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luist\OneDrive\Escritorio\Actuaria Acatlan\Aplicadas\"/>
    </mc:Choice>
  </mc:AlternateContent>
  <xr:revisionPtr revIDLastSave="0" documentId="13_ncr:1_{66DBBAD9-9B2D-48C6-B296-AD5D0848901D}" xr6:coauthVersionLast="47" xr6:coauthVersionMax="47" xr10:uidLastSave="{00000000-0000-0000-0000-000000000000}"/>
  <bookViews>
    <workbookView xWindow="-105" yWindow="0" windowWidth="14610" windowHeight="15585" firstSheet="1" activeTab="5" xr2:uid="{95916A6E-5F6F-47F6-8D00-53004C86CFC1}"/>
  </bookViews>
  <sheets>
    <sheet name="Cotizador" sheetId="6" r:id="rId1"/>
    <sheet name="P_C" sheetId="1" r:id="rId2"/>
    <sheet name="ZG" sheetId="2" r:id="rId3"/>
    <sheet name="Causas" sheetId="3" r:id="rId4"/>
    <sheet name="BandasSA" sheetId="4" r:id="rId5"/>
    <sheet name="Insumos" sheetId="5" r:id="rId6"/>
  </sheets>
  <definedNames>
    <definedName name="_xlnm._FilterDatabase" localSheetId="4" hidden="1">BandasSA!$A$2:$I$39</definedName>
    <definedName name="_xlnm._FilterDatabase" localSheetId="3" hidden="1">Causas!$C$2:$H$304</definedName>
    <definedName name="_xlnm._FilterDatabase" localSheetId="2" hidden="1">ZG!$A$2:$N$39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6" l="1"/>
  <c r="CE6" i="1"/>
  <c r="L13" i="6"/>
  <c r="I4" i="6"/>
  <c r="F12" i="6" s="1"/>
  <c r="I5" i="6"/>
  <c r="N2" i="5"/>
  <c r="M2" i="5"/>
  <c r="M3" i="4"/>
  <c r="L3" i="3"/>
  <c r="R4" i="4"/>
  <c r="O3" i="3"/>
  <c r="O4" i="4"/>
  <c r="R35" i="4"/>
  <c r="U35" i="4" s="1"/>
  <c r="Q35" i="4"/>
  <c r="T35" i="4" s="1"/>
  <c r="O35" i="4"/>
  <c r="R36" i="4" s="1"/>
  <c r="L35" i="4"/>
  <c r="L36" i="4" s="1"/>
  <c r="J3" i="4"/>
  <c r="X3" i="2"/>
  <c r="W3" i="2"/>
  <c r="V3" i="2"/>
  <c r="U8" i="2"/>
  <c r="U3" i="2"/>
  <c r="T3" i="2"/>
  <c r="S3" i="2"/>
  <c r="R3" i="2"/>
  <c r="O3" i="2"/>
  <c r="CG7" i="1"/>
  <c r="CG6" i="1"/>
  <c r="CC86" i="1"/>
  <c r="CB86" i="1"/>
  <c r="CC85" i="1"/>
  <c r="CB85" i="1"/>
  <c r="CC84" i="1"/>
  <c r="CB84" i="1"/>
  <c r="CC83" i="1"/>
  <c r="CB83" i="1"/>
  <c r="CC82" i="1"/>
  <c r="CB82" i="1"/>
  <c r="CC81" i="1"/>
  <c r="CB81" i="1"/>
  <c r="CC80" i="1"/>
  <c r="CB80" i="1"/>
  <c r="CC79" i="1"/>
  <c r="CB79" i="1"/>
  <c r="CC78" i="1"/>
  <c r="CB78" i="1"/>
  <c r="CC77" i="1"/>
  <c r="CB77" i="1"/>
  <c r="CC76" i="1"/>
  <c r="CB76" i="1"/>
  <c r="CC75" i="1"/>
  <c r="CB75" i="1"/>
  <c r="CC74" i="1"/>
  <c r="CB74" i="1"/>
  <c r="CC73" i="1"/>
  <c r="CB73" i="1"/>
  <c r="CC72" i="1"/>
  <c r="CB72" i="1"/>
  <c r="CC71" i="1"/>
  <c r="CB71" i="1"/>
  <c r="CC70" i="1"/>
  <c r="CB70" i="1"/>
  <c r="CC69" i="1"/>
  <c r="CB69" i="1"/>
  <c r="CC68" i="1"/>
  <c r="CB68" i="1"/>
  <c r="CC67" i="1"/>
  <c r="CB67" i="1"/>
  <c r="CC66" i="1"/>
  <c r="CB66" i="1"/>
  <c r="CC65" i="1"/>
  <c r="CB65" i="1"/>
  <c r="CC64" i="1"/>
  <c r="CB64" i="1"/>
  <c r="CC63" i="1"/>
  <c r="CB63" i="1"/>
  <c r="CC62" i="1"/>
  <c r="CB62" i="1"/>
  <c r="CC61" i="1"/>
  <c r="CB61" i="1"/>
  <c r="CC60" i="1"/>
  <c r="CB60" i="1"/>
  <c r="CC59" i="1"/>
  <c r="CB59" i="1"/>
  <c r="CC58" i="1"/>
  <c r="CB58" i="1"/>
  <c r="CC57" i="1"/>
  <c r="CB57" i="1"/>
  <c r="CC56" i="1"/>
  <c r="CB56" i="1"/>
  <c r="CC55" i="1"/>
  <c r="CB55" i="1"/>
  <c r="CC54" i="1"/>
  <c r="CB54" i="1"/>
  <c r="CC53" i="1"/>
  <c r="CB53" i="1"/>
  <c r="CC52" i="1"/>
  <c r="CB52" i="1"/>
  <c r="CC51" i="1"/>
  <c r="CB51" i="1"/>
  <c r="CC50" i="1"/>
  <c r="CB50" i="1"/>
  <c r="CC49" i="1"/>
  <c r="CB49" i="1"/>
  <c r="CC48" i="1"/>
  <c r="CB48" i="1"/>
  <c r="CC47" i="1"/>
  <c r="CB47" i="1"/>
  <c r="CC46" i="1"/>
  <c r="CB46" i="1"/>
  <c r="CC45" i="1"/>
  <c r="CB45" i="1"/>
  <c r="CC44" i="1"/>
  <c r="CB44" i="1"/>
  <c r="CC43" i="1"/>
  <c r="CB43" i="1"/>
  <c r="CC42" i="1"/>
  <c r="CB42" i="1"/>
  <c r="CC41" i="1"/>
  <c r="CB41" i="1"/>
  <c r="CC40" i="1"/>
  <c r="CB40" i="1"/>
  <c r="CC39" i="1"/>
  <c r="CB39" i="1"/>
  <c r="CC38" i="1"/>
  <c r="CB38" i="1"/>
  <c r="CC37" i="1"/>
  <c r="CB37" i="1"/>
  <c r="CC36" i="1"/>
  <c r="CB36" i="1"/>
  <c r="CC35" i="1"/>
  <c r="CB35" i="1"/>
  <c r="CC34" i="1"/>
  <c r="CB34" i="1"/>
  <c r="CC33" i="1"/>
  <c r="CB33" i="1"/>
  <c r="CC32" i="1"/>
  <c r="CB32" i="1"/>
  <c r="CC31" i="1"/>
  <c r="CB31" i="1"/>
  <c r="CC30" i="1"/>
  <c r="CB30" i="1"/>
  <c r="CC29" i="1"/>
  <c r="CB29" i="1"/>
  <c r="CC28" i="1"/>
  <c r="CB28" i="1"/>
  <c r="CC27" i="1"/>
  <c r="CB27" i="1"/>
  <c r="CC26" i="1"/>
  <c r="CB26" i="1"/>
  <c r="CC25" i="1"/>
  <c r="CB25" i="1"/>
  <c r="CC24" i="1"/>
  <c r="CB24" i="1"/>
  <c r="CC23" i="1"/>
  <c r="CB23" i="1"/>
  <c r="CC22" i="1"/>
  <c r="CB22" i="1"/>
  <c r="CC21" i="1"/>
  <c r="CB21" i="1"/>
  <c r="CC20" i="1"/>
  <c r="CB20" i="1"/>
  <c r="CC19" i="1"/>
  <c r="CB19" i="1"/>
  <c r="CC18" i="1"/>
  <c r="CB18" i="1"/>
  <c r="CC17" i="1"/>
  <c r="CB17" i="1"/>
  <c r="CC16" i="1"/>
  <c r="CB16" i="1"/>
  <c r="CC15" i="1"/>
  <c r="CB15" i="1"/>
  <c r="CC14" i="1"/>
  <c r="CB14" i="1"/>
  <c r="CC13" i="1"/>
  <c r="CB13" i="1"/>
  <c r="CC12" i="1"/>
  <c r="CB12" i="1"/>
  <c r="CC11" i="1"/>
  <c r="CB11" i="1"/>
  <c r="CC10" i="1"/>
  <c r="CB10" i="1"/>
  <c r="CC9" i="1"/>
  <c r="CB9" i="1"/>
  <c r="CC8" i="1"/>
  <c r="CB8" i="1"/>
  <c r="CC7" i="1"/>
  <c r="CB7" i="1"/>
  <c r="BZ86" i="1"/>
  <c r="BY86" i="1"/>
  <c r="BZ85" i="1"/>
  <c r="BY85" i="1"/>
  <c r="BZ84" i="1"/>
  <c r="BY84" i="1"/>
  <c r="BZ83" i="1"/>
  <c r="BY83" i="1"/>
  <c r="BZ82" i="1"/>
  <c r="BY82" i="1"/>
  <c r="BZ81" i="1"/>
  <c r="BY81" i="1"/>
  <c r="BZ80" i="1"/>
  <c r="BY80" i="1"/>
  <c r="BZ79" i="1"/>
  <c r="BY79" i="1"/>
  <c r="BZ78" i="1"/>
  <c r="BY78" i="1"/>
  <c r="BZ77" i="1"/>
  <c r="BY77" i="1"/>
  <c r="BZ76" i="1"/>
  <c r="BY76" i="1"/>
  <c r="BZ75" i="1"/>
  <c r="BY75" i="1"/>
  <c r="BZ74" i="1"/>
  <c r="BY74" i="1"/>
  <c r="BZ73" i="1"/>
  <c r="BY73" i="1"/>
  <c r="BZ72" i="1"/>
  <c r="BY72" i="1"/>
  <c r="BZ71" i="1"/>
  <c r="BY71" i="1"/>
  <c r="BZ70" i="1"/>
  <c r="BY70" i="1"/>
  <c r="BZ69" i="1"/>
  <c r="BY69" i="1"/>
  <c r="BZ68" i="1"/>
  <c r="BY68" i="1"/>
  <c r="BZ67" i="1"/>
  <c r="BY67" i="1"/>
  <c r="BZ66" i="1"/>
  <c r="BY66" i="1"/>
  <c r="BZ65" i="1"/>
  <c r="BY65" i="1"/>
  <c r="BZ64" i="1"/>
  <c r="BY64" i="1"/>
  <c r="BZ63" i="1"/>
  <c r="BY63" i="1"/>
  <c r="BZ62" i="1"/>
  <c r="BY62" i="1"/>
  <c r="BZ61" i="1"/>
  <c r="BY61" i="1"/>
  <c r="BZ60" i="1"/>
  <c r="BY60" i="1"/>
  <c r="BZ59" i="1"/>
  <c r="BY59" i="1"/>
  <c r="BZ58" i="1"/>
  <c r="BY58" i="1"/>
  <c r="BZ57" i="1"/>
  <c r="BY57" i="1"/>
  <c r="BZ56" i="1"/>
  <c r="BY56" i="1"/>
  <c r="BZ55" i="1"/>
  <c r="BY55" i="1"/>
  <c r="BZ54" i="1"/>
  <c r="BY54" i="1"/>
  <c r="BZ53" i="1"/>
  <c r="BY53" i="1"/>
  <c r="BZ52" i="1"/>
  <c r="BY52" i="1"/>
  <c r="BZ51" i="1"/>
  <c r="BY51" i="1"/>
  <c r="BZ50" i="1"/>
  <c r="BY50" i="1"/>
  <c r="BZ49" i="1"/>
  <c r="BY49" i="1"/>
  <c r="BZ48" i="1"/>
  <c r="BY48" i="1"/>
  <c r="BZ47" i="1"/>
  <c r="BY47" i="1"/>
  <c r="BZ46" i="1"/>
  <c r="BY46" i="1"/>
  <c r="BZ45" i="1"/>
  <c r="BY45" i="1"/>
  <c r="BZ44" i="1"/>
  <c r="BY44" i="1"/>
  <c r="BZ43" i="1"/>
  <c r="BY43" i="1"/>
  <c r="BZ42" i="1"/>
  <c r="BY42" i="1"/>
  <c r="BZ41" i="1"/>
  <c r="BY41" i="1"/>
  <c r="BZ40" i="1"/>
  <c r="BY40" i="1"/>
  <c r="BZ39" i="1"/>
  <c r="BY39" i="1"/>
  <c r="BZ38" i="1"/>
  <c r="BY38" i="1"/>
  <c r="BZ37" i="1"/>
  <c r="BY37" i="1"/>
  <c r="BZ36" i="1"/>
  <c r="BY36" i="1"/>
  <c r="BZ35" i="1"/>
  <c r="BY35" i="1"/>
  <c r="BZ34" i="1"/>
  <c r="BY34" i="1"/>
  <c r="BZ33" i="1"/>
  <c r="BY33" i="1"/>
  <c r="BZ32" i="1"/>
  <c r="BY32" i="1"/>
  <c r="BZ31" i="1"/>
  <c r="BY31" i="1"/>
  <c r="BZ30" i="1"/>
  <c r="BY30" i="1"/>
  <c r="BZ29" i="1"/>
  <c r="BY29" i="1"/>
  <c r="BZ28" i="1"/>
  <c r="BY28" i="1"/>
  <c r="BZ27" i="1"/>
  <c r="BY27" i="1"/>
  <c r="BZ26" i="1"/>
  <c r="BY26" i="1"/>
  <c r="BZ25" i="1"/>
  <c r="BY25" i="1"/>
  <c r="BZ24" i="1"/>
  <c r="BY24" i="1"/>
  <c r="BZ23" i="1"/>
  <c r="BY23" i="1"/>
  <c r="BZ22" i="1"/>
  <c r="BY22" i="1"/>
  <c r="BZ21" i="1"/>
  <c r="BY21" i="1"/>
  <c r="BZ20" i="1"/>
  <c r="BY20" i="1"/>
  <c r="BZ19" i="1"/>
  <c r="BY19" i="1"/>
  <c r="BZ18" i="1"/>
  <c r="BY18" i="1"/>
  <c r="BZ17" i="1"/>
  <c r="BY17" i="1"/>
  <c r="BZ16" i="1"/>
  <c r="BY16" i="1"/>
  <c r="BZ15" i="1"/>
  <c r="BY15" i="1"/>
  <c r="BZ14" i="1"/>
  <c r="BY14" i="1"/>
  <c r="BZ13" i="1"/>
  <c r="BY13" i="1"/>
  <c r="BZ12" i="1"/>
  <c r="BY12" i="1"/>
  <c r="BZ11" i="1"/>
  <c r="BY11" i="1"/>
  <c r="BZ10" i="1"/>
  <c r="BY10" i="1"/>
  <c r="BZ9" i="1"/>
  <c r="BY9" i="1"/>
  <c r="BZ8" i="1"/>
  <c r="BY8" i="1"/>
  <c r="BZ7" i="1"/>
  <c r="BY7" i="1"/>
  <c r="BY6" i="1"/>
  <c r="BW86" i="1"/>
  <c r="BV86" i="1"/>
  <c r="BW85" i="1"/>
  <c r="BV85" i="1"/>
  <c r="BW84" i="1"/>
  <c r="BV84" i="1"/>
  <c r="BW83" i="1"/>
  <c r="BV83" i="1"/>
  <c r="BW82" i="1"/>
  <c r="BV82" i="1"/>
  <c r="BW81" i="1"/>
  <c r="BV81" i="1"/>
  <c r="BW80" i="1"/>
  <c r="BV80" i="1"/>
  <c r="BW79" i="1"/>
  <c r="BV79" i="1"/>
  <c r="BW78" i="1"/>
  <c r="BV78" i="1"/>
  <c r="BW77" i="1"/>
  <c r="BV77" i="1"/>
  <c r="BW76" i="1"/>
  <c r="BV76" i="1"/>
  <c r="BW75" i="1"/>
  <c r="BV75" i="1"/>
  <c r="BW74" i="1"/>
  <c r="BV74" i="1"/>
  <c r="BW73" i="1"/>
  <c r="BV73" i="1"/>
  <c r="BW72" i="1"/>
  <c r="BV72" i="1"/>
  <c r="BW71" i="1"/>
  <c r="BV71" i="1"/>
  <c r="BW70" i="1"/>
  <c r="BV70" i="1"/>
  <c r="BW69" i="1"/>
  <c r="BV69" i="1"/>
  <c r="BW68" i="1"/>
  <c r="BV68" i="1"/>
  <c r="BW67" i="1"/>
  <c r="BV67" i="1"/>
  <c r="BW66" i="1"/>
  <c r="BV66" i="1"/>
  <c r="BW65" i="1"/>
  <c r="BV65" i="1"/>
  <c r="BW64" i="1"/>
  <c r="BV64" i="1"/>
  <c r="BW63" i="1"/>
  <c r="BV63" i="1"/>
  <c r="BW62" i="1"/>
  <c r="BV62" i="1"/>
  <c r="BW61" i="1"/>
  <c r="BV61" i="1"/>
  <c r="BW60" i="1"/>
  <c r="BV60" i="1"/>
  <c r="BW59" i="1"/>
  <c r="BV59" i="1"/>
  <c r="BW58" i="1"/>
  <c r="BV58" i="1"/>
  <c r="BW57" i="1"/>
  <c r="BV57" i="1"/>
  <c r="BW56" i="1"/>
  <c r="BV56" i="1"/>
  <c r="BW55" i="1"/>
  <c r="BV55" i="1"/>
  <c r="BW54" i="1"/>
  <c r="BV54" i="1"/>
  <c r="BW53" i="1"/>
  <c r="BV53" i="1"/>
  <c r="BW52" i="1"/>
  <c r="BV52" i="1"/>
  <c r="BW51" i="1"/>
  <c r="BV51" i="1"/>
  <c r="BW50" i="1"/>
  <c r="BV50" i="1"/>
  <c r="BW49" i="1"/>
  <c r="BV49" i="1"/>
  <c r="BW48" i="1"/>
  <c r="BV48" i="1"/>
  <c r="BW47" i="1"/>
  <c r="BV47" i="1"/>
  <c r="BW46" i="1"/>
  <c r="BV46" i="1"/>
  <c r="BW45" i="1"/>
  <c r="BV45" i="1"/>
  <c r="BW44" i="1"/>
  <c r="BV44" i="1"/>
  <c r="BW43" i="1"/>
  <c r="BV43" i="1"/>
  <c r="BW42" i="1"/>
  <c r="BV42" i="1"/>
  <c r="BW41" i="1"/>
  <c r="BV41" i="1"/>
  <c r="BW40" i="1"/>
  <c r="BV40" i="1"/>
  <c r="BW39" i="1"/>
  <c r="BV39" i="1"/>
  <c r="BW38" i="1"/>
  <c r="BV38" i="1"/>
  <c r="BW37" i="1"/>
  <c r="BV37" i="1"/>
  <c r="BW36" i="1"/>
  <c r="BV36" i="1"/>
  <c r="BW35" i="1"/>
  <c r="BV35" i="1"/>
  <c r="BW34" i="1"/>
  <c r="BV34" i="1"/>
  <c r="BW33" i="1"/>
  <c r="BV33" i="1"/>
  <c r="BW32" i="1"/>
  <c r="BV32" i="1"/>
  <c r="BW31" i="1"/>
  <c r="BV31" i="1"/>
  <c r="BW30" i="1"/>
  <c r="BV30" i="1"/>
  <c r="BW29" i="1"/>
  <c r="BV29" i="1"/>
  <c r="BW28" i="1"/>
  <c r="BV28" i="1"/>
  <c r="BW27" i="1"/>
  <c r="BV27" i="1"/>
  <c r="BW26" i="1"/>
  <c r="BV26" i="1"/>
  <c r="BW25" i="1"/>
  <c r="BV25" i="1"/>
  <c r="BW24" i="1"/>
  <c r="BV24" i="1"/>
  <c r="BW23" i="1"/>
  <c r="BV23" i="1"/>
  <c r="BW22" i="1"/>
  <c r="BV22" i="1"/>
  <c r="BW21" i="1"/>
  <c r="BV21" i="1"/>
  <c r="BW20" i="1"/>
  <c r="BV20" i="1"/>
  <c r="BW19" i="1"/>
  <c r="BV19" i="1"/>
  <c r="BW18" i="1"/>
  <c r="BV18" i="1"/>
  <c r="BW17" i="1"/>
  <c r="BV17" i="1"/>
  <c r="BW16" i="1"/>
  <c r="BV16" i="1"/>
  <c r="BW15" i="1"/>
  <c r="BV15" i="1"/>
  <c r="BW14" i="1"/>
  <c r="BV14" i="1"/>
  <c r="BW13" i="1"/>
  <c r="BV13" i="1"/>
  <c r="BW12" i="1"/>
  <c r="BV12" i="1"/>
  <c r="BW11" i="1"/>
  <c r="BV11" i="1"/>
  <c r="BW10" i="1"/>
  <c r="BV10" i="1"/>
  <c r="BW9" i="1"/>
  <c r="BV9" i="1"/>
  <c r="BW8" i="1"/>
  <c r="BV8" i="1"/>
  <c r="BW7" i="1"/>
  <c r="BV7" i="1"/>
  <c r="BT86" i="1"/>
  <c r="BS86" i="1"/>
  <c r="BT85" i="1"/>
  <c r="BS85" i="1"/>
  <c r="BT84" i="1"/>
  <c r="BS84" i="1"/>
  <c r="BT83" i="1"/>
  <c r="BS83" i="1"/>
  <c r="BT82" i="1"/>
  <c r="BS82" i="1"/>
  <c r="BT81" i="1"/>
  <c r="BS81" i="1"/>
  <c r="BT80" i="1"/>
  <c r="BS80" i="1"/>
  <c r="BT79" i="1"/>
  <c r="BS79" i="1"/>
  <c r="BT78" i="1"/>
  <c r="BS78" i="1"/>
  <c r="BT77" i="1"/>
  <c r="BS77" i="1"/>
  <c r="BT76" i="1"/>
  <c r="BS76" i="1"/>
  <c r="BT75" i="1"/>
  <c r="BS75" i="1"/>
  <c r="BT74" i="1"/>
  <c r="BS74" i="1"/>
  <c r="BT73" i="1"/>
  <c r="BS73" i="1"/>
  <c r="BT72" i="1"/>
  <c r="BS72" i="1"/>
  <c r="BT71" i="1"/>
  <c r="BS71" i="1"/>
  <c r="BT70" i="1"/>
  <c r="BS70" i="1"/>
  <c r="BT69" i="1"/>
  <c r="BS69" i="1"/>
  <c r="BT68" i="1"/>
  <c r="BS68" i="1"/>
  <c r="BT67" i="1"/>
  <c r="BS67" i="1"/>
  <c r="BT66" i="1"/>
  <c r="BS66" i="1"/>
  <c r="BT65" i="1"/>
  <c r="BS65" i="1"/>
  <c r="BT64" i="1"/>
  <c r="BS64" i="1"/>
  <c r="BT63" i="1"/>
  <c r="BS63" i="1"/>
  <c r="BT62" i="1"/>
  <c r="BS62" i="1"/>
  <c r="BT61" i="1"/>
  <c r="BS61" i="1"/>
  <c r="BT60" i="1"/>
  <c r="BS60" i="1"/>
  <c r="BT59" i="1"/>
  <c r="BS59" i="1"/>
  <c r="BT58" i="1"/>
  <c r="BS58" i="1"/>
  <c r="BT57" i="1"/>
  <c r="BS57" i="1"/>
  <c r="BT56" i="1"/>
  <c r="BS56" i="1"/>
  <c r="BT55" i="1"/>
  <c r="BS55" i="1"/>
  <c r="BT54" i="1"/>
  <c r="BS54" i="1"/>
  <c r="BT53" i="1"/>
  <c r="BS53" i="1"/>
  <c r="BT52" i="1"/>
  <c r="BS52" i="1"/>
  <c r="BT51" i="1"/>
  <c r="BS51" i="1"/>
  <c r="BT50" i="1"/>
  <c r="BS50" i="1"/>
  <c r="BT49" i="1"/>
  <c r="BS49" i="1"/>
  <c r="BT48" i="1"/>
  <c r="BS48" i="1"/>
  <c r="BT47" i="1"/>
  <c r="BS47" i="1"/>
  <c r="BT46" i="1"/>
  <c r="BS46" i="1"/>
  <c r="BT45" i="1"/>
  <c r="BS45" i="1"/>
  <c r="BT44" i="1"/>
  <c r="BS44" i="1"/>
  <c r="BT43" i="1"/>
  <c r="BS43" i="1"/>
  <c r="BT42" i="1"/>
  <c r="BS42" i="1"/>
  <c r="BT41" i="1"/>
  <c r="BS41" i="1"/>
  <c r="BT40" i="1"/>
  <c r="BS40" i="1"/>
  <c r="BT39" i="1"/>
  <c r="BS39" i="1"/>
  <c r="BT38" i="1"/>
  <c r="BS38" i="1"/>
  <c r="BT37" i="1"/>
  <c r="BS37" i="1"/>
  <c r="BT36" i="1"/>
  <c r="BS36" i="1"/>
  <c r="BT35" i="1"/>
  <c r="BS35" i="1"/>
  <c r="BT34" i="1"/>
  <c r="BS34" i="1"/>
  <c r="BT33" i="1"/>
  <c r="BS33" i="1"/>
  <c r="BT32" i="1"/>
  <c r="BS32" i="1"/>
  <c r="BT31" i="1"/>
  <c r="BS31" i="1"/>
  <c r="BT30" i="1"/>
  <c r="BS30" i="1"/>
  <c r="BT29" i="1"/>
  <c r="BS29" i="1"/>
  <c r="BT28" i="1"/>
  <c r="BS28" i="1"/>
  <c r="BT27" i="1"/>
  <c r="BS27" i="1"/>
  <c r="BT26" i="1"/>
  <c r="BS26" i="1"/>
  <c r="BT25" i="1"/>
  <c r="BS25" i="1"/>
  <c r="BT24" i="1"/>
  <c r="BS24" i="1"/>
  <c r="BT23" i="1"/>
  <c r="BS23" i="1"/>
  <c r="BT22" i="1"/>
  <c r="BS22" i="1"/>
  <c r="BT21" i="1"/>
  <c r="BS21" i="1"/>
  <c r="BT20" i="1"/>
  <c r="BS20" i="1"/>
  <c r="BT19" i="1"/>
  <c r="BS19" i="1"/>
  <c r="BT18" i="1"/>
  <c r="BS18" i="1"/>
  <c r="BT17" i="1"/>
  <c r="BS17" i="1"/>
  <c r="BT16" i="1"/>
  <c r="BS16" i="1"/>
  <c r="BT15" i="1"/>
  <c r="BS15" i="1"/>
  <c r="BT14" i="1"/>
  <c r="BS14" i="1"/>
  <c r="BT13" i="1"/>
  <c r="BS13" i="1"/>
  <c r="BT12" i="1"/>
  <c r="BS12" i="1"/>
  <c r="BT11" i="1"/>
  <c r="BS11" i="1"/>
  <c r="BT10" i="1"/>
  <c r="BS10" i="1"/>
  <c r="BT9" i="1"/>
  <c r="BS9" i="1"/>
  <c r="BT8" i="1"/>
  <c r="BS8" i="1"/>
  <c r="BT7" i="1"/>
  <c r="BS7" i="1"/>
  <c r="BQ86" i="1"/>
  <c r="BP86" i="1"/>
  <c r="BQ85" i="1"/>
  <c r="BP85" i="1"/>
  <c r="BQ84" i="1"/>
  <c r="BP84" i="1"/>
  <c r="BQ83" i="1"/>
  <c r="BP83" i="1"/>
  <c r="BQ82" i="1"/>
  <c r="BP82" i="1"/>
  <c r="BQ81" i="1"/>
  <c r="BP81" i="1"/>
  <c r="BQ80" i="1"/>
  <c r="BP80" i="1"/>
  <c r="BQ79" i="1"/>
  <c r="BP79" i="1"/>
  <c r="BQ78" i="1"/>
  <c r="BP78" i="1"/>
  <c r="BQ77" i="1"/>
  <c r="BP77" i="1"/>
  <c r="BQ76" i="1"/>
  <c r="BP76" i="1"/>
  <c r="BQ75" i="1"/>
  <c r="BP75" i="1"/>
  <c r="BQ74" i="1"/>
  <c r="BP74" i="1"/>
  <c r="BQ73" i="1"/>
  <c r="BP73" i="1"/>
  <c r="BQ72" i="1"/>
  <c r="BP72" i="1"/>
  <c r="BQ71" i="1"/>
  <c r="BP71" i="1"/>
  <c r="BQ70" i="1"/>
  <c r="BP70" i="1"/>
  <c r="BQ69" i="1"/>
  <c r="BP69" i="1"/>
  <c r="BQ68" i="1"/>
  <c r="BP68" i="1"/>
  <c r="BQ67" i="1"/>
  <c r="BP67" i="1"/>
  <c r="BQ66" i="1"/>
  <c r="BP66" i="1"/>
  <c r="BQ65" i="1"/>
  <c r="BP65" i="1"/>
  <c r="BQ64" i="1"/>
  <c r="BP64" i="1"/>
  <c r="BQ63" i="1"/>
  <c r="BP63" i="1"/>
  <c r="BQ62" i="1"/>
  <c r="BP62" i="1"/>
  <c r="BQ61" i="1"/>
  <c r="BP61" i="1"/>
  <c r="BQ60" i="1"/>
  <c r="BP60" i="1"/>
  <c r="BQ59" i="1"/>
  <c r="BP59" i="1"/>
  <c r="BQ58" i="1"/>
  <c r="BP58" i="1"/>
  <c r="BQ57" i="1"/>
  <c r="BP57" i="1"/>
  <c r="BQ56" i="1"/>
  <c r="BP56" i="1"/>
  <c r="BQ55" i="1"/>
  <c r="BP55" i="1"/>
  <c r="BQ54" i="1"/>
  <c r="BP54" i="1"/>
  <c r="BQ53" i="1"/>
  <c r="BP53" i="1"/>
  <c r="BQ52" i="1"/>
  <c r="BP52" i="1"/>
  <c r="BQ51" i="1"/>
  <c r="BP51" i="1"/>
  <c r="BQ50" i="1"/>
  <c r="BP50" i="1"/>
  <c r="BQ49" i="1"/>
  <c r="BP49" i="1"/>
  <c r="BQ48" i="1"/>
  <c r="BP48" i="1"/>
  <c r="BQ47" i="1"/>
  <c r="BP47" i="1"/>
  <c r="BQ46" i="1"/>
  <c r="BP46" i="1"/>
  <c r="BQ45" i="1"/>
  <c r="BP45" i="1"/>
  <c r="BQ44" i="1"/>
  <c r="BP44" i="1"/>
  <c r="BQ43" i="1"/>
  <c r="BP43" i="1"/>
  <c r="BQ42" i="1"/>
  <c r="BP42" i="1"/>
  <c r="BQ41" i="1"/>
  <c r="BP41" i="1"/>
  <c r="BQ40" i="1"/>
  <c r="BP40" i="1"/>
  <c r="BQ39" i="1"/>
  <c r="BP39" i="1"/>
  <c r="BQ38" i="1"/>
  <c r="BP38" i="1"/>
  <c r="BQ37" i="1"/>
  <c r="BP37" i="1"/>
  <c r="BQ36" i="1"/>
  <c r="BP36" i="1"/>
  <c r="BQ35" i="1"/>
  <c r="BP35" i="1"/>
  <c r="BQ34" i="1"/>
  <c r="BP34" i="1"/>
  <c r="BQ33" i="1"/>
  <c r="BP33" i="1"/>
  <c r="BQ32" i="1"/>
  <c r="BP32" i="1"/>
  <c r="BQ31" i="1"/>
  <c r="BP31" i="1"/>
  <c r="BQ30" i="1"/>
  <c r="BP30" i="1"/>
  <c r="BQ29" i="1"/>
  <c r="BP29" i="1"/>
  <c r="BQ28" i="1"/>
  <c r="BP28" i="1"/>
  <c r="BQ27" i="1"/>
  <c r="BP27" i="1"/>
  <c r="BQ26" i="1"/>
  <c r="BP26" i="1"/>
  <c r="BQ25" i="1"/>
  <c r="BP25" i="1"/>
  <c r="BQ24" i="1"/>
  <c r="BP24" i="1"/>
  <c r="BQ23" i="1"/>
  <c r="BP23" i="1"/>
  <c r="BQ22" i="1"/>
  <c r="BP22" i="1"/>
  <c r="BQ21" i="1"/>
  <c r="BP21" i="1"/>
  <c r="BQ20" i="1"/>
  <c r="BP20" i="1"/>
  <c r="BQ19" i="1"/>
  <c r="BP19" i="1"/>
  <c r="BQ18" i="1"/>
  <c r="BP18" i="1"/>
  <c r="BQ17" i="1"/>
  <c r="BP17" i="1"/>
  <c r="BQ16" i="1"/>
  <c r="BP16" i="1"/>
  <c r="BQ15" i="1"/>
  <c r="BP15" i="1"/>
  <c r="BQ14" i="1"/>
  <c r="BP14" i="1"/>
  <c r="BQ13" i="1"/>
  <c r="BP13" i="1"/>
  <c r="BQ12" i="1"/>
  <c r="BP12" i="1"/>
  <c r="BQ11" i="1"/>
  <c r="BP11" i="1"/>
  <c r="BQ10" i="1"/>
  <c r="BP10" i="1"/>
  <c r="BQ9" i="1"/>
  <c r="BP9" i="1"/>
  <c r="BQ8" i="1"/>
  <c r="BP8" i="1"/>
  <c r="BQ7" i="1"/>
  <c r="BP7" i="1"/>
  <c r="BN86" i="1"/>
  <c r="BM86" i="1"/>
  <c r="BN85" i="1"/>
  <c r="BM85" i="1"/>
  <c r="BN84" i="1"/>
  <c r="BM84" i="1"/>
  <c r="BN83" i="1"/>
  <c r="BM83" i="1"/>
  <c r="BN82" i="1"/>
  <c r="BM82" i="1"/>
  <c r="BN81" i="1"/>
  <c r="BM81" i="1"/>
  <c r="BN80" i="1"/>
  <c r="BM80" i="1"/>
  <c r="BN79" i="1"/>
  <c r="BM79" i="1"/>
  <c r="BN78" i="1"/>
  <c r="BM78" i="1"/>
  <c r="BN77" i="1"/>
  <c r="BM77" i="1"/>
  <c r="BN76" i="1"/>
  <c r="BM76" i="1"/>
  <c r="BN75" i="1"/>
  <c r="BM75" i="1"/>
  <c r="BN74" i="1"/>
  <c r="BM74" i="1"/>
  <c r="BN73" i="1"/>
  <c r="BM73" i="1"/>
  <c r="BN72" i="1"/>
  <c r="BM72" i="1"/>
  <c r="BN71" i="1"/>
  <c r="BM71" i="1"/>
  <c r="BN70" i="1"/>
  <c r="BM70" i="1"/>
  <c r="BN69" i="1"/>
  <c r="BM69" i="1"/>
  <c r="BN68" i="1"/>
  <c r="BM68" i="1"/>
  <c r="BN67" i="1"/>
  <c r="BM67" i="1"/>
  <c r="BN66" i="1"/>
  <c r="BM66" i="1"/>
  <c r="BN65" i="1"/>
  <c r="BM65" i="1"/>
  <c r="BN64" i="1"/>
  <c r="BM64" i="1"/>
  <c r="BN63" i="1"/>
  <c r="BM63" i="1"/>
  <c r="BN62" i="1"/>
  <c r="BM62" i="1"/>
  <c r="BN61" i="1"/>
  <c r="BM61" i="1"/>
  <c r="BN60" i="1"/>
  <c r="BM60" i="1"/>
  <c r="BN59" i="1"/>
  <c r="BM59" i="1"/>
  <c r="BN58" i="1"/>
  <c r="BM58" i="1"/>
  <c r="BN57" i="1"/>
  <c r="BM57" i="1"/>
  <c r="BN56" i="1"/>
  <c r="BM56" i="1"/>
  <c r="BN55" i="1"/>
  <c r="BM55" i="1"/>
  <c r="BN54" i="1"/>
  <c r="BM54" i="1"/>
  <c r="BN53" i="1"/>
  <c r="BM53" i="1"/>
  <c r="BN52" i="1"/>
  <c r="BM52" i="1"/>
  <c r="BN51" i="1"/>
  <c r="BM51" i="1"/>
  <c r="BN50" i="1"/>
  <c r="BM50" i="1"/>
  <c r="BN49" i="1"/>
  <c r="BM49" i="1"/>
  <c r="BN48" i="1"/>
  <c r="BM48" i="1"/>
  <c r="BN47" i="1"/>
  <c r="BM47" i="1"/>
  <c r="BN46" i="1"/>
  <c r="BM46" i="1"/>
  <c r="BN45" i="1"/>
  <c r="BM45" i="1"/>
  <c r="BN44" i="1"/>
  <c r="BM44" i="1"/>
  <c r="BN43" i="1"/>
  <c r="BM43" i="1"/>
  <c r="BN42" i="1"/>
  <c r="BM42" i="1"/>
  <c r="BN41" i="1"/>
  <c r="BM41" i="1"/>
  <c r="BN40" i="1"/>
  <c r="BM40" i="1"/>
  <c r="BN39" i="1"/>
  <c r="BM39" i="1"/>
  <c r="BN38" i="1"/>
  <c r="BM38" i="1"/>
  <c r="BN37" i="1"/>
  <c r="BM37" i="1"/>
  <c r="BN36" i="1"/>
  <c r="BM36" i="1"/>
  <c r="BN35" i="1"/>
  <c r="BM35" i="1"/>
  <c r="BN34" i="1"/>
  <c r="BM34" i="1"/>
  <c r="BN33" i="1"/>
  <c r="BM33" i="1"/>
  <c r="BN32" i="1"/>
  <c r="BM32" i="1"/>
  <c r="BN31" i="1"/>
  <c r="BM31" i="1"/>
  <c r="BN30" i="1"/>
  <c r="BM30" i="1"/>
  <c r="BN29" i="1"/>
  <c r="BM29" i="1"/>
  <c r="BN28" i="1"/>
  <c r="BM28" i="1"/>
  <c r="BN27" i="1"/>
  <c r="BM27" i="1"/>
  <c r="BN26" i="1"/>
  <c r="BM26" i="1"/>
  <c r="BN25" i="1"/>
  <c r="BM25" i="1"/>
  <c r="BN24" i="1"/>
  <c r="BM24" i="1"/>
  <c r="BN23" i="1"/>
  <c r="BM23" i="1"/>
  <c r="BN22" i="1"/>
  <c r="BM22" i="1"/>
  <c r="BN21" i="1"/>
  <c r="BM21" i="1"/>
  <c r="BN20" i="1"/>
  <c r="BM20" i="1"/>
  <c r="BN19" i="1"/>
  <c r="BM19" i="1"/>
  <c r="BN18" i="1"/>
  <c r="BM18" i="1"/>
  <c r="BN17" i="1"/>
  <c r="BM17" i="1"/>
  <c r="BN16" i="1"/>
  <c r="BM16" i="1"/>
  <c r="BN15" i="1"/>
  <c r="BM15" i="1"/>
  <c r="BN14" i="1"/>
  <c r="BM14" i="1"/>
  <c r="BN13" i="1"/>
  <c r="BM13" i="1"/>
  <c r="BN12" i="1"/>
  <c r="BM12" i="1"/>
  <c r="BN11" i="1"/>
  <c r="BM11" i="1"/>
  <c r="BN10" i="1"/>
  <c r="BM10" i="1"/>
  <c r="BN9" i="1"/>
  <c r="BM9" i="1"/>
  <c r="BN8" i="1"/>
  <c r="BM8" i="1"/>
  <c r="BN7" i="1"/>
  <c r="BM7" i="1"/>
  <c r="BK86" i="1"/>
  <c r="BJ86" i="1"/>
  <c r="BK85" i="1"/>
  <c r="BJ85" i="1"/>
  <c r="BK84" i="1"/>
  <c r="BJ84" i="1"/>
  <c r="BK83" i="1"/>
  <c r="BJ83" i="1"/>
  <c r="BK82" i="1"/>
  <c r="BJ82" i="1"/>
  <c r="BK81" i="1"/>
  <c r="BJ81" i="1"/>
  <c r="BK80" i="1"/>
  <c r="BJ80" i="1"/>
  <c r="BK79" i="1"/>
  <c r="BJ79" i="1"/>
  <c r="BK78" i="1"/>
  <c r="BJ78" i="1"/>
  <c r="BK77" i="1"/>
  <c r="BJ77" i="1"/>
  <c r="BK76" i="1"/>
  <c r="BJ76" i="1"/>
  <c r="BK75" i="1"/>
  <c r="BJ75" i="1"/>
  <c r="BK74" i="1"/>
  <c r="BJ74" i="1"/>
  <c r="BK73" i="1"/>
  <c r="BJ73" i="1"/>
  <c r="BK72" i="1"/>
  <c r="BJ72" i="1"/>
  <c r="BK71" i="1"/>
  <c r="BJ71" i="1"/>
  <c r="BK70" i="1"/>
  <c r="BJ70" i="1"/>
  <c r="BK69" i="1"/>
  <c r="BJ69" i="1"/>
  <c r="BK68" i="1"/>
  <c r="BJ68" i="1"/>
  <c r="BK67" i="1"/>
  <c r="BJ67" i="1"/>
  <c r="BK66" i="1"/>
  <c r="BJ66" i="1"/>
  <c r="BK65" i="1"/>
  <c r="BJ65" i="1"/>
  <c r="BK64" i="1"/>
  <c r="BJ64" i="1"/>
  <c r="BK63" i="1"/>
  <c r="BJ63" i="1"/>
  <c r="BK62" i="1"/>
  <c r="BJ62" i="1"/>
  <c r="BK61" i="1"/>
  <c r="BJ61" i="1"/>
  <c r="BK60" i="1"/>
  <c r="BJ60" i="1"/>
  <c r="BK59" i="1"/>
  <c r="BJ59" i="1"/>
  <c r="BK58" i="1"/>
  <c r="BJ58" i="1"/>
  <c r="BK57" i="1"/>
  <c r="BJ57" i="1"/>
  <c r="BK56" i="1"/>
  <c r="BJ56" i="1"/>
  <c r="BK55" i="1"/>
  <c r="BJ55" i="1"/>
  <c r="BK54" i="1"/>
  <c r="BJ54" i="1"/>
  <c r="BK53" i="1"/>
  <c r="BJ53" i="1"/>
  <c r="BK52" i="1"/>
  <c r="BJ52" i="1"/>
  <c r="BK51" i="1"/>
  <c r="BJ51" i="1"/>
  <c r="BK50" i="1"/>
  <c r="BJ50" i="1"/>
  <c r="BK49" i="1"/>
  <c r="BJ49" i="1"/>
  <c r="BK48" i="1"/>
  <c r="BJ48" i="1"/>
  <c r="BK47" i="1"/>
  <c r="BJ47" i="1"/>
  <c r="BK46" i="1"/>
  <c r="BJ46" i="1"/>
  <c r="BK45" i="1"/>
  <c r="BJ45" i="1"/>
  <c r="BK44" i="1"/>
  <c r="BJ44" i="1"/>
  <c r="BK43" i="1"/>
  <c r="BJ43" i="1"/>
  <c r="BK42" i="1"/>
  <c r="BJ42" i="1"/>
  <c r="BK41" i="1"/>
  <c r="BJ41" i="1"/>
  <c r="BK40" i="1"/>
  <c r="BJ40" i="1"/>
  <c r="BK39" i="1"/>
  <c r="BJ39" i="1"/>
  <c r="BK38" i="1"/>
  <c r="BJ38" i="1"/>
  <c r="BK37" i="1"/>
  <c r="BJ37" i="1"/>
  <c r="BK36" i="1"/>
  <c r="BJ36" i="1"/>
  <c r="BK35" i="1"/>
  <c r="BJ35" i="1"/>
  <c r="BK34" i="1"/>
  <c r="BJ34" i="1"/>
  <c r="BK33" i="1"/>
  <c r="BJ33" i="1"/>
  <c r="BK32" i="1"/>
  <c r="BJ32" i="1"/>
  <c r="BK31" i="1"/>
  <c r="BJ31" i="1"/>
  <c r="BK30" i="1"/>
  <c r="BJ30" i="1"/>
  <c r="BK29" i="1"/>
  <c r="BJ29" i="1"/>
  <c r="BK28" i="1"/>
  <c r="BJ28" i="1"/>
  <c r="BK27" i="1"/>
  <c r="BJ27" i="1"/>
  <c r="BK26" i="1"/>
  <c r="BJ26" i="1"/>
  <c r="BK25" i="1"/>
  <c r="BJ25" i="1"/>
  <c r="BK24" i="1"/>
  <c r="BJ24" i="1"/>
  <c r="BK23" i="1"/>
  <c r="BJ23" i="1"/>
  <c r="BK22" i="1"/>
  <c r="BJ22" i="1"/>
  <c r="BK21" i="1"/>
  <c r="BJ21" i="1"/>
  <c r="BK20" i="1"/>
  <c r="BJ20" i="1"/>
  <c r="BK19" i="1"/>
  <c r="BJ19" i="1"/>
  <c r="BK18" i="1"/>
  <c r="BJ18" i="1"/>
  <c r="BK17" i="1"/>
  <c r="BJ17" i="1"/>
  <c r="BK16" i="1"/>
  <c r="BJ16" i="1"/>
  <c r="BK15" i="1"/>
  <c r="BJ15" i="1"/>
  <c r="BK14" i="1"/>
  <c r="BJ14" i="1"/>
  <c r="BK13" i="1"/>
  <c r="BJ13" i="1"/>
  <c r="BK12" i="1"/>
  <c r="BJ12" i="1"/>
  <c r="BK11" i="1"/>
  <c r="BJ11" i="1"/>
  <c r="BK10" i="1"/>
  <c r="BJ10" i="1"/>
  <c r="BK9" i="1"/>
  <c r="BJ9" i="1"/>
  <c r="BK8" i="1"/>
  <c r="BJ8" i="1"/>
  <c r="BK7" i="1"/>
  <c r="BJ7" i="1"/>
  <c r="BH86" i="1"/>
  <c r="BG86" i="1"/>
  <c r="BH85" i="1"/>
  <c r="BG85" i="1"/>
  <c r="BH84" i="1"/>
  <c r="BG84" i="1"/>
  <c r="BH83" i="1"/>
  <c r="BG83" i="1"/>
  <c r="BH82" i="1"/>
  <c r="BG82" i="1"/>
  <c r="BH81" i="1"/>
  <c r="BG81" i="1"/>
  <c r="BH80" i="1"/>
  <c r="BG80" i="1"/>
  <c r="BH79" i="1"/>
  <c r="BG79" i="1"/>
  <c r="BH78" i="1"/>
  <c r="BG78" i="1"/>
  <c r="BH77" i="1"/>
  <c r="BG77" i="1"/>
  <c r="BH76" i="1"/>
  <c r="BG76" i="1"/>
  <c r="BH75" i="1"/>
  <c r="BG75" i="1"/>
  <c r="BH74" i="1"/>
  <c r="BG74" i="1"/>
  <c r="BH73" i="1"/>
  <c r="BG73" i="1"/>
  <c r="BH72" i="1"/>
  <c r="BG72" i="1"/>
  <c r="BH71" i="1"/>
  <c r="BG71" i="1"/>
  <c r="BH70" i="1"/>
  <c r="BG70" i="1"/>
  <c r="BH69" i="1"/>
  <c r="BG69" i="1"/>
  <c r="BH68" i="1"/>
  <c r="BG68" i="1"/>
  <c r="BH67" i="1"/>
  <c r="BG67" i="1"/>
  <c r="BH66" i="1"/>
  <c r="BG66" i="1"/>
  <c r="BH65" i="1"/>
  <c r="BG65" i="1"/>
  <c r="BH64" i="1"/>
  <c r="BG64" i="1"/>
  <c r="BH63" i="1"/>
  <c r="BG63" i="1"/>
  <c r="BH62" i="1"/>
  <c r="BG62" i="1"/>
  <c r="BH61" i="1"/>
  <c r="BG61" i="1"/>
  <c r="BH60" i="1"/>
  <c r="BG60" i="1"/>
  <c r="BH59" i="1"/>
  <c r="BG59" i="1"/>
  <c r="BH58" i="1"/>
  <c r="BG58" i="1"/>
  <c r="BH57" i="1"/>
  <c r="BG57" i="1"/>
  <c r="BH56" i="1"/>
  <c r="BG56" i="1"/>
  <c r="BH55" i="1"/>
  <c r="BG55" i="1"/>
  <c r="BH54" i="1"/>
  <c r="BG54" i="1"/>
  <c r="BH53" i="1"/>
  <c r="BG53" i="1"/>
  <c r="BH52" i="1"/>
  <c r="BG52" i="1"/>
  <c r="BH51" i="1"/>
  <c r="BG51" i="1"/>
  <c r="BH50" i="1"/>
  <c r="BG50" i="1"/>
  <c r="BH49" i="1"/>
  <c r="BG49" i="1"/>
  <c r="BH48" i="1"/>
  <c r="BG48" i="1"/>
  <c r="BH47" i="1"/>
  <c r="BG47" i="1"/>
  <c r="BH46" i="1"/>
  <c r="BG46" i="1"/>
  <c r="BH45" i="1"/>
  <c r="BG45" i="1"/>
  <c r="BH44" i="1"/>
  <c r="BG44" i="1"/>
  <c r="BH43" i="1"/>
  <c r="BG43" i="1"/>
  <c r="BH42" i="1"/>
  <c r="BG42" i="1"/>
  <c r="BH41" i="1"/>
  <c r="BG41" i="1"/>
  <c r="BH40" i="1"/>
  <c r="BG40" i="1"/>
  <c r="BH39" i="1"/>
  <c r="BG39" i="1"/>
  <c r="BH38" i="1"/>
  <c r="BG38" i="1"/>
  <c r="BH37" i="1"/>
  <c r="BG37" i="1"/>
  <c r="BH36" i="1"/>
  <c r="BG36" i="1"/>
  <c r="BH35" i="1"/>
  <c r="BG35" i="1"/>
  <c r="BH34" i="1"/>
  <c r="BG34" i="1"/>
  <c r="BH33" i="1"/>
  <c r="BG33" i="1"/>
  <c r="BH32" i="1"/>
  <c r="BG32" i="1"/>
  <c r="BH31" i="1"/>
  <c r="BG31" i="1"/>
  <c r="BH30" i="1"/>
  <c r="BG30" i="1"/>
  <c r="BH29" i="1"/>
  <c r="BG29" i="1"/>
  <c r="BH28" i="1"/>
  <c r="BG28" i="1"/>
  <c r="BH27" i="1"/>
  <c r="BG27" i="1"/>
  <c r="BH26" i="1"/>
  <c r="BG26" i="1"/>
  <c r="BH25" i="1"/>
  <c r="BG25" i="1"/>
  <c r="BH24" i="1"/>
  <c r="BG24" i="1"/>
  <c r="BH23" i="1"/>
  <c r="BG23" i="1"/>
  <c r="BH22" i="1"/>
  <c r="BG22" i="1"/>
  <c r="BH21" i="1"/>
  <c r="BG21" i="1"/>
  <c r="BH20" i="1"/>
  <c r="BG20" i="1"/>
  <c r="BH19" i="1"/>
  <c r="BG19" i="1"/>
  <c r="BH18" i="1"/>
  <c r="BG18" i="1"/>
  <c r="BH17" i="1"/>
  <c r="BG17" i="1"/>
  <c r="BH16" i="1"/>
  <c r="BG16" i="1"/>
  <c r="BH15" i="1"/>
  <c r="BG15" i="1"/>
  <c r="BH14" i="1"/>
  <c r="BG14" i="1"/>
  <c r="BH13" i="1"/>
  <c r="BG13" i="1"/>
  <c r="BH12" i="1"/>
  <c r="BG12" i="1"/>
  <c r="BH11" i="1"/>
  <c r="BG11" i="1"/>
  <c r="BH10" i="1"/>
  <c r="BG10" i="1"/>
  <c r="BH9" i="1"/>
  <c r="BG9" i="1"/>
  <c r="BH8" i="1"/>
  <c r="BG8" i="1"/>
  <c r="BH7" i="1"/>
  <c r="BG7" i="1"/>
  <c r="CC6" i="1"/>
  <c r="CB6" i="1"/>
  <c r="BZ6" i="1"/>
  <c r="BW6" i="1"/>
  <c r="BV6" i="1"/>
  <c r="BT6" i="1"/>
  <c r="BS6" i="1"/>
  <c r="BQ6" i="1"/>
  <c r="BP6" i="1"/>
  <c r="BN6" i="1"/>
  <c r="BM6" i="1"/>
  <c r="BK6" i="1"/>
  <c r="BJ6" i="1"/>
  <c r="BH6" i="1"/>
  <c r="BI6" i="1"/>
  <c r="BG6" i="1"/>
  <c r="BF86" i="1"/>
  <c r="BE86" i="1"/>
  <c r="BD86" i="1"/>
  <c r="BF85" i="1"/>
  <c r="BE85" i="1"/>
  <c r="BD85" i="1"/>
  <c r="BF84" i="1"/>
  <c r="BE84" i="1"/>
  <c r="BD84" i="1"/>
  <c r="BF83" i="1"/>
  <c r="BE83" i="1"/>
  <c r="BD83" i="1"/>
  <c r="BF82" i="1"/>
  <c r="BE82" i="1"/>
  <c r="BD82" i="1"/>
  <c r="BF81" i="1"/>
  <c r="BE81" i="1"/>
  <c r="BD81" i="1"/>
  <c r="BF80" i="1"/>
  <c r="BE80" i="1"/>
  <c r="BD80" i="1"/>
  <c r="BF79" i="1"/>
  <c r="BE79" i="1"/>
  <c r="BD79" i="1"/>
  <c r="BF78" i="1"/>
  <c r="BE78" i="1"/>
  <c r="BD78" i="1"/>
  <c r="BF77" i="1"/>
  <c r="BE77" i="1"/>
  <c r="BD77" i="1"/>
  <c r="BF76" i="1"/>
  <c r="BE76" i="1"/>
  <c r="BD76" i="1"/>
  <c r="BF75" i="1"/>
  <c r="BE75" i="1"/>
  <c r="BD75" i="1"/>
  <c r="BF74" i="1"/>
  <c r="BE74" i="1"/>
  <c r="BD74" i="1"/>
  <c r="BF73" i="1"/>
  <c r="BE73" i="1"/>
  <c r="BD73" i="1"/>
  <c r="BF72" i="1"/>
  <c r="BE72" i="1"/>
  <c r="BD72" i="1"/>
  <c r="BF71" i="1"/>
  <c r="BE71" i="1"/>
  <c r="BD71" i="1"/>
  <c r="BF70" i="1"/>
  <c r="BE70" i="1"/>
  <c r="BD70" i="1"/>
  <c r="BF69" i="1"/>
  <c r="BE69" i="1"/>
  <c r="BD69" i="1"/>
  <c r="BF68" i="1"/>
  <c r="BE68" i="1"/>
  <c r="BD68" i="1"/>
  <c r="BF67" i="1"/>
  <c r="BE67" i="1"/>
  <c r="BD67" i="1"/>
  <c r="BF66" i="1"/>
  <c r="BE66" i="1"/>
  <c r="BD66" i="1"/>
  <c r="BF65" i="1"/>
  <c r="BE65" i="1"/>
  <c r="BD65" i="1"/>
  <c r="BF64" i="1"/>
  <c r="BE64" i="1"/>
  <c r="BD64" i="1"/>
  <c r="BF63" i="1"/>
  <c r="BE63" i="1"/>
  <c r="BD63" i="1"/>
  <c r="BF62" i="1"/>
  <c r="BE62" i="1"/>
  <c r="BD62" i="1"/>
  <c r="BF61" i="1"/>
  <c r="BE61" i="1"/>
  <c r="BD61" i="1"/>
  <c r="BF60" i="1"/>
  <c r="BE60" i="1"/>
  <c r="BD60" i="1"/>
  <c r="BF59" i="1"/>
  <c r="BE59" i="1"/>
  <c r="BD59" i="1"/>
  <c r="BF58" i="1"/>
  <c r="BE58" i="1"/>
  <c r="BD58" i="1"/>
  <c r="BF57" i="1"/>
  <c r="BE57" i="1"/>
  <c r="BD57" i="1"/>
  <c r="BF56" i="1"/>
  <c r="BE56" i="1"/>
  <c r="BD56" i="1"/>
  <c r="BF55" i="1"/>
  <c r="BE55" i="1"/>
  <c r="BD55" i="1"/>
  <c r="BF54" i="1"/>
  <c r="BE54" i="1"/>
  <c r="BD54" i="1"/>
  <c r="BF53" i="1"/>
  <c r="BE53" i="1"/>
  <c r="BD53" i="1"/>
  <c r="BF52" i="1"/>
  <c r="BE52" i="1"/>
  <c r="BD52" i="1"/>
  <c r="BF51" i="1"/>
  <c r="BE51" i="1"/>
  <c r="BD51" i="1"/>
  <c r="BF50" i="1"/>
  <c r="BE50" i="1"/>
  <c r="BD50" i="1"/>
  <c r="BF49" i="1"/>
  <c r="BE49" i="1"/>
  <c r="BD49" i="1"/>
  <c r="BF48" i="1"/>
  <c r="BE48" i="1"/>
  <c r="BD48" i="1"/>
  <c r="BF47" i="1"/>
  <c r="BE47" i="1"/>
  <c r="BD47" i="1"/>
  <c r="BF46" i="1"/>
  <c r="BE46" i="1"/>
  <c r="BD46" i="1"/>
  <c r="BF45" i="1"/>
  <c r="BE45" i="1"/>
  <c r="BD45" i="1"/>
  <c r="BF44" i="1"/>
  <c r="BE44" i="1"/>
  <c r="BD44" i="1"/>
  <c r="BF43" i="1"/>
  <c r="BE43" i="1"/>
  <c r="BD43" i="1"/>
  <c r="BF42" i="1"/>
  <c r="BE42" i="1"/>
  <c r="BD42" i="1"/>
  <c r="BF41" i="1"/>
  <c r="BE41" i="1"/>
  <c r="BD41" i="1"/>
  <c r="BF40" i="1"/>
  <c r="BE40" i="1"/>
  <c r="BD40" i="1"/>
  <c r="BF39" i="1"/>
  <c r="BE39" i="1"/>
  <c r="BD39" i="1"/>
  <c r="BF38" i="1"/>
  <c r="BE38" i="1"/>
  <c r="BD38" i="1"/>
  <c r="BF37" i="1"/>
  <c r="BE37" i="1"/>
  <c r="BD37" i="1"/>
  <c r="BF36" i="1"/>
  <c r="BE36" i="1"/>
  <c r="BD36" i="1"/>
  <c r="BF35" i="1"/>
  <c r="BE35" i="1"/>
  <c r="BD35" i="1"/>
  <c r="BF34" i="1"/>
  <c r="BE34" i="1"/>
  <c r="BD34" i="1"/>
  <c r="BF33" i="1"/>
  <c r="BE33" i="1"/>
  <c r="BD33" i="1"/>
  <c r="BF32" i="1"/>
  <c r="BE32" i="1"/>
  <c r="BD32" i="1"/>
  <c r="BF31" i="1"/>
  <c r="BE31" i="1"/>
  <c r="BD31" i="1"/>
  <c r="BF30" i="1"/>
  <c r="BE30" i="1"/>
  <c r="BD30" i="1"/>
  <c r="BF29" i="1"/>
  <c r="BE29" i="1"/>
  <c r="BD29" i="1"/>
  <c r="BF28" i="1"/>
  <c r="BE28" i="1"/>
  <c r="BD28" i="1"/>
  <c r="BF27" i="1"/>
  <c r="BE27" i="1"/>
  <c r="BD27" i="1"/>
  <c r="BF26" i="1"/>
  <c r="BE26" i="1"/>
  <c r="BD26" i="1"/>
  <c r="BF25" i="1"/>
  <c r="BE25" i="1"/>
  <c r="BD25" i="1"/>
  <c r="BF24" i="1"/>
  <c r="BE24" i="1"/>
  <c r="BD24" i="1"/>
  <c r="BF23" i="1"/>
  <c r="BE23" i="1"/>
  <c r="BD23" i="1"/>
  <c r="BF22" i="1"/>
  <c r="BE22" i="1"/>
  <c r="BD22" i="1"/>
  <c r="BF21" i="1"/>
  <c r="BE21" i="1"/>
  <c r="BD21" i="1"/>
  <c r="BF20" i="1"/>
  <c r="BE20" i="1"/>
  <c r="BD20" i="1"/>
  <c r="BF19" i="1"/>
  <c r="BE19" i="1"/>
  <c r="BD19" i="1"/>
  <c r="BF18" i="1"/>
  <c r="BE18" i="1"/>
  <c r="BD18" i="1"/>
  <c r="BF17" i="1"/>
  <c r="BE17" i="1"/>
  <c r="BD17" i="1"/>
  <c r="BF16" i="1"/>
  <c r="BE16" i="1"/>
  <c r="BD16" i="1"/>
  <c r="BF15" i="1"/>
  <c r="BE15" i="1"/>
  <c r="BD15" i="1"/>
  <c r="BF14" i="1"/>
  <c r="BE14" i="1"/>
  <c r="BD14" i="1"/>
  <c r="BF13" i="1"/>
  <c r="BE13" i="1"/>
  <c r="BD13" i="1"/>
  <c r="BF12" i="1"/>
  <c r="BE12" i="1"/>
  <c r="BD12" i="1"/>
  <c r="BF11" i="1"/>
  <c r="BE11" i="1"/>
  <c r="BD11" i="1"/>
  <c r="BF10" i="1"/>
  <c r="BE10" i="1"/>
  <c r="BD10" i="1"/>
  <c r="BF9" i="1"/>
  <c r="BE9" i="1"/>
  <c r="BD9" i="1"/>
  <c r="BF8" i="1"/>
  <c r="BE8" i="1"/>
  <c r="BD8" i="1"/>
  <c r="BF7" i="1"/>
  <c r="BE7" i="1"/>
  <c r="BD7" i="1"/>
  <c r="BF6" i="1"/>
  <c r="BE6" i="1"/>
  <c r="BD6" i="1"/>
  <c r="BC86" i="1"/>
  <c r="BB86" i="1"/>
  <c r="BA86" i="1"/>
  <c r="BC85" i="1"/>
  <c r="BB85" i="1"/>
  <c r="BA85" i="1"/>
  <c r="BC84" i="1"/>
  <c r="BB84" i="1"/>
  <c r="BA84" i="1"/>
  <c r="BC83" i="1"/>
  <c r="BB83" i="1"/>
  <c r="BA83" i="1"/>
  <c r="BC82" i="1"/>
  <c r="BB82" i="1"/>
  <c r="BA82" i="1"/>
  <c r="BC81" i="1"/>
  <c r="BB81" i="1"/>
  <c r="BA81" i="1"/>
  <c r="BC80" i="1"/>
  <c r="BB80" i="1"/>
  <c r="BA80" i="1"/>
  <c r="BC79" i="1"/>
  <c r="BB79" i="1"/>
  <c r="BA79" i="1"/>
  <c r="BC78" i="1"/>
  <c r="BB78" i="1"/>
  <c r="BA78" i="1"/>
  <c r="BC77" i="1"/>
  <c r="BB77" i="1"/>
  <c r="BA77" i="1"/>
  <c r="BC76" i="1"/>
  <c r="BB76" i="1"/>
  <c r="BA76" i="1"/>
  <c r="BC75" i="1"/>
  <c r="BB75" i="1"/>
  <c r="BA75" i="1"/>
  <c r="BC74" i="1"/>
  <c r="BB74" i="1"/>
  <c r="BA74" i="1"/>
  <c r="BC73" i="1"/>
  <c r="BB73" i="1"/>
  <c r="BA73" i="1"/>
  <c r="BC72" i="1"/>
  <c r="BB72" i="1"/>
  <c r="BA72" i="1"/>
  <c r="BC71" i="1"/>
  <c r="BB71" i="1"/>
  <c r="BA71" i="1"/>
  <c r="BC70" i="1"/>
  <c r="BB70" i="1"/>
  <c r="BA70" i="1"/>
  <c r="BC69" i="1"/>
  <c r="BB69" i="1"/>
  <c r="BA69" i="1"/>
  <c r="BC68" i="1"/>
  <c r="BB68" i="1"/>
  <c r="BA68" i="1"/>
  <c r="BC67" i="1"/>
  <c r="BB67" i="1"/>
  <c r="BA67" i="1"/>
  <c r="BC66" i="1"/>
  <c r="BB66" i="1"/>
  <c r="BA66" i="1"/>
  <c r="BC65" i="1"/>
  <c r="BB65" i="1"/>
  <c r="BA65" i="1"/>
  <c r="BC64" i="1"/>
  <c r="BB64" i="1"/>
  <c r="BA64" i="1"/>
  <c r="BC63" i="1"/>
  <c r="BB63" i="1"/>
  <c r="BA63" i="1"/>
  <c r="BC62" i="1"/>
  <c r="BB62" i="1"/>
  <c r="BA62" i="1"/>
  <c r="BC61" i="1"/>
  <c r="BB61" i="1"/>
  <c r="BA61" i="1"/>
  <c r="BC60" i="1"/>
  <c r="BB60" i="1"/>
  <c r="BA60" i="1"/>
  <c r="BC59" i="1"/>
  <c r="BB59" i="1"/>
  <c r="BA59" i="1"/>
  <c r="BC58" i="1"/>
  <c r="BB58" i="1"/>
  <c r="BA58" i="1"/>
  <c r="BC57" i="1"/>
  <c r="BB57" i="1"/>
  <c r="BA57" i="1"/>
  <c r="BC56" i="1"/>
  <c r="BB56" i="1"/>
  <c r="BA56" i="1"/>
  <c r="BC55" i="1"/>
  <c r="BB55" i="1"/>
  <c r="BA55" i="1"/>
  <c r="BC54" i="1"/>
  <c r="BB54" i="1"/>
  <c r="BA54" i="1"/>
  <c r="BC53" i="1"/>
  <c r="BB53" i="1"/>
  <c r="BA53" i="1"/>
  <c r="BC52" i="1"/>
  <c r="BB52" i="1"/>
  <c r="BA52" i="1"/>
  <c r="BC51" i="1"/>
  <c r="BB51" i="1"/>
  <c r="BA51" i="1"/>
  <c r="BC50" i="1"/>
  <c r="BB50" i="1"/>
  <c r="BA50" i="1"/>
  <c r="BC49" i="1"/>
  <c r="BB49" i="1"/>
  <c r="BA49" i="1"/>
  <c r="BC48" i="1"/>
  <c r="BB48" i="1"/>
  <c r="BA48" i="1"/>
  <c r="BC47" i="1"/>
  <c r="BB47" i="1"/>
  <c r="BA47" i="1"/>
  <c r="BC46" i="1"/>
  <c r="BB46" i="1"/>
  <c r="BA46" i="1"/>
  <c r="BC45" i="1"/>
  <c r="BB45" i="1"/>
  <c r="BA45" i="1"/>
  <c r="BC44" i="1"/>
  <c r="BB44" i="1"/>
  <c r="BA44" i="1"/>
  <c r="BC43" i="1"/>
  <c r="BB43" i="1"/>
  <c r="BA43" i="1"/>
  <c r="BC42" i="1"/>
  <c r="BB42" i="1"/>
  <c r="BA42" i="1"/>
  <c r="BC41" i="1"/>
  <c r="BB41" i="1"/>
  <c r="BA41" i="1"/>
  <c r="BC40" i="1"/>
  <c r="BB40" i="1"/>
  <c r="BA40" i="1"/>
  <c r="BC39" i="1"/>
  <c r="BB39" i="1"/>
  <c r="BA39" i="1"/>
  <c r="BC38" i="1"/>
  <c r="BB38" i="1"/>
  <c r="BA38" i="1"/>
  <c r="BC37" i="1"/>
  <c r="BB37" i="1"/>
  <c r="BA37" i="1"/>
  <c r="BC36" i="1"/>
  <c r="BB36" i="1"/>
  <c r="BA36" i="1"/>
  <c r="BC35" i="1"/>
  <c r="BB35" i="1"/>
  <c r="BA35" i="1"/>
  <c r="BC34" i="1"/>
  <c r="BB34" i="1"/>
  <c r="BA34" i="1"/>
  <c r="BC33" i="1"/>
  <c r="BB33" i="1"/>
  <c r="BA33" i="1"/>
  <c r="BC32" i="1"/>
  <c r="BB32" i="1"/>
  <c r="BA32" i="1"/>
  <c r="BC31" i="1"/>
  <c r="BB31" i="1"/>
  <c r="BA31" i="1"/>
  <c r="BC30" i="1"/>
  <c r="BB30" i="1"/>
  <c r="BA30" i="1"/>
  <c r="BC29" i="1"/>
  <c r="BB29" i="1"/>
  <c r="BA29" i="1"/>
  <c r="BC28" i="1"/>
  <c r="BB28" i="1"/>
  <c r="BA28" i="1"/>
  <c r="BC27" i="1"/>
  <c r="BB27" i="1"/>
  <c r="BA27" i="1"/>
  <c r="BC26" i="1"/>
  <c r="BB26" i="1"/>
  <c r="BA26" i="1"/>
  <c r="BC25" i="1"/>
  <c r="BB25" i="1"/>
  <c r="BA25" i="1"/>
  <c r="BC24" i="1"/>
  <c r="BB24" i="1"/>
  <c r="BA24" i="1"/>
  <c r="BC23" i="1"/>
  <c r="BB23" i="1"/>
  <c r="BA23" i="1"/>
  <c r="BC22" i="1"/>
  <c r="BB22" i="1"/>
  <c r="BA22" i="1"/>
  <c r="BC21" i="1"/>
  <c r="BB21" i="1"/>
  <c r="BA21" i="1"/>
  <c r="BC20" i="1"/>
  <c r="BB20" i="1"/>
  <c r="BA20" i="1"/>
  <c r="BC19" i="1"/>
  <c r="BB19" i="1"/>
  <c r="BA19" i="1"/>
  <c r="BC18" i="1"/>
  <c r="BB18" i="1"/>
  <c r="BA18" i="1"/>
  <c r="BC17" i="1"/>
  <c r="BB17" i="1"/>
  <c r="BA17" i="1"/>
  <c r="BC16" i="1"/>
  <c r="BB16" i="1"/>
  <c r="BA16" i="1"/>
  <c r="BC15" i="1"/>
  <c r="BB15" i="1"/>
  <c r="BA15" i="1"/>
  <c r="BC14" i="1"/>
  <c r="BB14" i="1"/>
  <c r="BA14" i="1"/>
  <c r="BC13" i="1"/>
  <c r="BB13" i="1"/>
  <c r="BA13" i="1"/>
  <c r="BC12" i="1"/>
  <c r="BB12" i="1"/>
  <c r="BA12" i="1"/>
  <c r="BC11" i="1"/>
  <c r="BB11" i="1"/>
  <c r="BA11" i="1"/>
  <c r="BC10" i="1"/>
  <c r="BB10" i="1"/>
  <c r="BA10" i="1"/>
  <c r="BC9" i="1"/>
  <c r="BB9" i="1"/>
  <c r="BA9" i="1"/>
  <c r="BC8" i="1"/>
  <c r="BB8" i="1"/>
  <c r="BA8" i="1"/>
  <c r="BC7" i="1"/>
  <c r="BB7" i="1"/>
  <c r="BA7" i="1"/>
  <c r="BC6" i="1"/>
  <c r="BB6" i="1"/>
  <c r="BA6" i="1"/>
  <c r="AZ86" i="1"/>
  <c r="AY86" i="1"/>
  <c r="AX86" i="1"/>
  <c r="AZ85" i="1"/>
  <c r="AY85" i="1"/>
  <c r="AX85" i="1"/>
  <c r="AZ84" i="1"/>
  <c r="AY84" i="1"/>
  <c r="AX84" i="1"/>
  <c r="AZ83" i="1"/>
  <c r="AY83" i="1"/>
  <c r="AX83" i="1"/>
  <c r="AZ82" i="1"/>
  <c r="AY82" i="1"/>
  <c r="AX82" i="1"/>
  <c r="AZ81" i="1"/>
  <c r="AY81" i="1"/>
  <c r="AX81" i="1"/>
  <c r="AZ80" i="1"/>
  <c r="AY80" i="1"/>
  <c r="AX80" i="1"/>
  <c r="AZ79" i="1"/>
  <c r="AY79" i="1"/>
  <c r="AX79" i="1"/>
  <c r="AZ78" i="1"/>
  <c r="AY78" i="1"/>
  <c r="AX78" i="1"/>
  <c r="AZ77" i="1"/>
  <c r="AY77" i="1"/>
  <c r="AX77" i="1"/>
  <c r="AZ76" i="1"/>
  <c r="AY76" i="1"/>
  <c r="AX76" i="1"/>
  <c r="AZ75" i="1"/>
  <c r="AY75" i="1"/>
  <c r="AX75" i="1"/>
  <c r="AZ74" i="1"/>
  <c r="AY74" i="1"/>
  <c r="AX74" i="1"/>
  <c r="AZ73" i="1"/>
  <c r="AY73" i="1"/>
  <c r="AX73" i="1"/>
  <c r="AZ72" i="1"/>
  <c r="AY72" i="1"/>
  <c r="AX72" i="1"/>
  <c r="AZ71" i="1"/>
  <c r="AY71" i="1"/>
  <c r="AX71" i="1"/>
  <c r="AZ70" i="1"/>
  <c r="AY70" i="1"/>
  <c r="AX70" i="1"/>
  <c r="AZ69" i="1"/>
  <c r="AY69" i="1"/>
  <c r="AX69" i="1"/>
  <c r="AZ68" i="1"/>
  <c r="AY68" i="1"/>
  <c r="AX68" i="1"/>
  <c r="AZ67" i="1"/>
  <c r="AY67" i="1"/>
  <c r="AX67" i="1"/>
  <c r="AZ66" i="1"/>
  <c r="AY66" i="1"/>
  <c r="AX66" i="1"/>
  <c r="AZ65" i="1"/>
  <c r="AY65" i="1"/>
  <c r="AX65" i="1"/>
  <c r="AZ64" i="1"/>
  <c r="AY64" i="1"/>
  <c r="AX64" i="1"/>
  <c r="AZ63" i="1"/>
  <c r="AY63" i="1"/>
  <c r="AX63" i="1"/>
  <c r="AZ62" i="1"/>
  <c r="AY62" i="1"/>
  <c r="AX62" i="1"/>
  <c r="AZ61" i="1"/>
  <c r="AY61" i="1"/>
  <c r="AX61" i="1"/>
  <c r="AZ60" i="1"/>
  <c r="AY60" i="1"/>
  <c r="AX60" i="1"/>
  <c r="AZ59" i="1"/>
  <c r="AY59" i="1"/>
  <c r="AX59" i="1"/>
  <c r="AZ58" i="1"/>
  <c r="AY58" i="1"/>
  <c r="AX58" i="1"/>
  <c r="AZ57" i="1"/>
  <c r="AY57" i="1"/>
  <c r="AX57" i="1"/>
  <c r="AZ56" i="1"/>
  <c r="AY56" i="1"/>
  <c r="AX56" i="1"/>
  <c r="AZ55" i="1"/>
  <c r="AY55" i="1"/>
  <c r="AX55" i="1"/>
  <c r="AZ54" i="1"/>
  <c r="AY54" i="1"/>
  <c r="AX54" i="1"/>
  <c r="AZ53" i="1"/>
  <c r="AY53" i="1"/>
  <c r="AX53" i="1"/>
  <c r="AZ52" i="1"/>
  <c r="AY52" i="1"/>
  <c r="AX52" i="1"/>
  <c r="AZ51" i="1"/>
  <c r="AY51" i="1"/>
  <c r="AX51" i="1"/>
  <c r="AZ50" i="1"/>
  <c r="AY50" i="1"/>
  <c r="AX50" i="1"/>
  <c r="AZ49" i="1"/>
  <c r="AY49" i="1"/>
  <c r="AX49" i="1"/>
  <c r="AZ48" i="1"/>
  <c r="AY48" i="1"/>
  <c r="AX48" i="1"/>
  <c r="AZ47" i="1"/>
  <c r="AY47" i="1"/>
  <c r="AX47" i="1"/>
  <c r="AZ46" i="1"/>
  <c r="AY46" i="1"/>
  <c r="AX46" i="1"/>
  <c r="AZ45" i="1"/>
  <c r="AY45" i="1"/>
  <c r="AX45" i="1"/>
  <c r="AZ44" i="1"/>
  <c r="AY44" i="1"/>
  <c r="AX44" i="1"/>
  <c r="AZ43" i="1"/>
  <c r="AY43" i="1"/>
  <c r="AX43" i="1"/>
  <c r="AZ42" i="1"/>
  <c r="AY42" i="1"/>
  <c r="AX42" i="1"/>
  <c r="AZ41" i="1"/>
  <c r="AY41" i="1"/>
  <c r="AX41" i="1"/>
  <c r="AZ40" i="1"/>
  <c r="AY40" i="1"/>
  <c r="AX40" i="1"/>
  <c r="AZ39" i="1"/>
  <c r="AY39" i="1"/>
  <c r="AX39" i="1"/>
  <c r="AZ38" i="1"/>
  <c r="AY38" i="1"/>
  <c r="AX38" i="1"/>
  <c r="AZ37" i="1"/>
  <c r="AY37" i="1"/>
  <c r="AX37" i="1"/>
  <c r="AZ36" i="1"/>
  <c r="AY36" i="1"/>
  <c r="AX36" i="1"/>
  <c r="AZ35" i="1"/>
  <c r="AY35" i="1"/>
  <c r="AX35" i="1"/>
  <c r="AZ34" i="1"/>
  <c r="AY34" i="1"/>
  <c r="AX34" i="1"/>
  <c r="AZ33" i="1"/>
  <c r="AY33" i="1"/>
  <c r="AX33" i="1"/>
  <c r="AZ32" i="1"/>
  <c r="AY32" i="1"/>
  <c r="AX32" i="1"/>
  <c r="AZ31" i="1"/>
  <c r="AY31" i="1"/>
  <c r="AX31" i="1"/>
  <c r="AZ30" i="1"/>
  <c r="AY30" i="1"/>
  <c r="AX30" i="1"/>
  <c r="AZ29" i="1"/>
  <c r="AY29" i="1"/>
  <c r="AX29" i="1"/>
  <c r="AZ28" i="1"/>
  <c r="AY28" i="1"/>
  <c r="AX28" i="1"/>
  <c r="AZ27" i="1"/>
  <c r="AY27" i="1"/>
  <c r="AX27" i="1"/>
  <c r="AZ26" i="1"/>
  <c r="AY26" i="1"/>
  <c r="AX26" i="1"/>
  <c r="AZ25" i="1"/>
  <c r="AY25" i="1"/>
  <c r="AX25" i="1"/>
  <c r="AZ24" i="1"/>
  <c r="AY24" i="1"/>
  <c r="AX24" i="1"/>
  <c r="AZ23" i="1"/>
  <c r="AY23" i="1"/>
  <c r="AX23" i="1"/>
  <c r="AZ22" i="1"/>
  <c r="AY22" i="1"/>
  <c r="AX22" i="1"/>
  <c r="AZ21" i="1"/>
  <c r="AY21" i="1"/>
  <c r="AX21" i="1"/>
  <c r="AZ20" i="1"/>
  <c r="AY20" i="1"/>
  <c r="AX20" i="1"/>
  <c r="AZ19" i="1"/>
  <c r="AY19" i="1"/>
  <c r="AX19" i="1"/>
  <c r="AZ18" i="1"/>
  <c r="AY18" i="1"/>
  <c r="AX18" i="1"/>
  <c r="AZ17" i="1"/>
  <c r="AY17" i="1"/>
  <c r="AX17" i="1"/>
  <c r="AZ16" i="1"/>
  <c r="AY16" i="1"/>
  <c r="AX16" i="1"/>
  <c r="AZ15" i="1"/>
  <c r="AY15" i="1"/>
  <c r="AX15" i="1"/>
  <c r="AZ14" i="1"/>
  <c r="AY14" i="1"/>
  <c r="AX14" i="1"/>
  <c r="AZ13" i="1"/>
  <c r="AY13" i="1"/>
  <c r="AX13" i="1"/>
  <c r="AZ12" i="1"/>
  <c r="AY12" i="1"/>
  <c r="AX12" i="1"/>
  <c r="AZ11" i="1"/>
  <c r="AY11" i="1"/>
  <c r="AX11" i="1"/>
  <c r="AZ10" i="1"/>
  <c r="AY10" i="1"/>
  <c r="AX10" i="1"/>
  <c r="AZ9" i="1"/>
  <c r="AY9" i="1"/>
  <c r="AX9" i="1"/>
  <c r="AZ8" i="1"/>
  <c r="AY8" i="1"/>
  <c r="AX8" i="1"/>
  <c r="AZ7" i="1"/>
  <c r="AY7" i="1"/>
  <c r="AX7" i="1"/>
  <c r="AZ6" i="1"/>
  <c r="AY6" i="1"/>
  <c r="AX6" i="1"/>
  <c r="AW86" i="1"/>
  <c r="AV86" i="1"/>
  <c r="AU86" i="1"/>
  <c r="AW85" i="1"/>
  <c r="AV85" i="1"/>
  <c r="AU85" i="1"/>
  <c r="AW84" i="1"/>
  <c r="AV84" i="1"/>
  <c r="AU84" i="1"/>
  <c r="AW83" i="1"/>
  <c r="AV83" i="1"/>
  <c r="AU83" i="1"/>
  <c r="AW82" i="1"/>
  <c r="AV82" i="1"/>
  <c r="AU82" i="1"/>
  <c r="AW81" i="1"/>
  <c r="AV81" i="1"/>
  <c r="AU81" i="1"/>
  <c r="AW80" i="1"/>
  <c r="AV80" i="1"/>
  <c r="AU80" i="1"/>
  <c r="AW79" i="1"/>
  <c r="AV79" i="1"/>
  <c r="AU79" i="1"/>
  <c r="AW78" i="1"/>
  <c r="AV78" i="1"/>
  <c r="AU78" i="1"/>
  <c r="AW77" i="1"/>
  <c r="AV77" i="1"/>
  <c r="AU77" i="1"/>
  <c r="AW76" i="1"/>
  <c r="AV76" i="1"/>
  <c r="AU76" i="1"/>
  <c r="AW75" i="1"/>
  <c r="AV75" i="1"/>
  <c r="AU75" i="1"/>
  <c r="AW74" i="1"/>
  <c r="AV74" i="1"/>
  <c r="AU74" i="1"/>
  <c r="AW73" i="1"/>
  <c r="AV73" i="1"/>
  <c r="AU73" i="1"/>
  <c r="AW72" i="1"/>
  <c r="AV72" i="1"/>
  <c r="AU72" i="1"/>
  <c r="AW71" i="1"/>
  <c r="AV71" i="1"/>
  <c r="AU71" i="1"/>
  <c r="AW70" i="1"/>
  <c r="AV70" i="1"/>
  <c r="AU70" i="1"/>
  <c r="AW69" i="1"/>
  <c r="AV69" i="1"/>
  <c r="AU69" i="1"/>
  <c r="AW68" i="1"/>
  <c r="AV68" i="1"/>
  <c r="AU68" i="1"/>
  <c r="AW67" i="1"/>
  <c r="AV67" i="1"/>
  <c r="AU67" i="1"/>
  <c r="AW66" i="1"/>
  <c r="AV66" i="1"/>
  <c r="AU66" i="1"/>
  <c r="AW65" i="1"/>
  <c r="AV65" i="1"/>
  <c r="AU65" i="1"/>
  <c r="AW64" i="1"/>
  <c r="AV64" i="1"/>
  <c r="AU64" i="1"/>
  <c r="AW63" i="1"/>
  <c r="AV63" i="1"/>
  <c r="AU63" i="1"/>
  <c r="AW62" i="1"/>
  <c r="AV62" i="1"/>
  <c r="AU62" i="1"/>
  <c r="AW61" i="1"/>
  <c r="AV61" i="1"/>
  <c r="AU61" i="1"/>
  <c r="AW60" i="1"/>
  <c r="AV60" i="1"/>
  <c r="AU60" i="1"/>
  <c r="AW59" i="1"/>
  <c r="AV59" i="1"/>
  <c r="AU59" i="1"/>
  <c r="AW58" i="1"/>
  <c r="AV58" i="1"/>
  <c r="AU58" i="1"/>
  <c r="AW57" i="1"/>
  <c r="AV57" i="1"/>
  <c r="AU57" i="1"/>
  <c r="AW56" i="1"/>
  <c r="AV56" i="1"/>
  <c r="AU56" i="1"/>
  <c r="AW55" i="1"/>
  <c r="AV55" i="1"/>
  <c r="AU55" i="1"/>
  <c r="AW54" i="1"/>
  <c r="AV54" i="1"/>
  <c r="AU54" i="1"/>
  <c r="AW53" i="1"/>
  <c r="AV53" i="1"/>
  <c r="AU53" i="1"/>
  <c r="AW52" i="1"/>
  <c r="AV52" i="1"/>
  <c r="AU52" i="1"/>
  <c r="AW51" i="1"/>
  <c r="AV51" i="1"/>
  <c r="AU51" i="1"/>
  <c r="AW50" i="1"/>
  <c r="AV50" i="1"/>
  <c r="AU50" i="1"/>
  <c r="AW49" i="1"/>
  <c r="AV49" i="1"/>
  <c r="AU49" i="1"/>
  <c r="AW48" i="1"/>
  <c r="AV48" i="1"/>
  <c r="AU48" i="1"/>
  <c r="AW47" i="1"/>
  <c r="AV47" i="1"/>
  <c r="AU47" i="1"/>
  <c r="AW46" i="1"/>
  <c r="AV46" i="1"/>
  <c r="AU46" i="1"/>
  <c r="AW45" i="1"/>
  <c r="AV45" i="1"/>
  <c r="AU45" i="1"/>
  <c r="AW44" i="1"/>
  <c r="AV44" i="1"/>
  <c r="AU44" i="1"/>
  <c r="AW43" i="1"/>
  <c r="AV43" i="1"/>
  <c r="AU43" i="1"/>
  <c r="AW42" i="1"/>
  <c r="AV42" i="1"/>
  <c r="AU42" i="1"/>
  <c r="AW41" i="1"/>
  <c r="AV41" i="1"/>
  <c r="AU41" i="1"/>
  <c r="AW40" i="1"/>
  <c r="AV40" i="1"/>
  <c r="AU40" i="1"/>
  <c r="AW39" i="1"/>
  <c r="AV39" i="1"/>
  <c r="AU39" i="1"/>
  <c r="AW38" i="1"/>
  <c r="AV38" i="1"/>
  <c r="AU38" i="1"/>
  <c r="AW37" i="1"/>
  <c r="AV37" i="1"/>
  <c r="AU37" i="1"/>
  <c r="AW36" i="1"/>
  <c r="AV36" i="1"/>
  <c r="AU36" i="1"/>
  <c r="AW35" i="1"/>
  <c r="AV35" i="1"/>
  <c r="AU35" i="1"/>
  <c r="AW34" i="1"/>
  <c r="AV34" i="1"/>
  <c r="AU34" i="1"/>
  <c r="AW33" i="1"/>
  <c r="AV33" i="1"/>
  <c r="AU33" i="1"/>
  <c r="AW32" i="1"/>
  <c r="AV32" i="1"/>
  <c r="AU32" i="1"/>
  <c r="AW31" i="1"/>
  <c r="AV31" i="1"/>
  <c r="AU31" i="1"/>
  <c r="AW30" i="1"/>
  <c r="AV30" i="1"/>
  <c r="AU30" i="1"/>
  <c r="AW29" i="1"/>
  <c r="AV29" i="1"/>
  <c r="AU29" i="1"/>
  <c r="AW28" i="1"/>
  <c r="AV28" i="1"/>
  <c r="AU28" i="1"/>
  <c r="AW27" i="1"/>
  <c r="AV27" i="1"/>
  <c r="AU27" i="1"/>
  <c r="AW26" i="1"/>
  <c r="AV26" i="1"/>
  <c r="AU26" i="1"/>
  <c r="AW25" i="1"/>
  <c r="AV25" i="1"/>
  <c r="AU25" i="1"/>
  <c r="AW24" i="1"/>
  <c r="AV24" i="1"/>
  <c r="AU24" i="1"/>
  <c r="AW23" i="1"/>
  <c r="AV23" i="1"/>
  <c r="AU23" i="1"/>
  <c r="AW22" i="1"/>
  <c r="AV22" i="1"/>
  <c r="AU22" i="1"/>
  <c r="AW21" i="1"/>
  <c r="AV21" i="1"/>
  <c r="AU21" i="1"/>
  <c r="AW20" i="1"/>
  <c r="AV20" i="1"/>
  <c r="AU20" i="1"/>
  <c r="AW19" i="1"/>
  <c r="AV19" i="1"/>
  <c r="AU19" i="1"/>
  <c r="AW18" i="1"/>
  <c r="AV18" i="1"/>
  <c r="AU18" i="1"/>
  <c r="AW17" i="1"/>
  <c r="AV17" i="1"/>
  <c r="AU17" i="1"/>
  <c r="AW16" i="1"/>
  <c r="AV16" i="1"/>
  <c r="AU16" i="1"/>
  <c r="AW15" i="1"/>
  <c r="AV15" i="1"/>
  <c r="AU15" i="1"/>
  <c r="AW14" i="1"/>
  <c r="AV14" i="1"/>
  <c r="AU14" i="1"/>
  <c r="AW13" i="1"/>
  <c r="AV13" i="1"/>
  <c r="AU13" i="1"/>
  <c r="AW12" i="1"/>
  <c r="AV12" i="1"/>
  <c r="AU12" i="1"/>
  <c r="AW11" i="1"/>
  <c r="AV11" i="1"/>
  <c r="AU11" i="1"/>
  <c r="AW10" i="1"/>
  <c r="AV10" i="1"/>
  <c r="AU10" i="1"/>
  <c r="AW9" i="1"/>
  <c r="AV9" i="1"/>
  <c r="AU9" i="1"/>
  <c r="AW8" i="1"/>
  <c r="AV8" i="1"/>
  <c r="AU8" i="1"/>
  <c r="AW7" i="1"/>
  <c r="AV7" i="1"/>
  <c r="AU7" i="1"/>
  <c r="AW6" i="1"/>
  <c r="AV6" i="1"/>
  <c r="AU6" i="1"/>
  <c r="AT86" i="1"/>
  <c r="AS86" i="1"/>
  <c r="AR86" i="1"/>
  <c r="AT85" i="1"/>
  <c r="AS85" i="1"/>
  <c r="AR85" i="1"/>
  <c r="AT84" i="1"/>
  <c r="AS84" i="1"/>
  <c r="AR84" i="1"/>
  <c r="AT83" i="1"/>
  <c r="AS83" i="1"/>
  <c r="AR83" i="1"/>
  <c r="AT82" i="1"/>
  <c r="AS82" i="1"/>
  <c r="AR82" i="1"/>
  <c r="AT81" i="1"/>
  <c r="AS81" i="1"/>
  <c r="AR81" i="1"/>
  <c r="AT80" i="1"/>
  <c r="AS80" i="1"/>
  <c r="AR80" i="1"/>
  <c r="AT79" i="1"/>
  <c r="AS79" i="1"/>
  <c r="AR79" i="1"/>
  <c r="AT78" i="1"/>
  <c r="AS78" i="1"/>
  <c r="AR78" i="1"/>
  <c r="AT77" i="1"/>
  <c r="AS77" i="1"/>
  <c r="AR77" i="1"/>
  <c r="AT76" i="1"/>
  <c r="AS76" i="1"/>
  <c r="AR76" i="1"/>
  <c r="AT75" i="1"/>
  <c r="AS75" i="1"/>
  <c r="AR75" i="1"/>
  <c r="AT74" i="1"/>
  <c r="AS74" i="1"/>
  <c r="AR74" i="1"/>
  <c r="AT73" i="1"/>
  <c r="AS73" i="1"/>
  <c r="AR73" i="1"/>
  <c r="AT72" i="1"/>
  <c r="AS72" i="1"/>
  <c r="AR72" i="1"/>
  <c r="AT71" i="1"/>
  <c r="AS71" i="1"/>
  <c r="AR71" i="1"/>
  <c r="AT70" i="1"/>
  <c r="AS70" i="1"/>
  <c r="AR70" i="1"/>
  <c r="AT69" i="1"/>
  <c r="AS69" i="1"/>
  <c r="AR69" i="1"/>
  <c r="AT68" i="1"/>
  <c r="AS68" i="1"/>
  <c r="AR68" i="1"/>
  <c r="AT67" i="1"/>
  <c r="AS67" i="1"/>
  <c r="AR67" i="1"/>
  <c r="AT66" i="1"/>
  <c r="AS66" i="1"/>
  <c r="AR66" i="1"/>
  <c r="AT65" i="1"/>
  <c r="AS65" i="1"/>
  <c r="AR65" i="1"/>
  <c r="AT64" i="1"/>
  <c r="AS64" i="1"/>
  <c r="AR64" i="1"/>
  <c r="AT63" i="1"/>
  <c r="AS63" i="1"/>
  <c r="AR63" i="1"/>
  <c r="AT62" i="1"/>
  <c r="AS62" i="1"/>
  <c r="AR62" i="1"/>
  <c r="AT61" i="1"/>
  <c r="AS61" i="1"/>
  <c r="AR61" i="1"/>
  <c r="AT60" i="1"/>
  <c r="AS60" i="1"/>
  <c r="AR60" i="1"/>
  <c r="AT59" i="1"/>
  <c r="AS59" i="1"/>
  <c r="AR59" i="1"/>
  <c r="AT58" i="1"/>
  <c r="AS58" i="1"/>
  <c r="AR58" i="1"/>
  <c r="AT57" i="1"/>
  <c r="AS57" i="1"/>
  <c r="AR57" i="1"/>
  <c r="AT56" i="1"/>
  <c r="AS56" i="1"/>
  <c r="AR56" i="1"/>
  <c r="AT55" i="1"/>
  <c r="AS55" i="1"/>
  <c r="AR55" i="1"/>
  <c r="AT54" i="1"/>
  <c r="AS54" i="1"/>
  <c r="AR54" i="1"/>
  <c r="AT53" i="1"/>
  <c r="AS53" i="1"/>
  <c r="AR53" i="1"/>
  <c r="AT52" i="1"/>
  <c r="AS52" i="1"/>
  <c r="AR52" i="1"/>
  <c r="AT51" i="1"/>
  <c r="AS51" i="1"/>
  <c r="AR51" i="1"/>
  <c r="AT50" i="1"/>
  <c r="AS50" i="1"/>
  <c r="AR50" i="1"/>
  <c r="AT49" i="1"/>
  <c r="AS49" i="1"/>
  <c r="AR49" i="1"/>
  <c r="AT48" i="1"/>
  <c r="AS48" i="1"/>
  <c r="AR48" i="1"/>
  <c r="AT47" i="1"/>
  <c r="AS47" i="1"/>
  <c r="AR47" i="1"/>
  <c r="AT46" i="1"/>
  <c r="AS46" i="1"/>
  <c r="AR46" i="1"/>
  <c r="AT45" i="1"/>
  <c r="AS45" i="1"/>
  <c r="AR45" i="1"/>
  <c r="AT44" i="1"/>
  <c r="AS44" i="1"/>
  <c r="AR44" i="1"/>
  <c r="AT43" i="1"/>
  <c r="AS43" i="1"/>
  <c r="AR43" i="1"/>
  <c r="AT42" i="1"/>
  <c r="AS42" i="1"/>
  <c r="AR42" i="1"/>
  <c r="AT41" i="1"/>
  <c r="AS41" i="1"/>
  <c r="AR41" i="1"/>
  <c r="AT40" i="1"/>
  <c r="AS40" i="1"/>
  <c r="AR40" i="1"/>
  <c r="AT39" i="1"/>
  <c r="AS39" i="1"/>
  <c r="AR39" i="1"/>
  <c r="AT38" i="1"/>
  <c r="AS38" i="1"/>
  <c r="AR38" i="1"/>
  <c r="AT37" i="1"/>
  <c r="AS37" i="1"/>
  <c r="AR37" i="1"/>
  <c r="AT36" i="1"/>
  <c r="AS36" i="1"/>
  <c r="AR36" i="1"/>
  <c r="AT35" i="1"/>
  <c r="AS35" i="1"/>
  <c r="AR35" i="1"/>
  <c r="AT34" i="1"/>
  <c r="AS34" i="1"/>
  <c r="AR34" i="1"/>
  <c r="AT33" i="1"/>
  <c r="AS33" i="1"/>
  <c r="AR33" i="1"/>
  <c r="AT32" i="1"/>
  <c r="AS32" i="1"/>
  <c r="AR32" i="1"/>
  <c r="AT31" i="1"/>
  <c r="AS31" i="1"/>
  <c r="AR31" i="1"/>
  <c r="AT30" i="1"/>
  <c r="AS30" i="1"/>
  <c r="AR30" i="1"/>
  <c r="AT29" i="1"/>
  <c r="AS29" i="1"/>
  <c r="AR29" i="1"/>
  <c r="AT28" i="1"/>
  <c r="AS28" i="1"/>
  <c r="AR28" i="1"/>
  <c r="AT27" i="1"/>
  <c r="AS27" i="1"/>
  <c r="AR27" i="1"/>
  <c r="AT26" i="1"/>
  <c r="AS26" i="1"/>
  <c r="AR26" i="1"/>
  <c r="AT25" i="1"/>
  <c r="AS25" i="1"/>
  <c r="AR25" i="1"/>
  <c r="AT24" i="1"/>
  <c r="AS24" i="1"/>
  <c r="AR24" i="1"/>
  <c r="AT23" i="1"/>
  <c r="AS23" i="1"/>
  <c r="AR23" i="1"/>
  <c r="AT22" i="1"/>
  <c r="AS22" i="1"/>
  <c r="AR22" i="1"/>
  <c r="AT21" i="1"/>
  <c r="AS21" i="1"/>
  <c r="AR21" i="1"/>
  <c r="AT20" i="1"/>
  <c r="AS20" i="1"/>
  <c r="AR20" i="1"/>
  <c r="AT19" i="1"/>
  <c r="AS19" i="1"/>
  <c r="AR19" i="1"/>
  <c r="AT18" i="1"/>
  <c r="AS18" i="1"/>
  <c r="AR18" i="1"/>
  <c r="AT17" i="1"/>
  <c r="AS17" i="1"/>
  <c r="AR17" i="1"/>
  <c r="AT16" i="1"/>
  <c r="AS16" i="1"/>
  <c r="AR16" i="1"/>
  <c r="AT15" i="1"/>
  <c r="AS15" i="1"/>
  <c r="AR15" i="1"/>
  <c r="AT14" i="1"/>
  <c r="AS14" i="1"/>
  <c r="AR14" i="1"/>
  <c r="AT13" i="1"/>
  <c r="AS13" i="1"/>
  <c r="AR13" i="1"/>
  <c r="AT12" i="1"/>
  <c r="AS12" i="1"/>
  <c r="AR12" i="1"/>
  <c r="AT11" i="1"/>
  <c r="AS11" i="1"/>
  <c r="AR11" i="1"/>
  <c r="AT10" i="1"/>
  <c r="AS10" i="1"/>
  <c r="AR10" i="1"/>
  <c r="AT9" i="1"/>
  <c r="AS9" i="1"/>
  <c r="AR9" i="1"/>
  <c r="AT8" i="1"/>
  <c r="AS8" i="1"/>
  <c r="AR8" i="1"/>
  <c r="AT7" i="1"/>
  <c r="AS7" i="1"/>
  <c r="AR7" i="1"/>
  <c r="AT6" i="1"/>
  <c r="AS6" i="1"/>
  <c r="AR6" i="1"/>
  <c r="AQ86" i="1"/>
  <c r="AP86" i="1"/>
  <c r="AO86" i="1"/>
  <c r="AQ85" i="1"/>
  <c r="AP85" i="1"/>
  <c r="AO85" i="1"/>
  <c r="AQ84" i="1"/>
  <c r="AP84" i="1"/>
  <c r="AO84" i="1"/>
  <c r="AQ83" i="1"/>
  <c r="AP83" i="1"/>
  <c r="AO83" i="1"/>
  <c r="AQ82" i="1"/>
  <c r="AP82" i="1"/>
  <c r="AO82" i="1"/>
  <c r="AQ81" i="1"/>
  <c r="AP81" i="1"/>
  <c r="AO81" i="1"/>
  <c r="AQ80" i="1"/>
  <c r="AP80" i="1"/>
  <c r="AO80" i="1"/>
  <c r="AQ79" i="1"/>
  <c r="AP79" i="1"/>
  <c r="AO79" i="1"/>
  <c r="AQ78" i="1"/>
  <c r="AP78" i="1"/>
  <c r="AO78" i="1"/>
  <c r="AQ77" i="1"/>
  <c r="AP77" i="1"/>
  <c r="AO77" i="1"/>
  <c r="AQ76" i="1"/>
  <c r="AP76" i="1"/>
  <c r="AO76" i="1"/>
  <c r="AQ75" i="1"/>
  <c r="AP75" i="1"/>
  <c r="AO75" i="1"/>
  <c r="AQ74" i="1"/>
  <c r="AP74" i="1"/>
  <c r="AO74" i="1"/>
  <c r="AQ73" i="1"/>
  <c r="AP73" i="1"/>
  <c r="AO73" i="1"/>
  <c r="AQ72" i="1"/>
  <c r="AP72" i="1"/>
  <c r="AO72" i="1"/>
  <c r="AQ71" i="1"/>
  <c r="AP71" i="1"/>
  <c r="AO71" i="1"/>
  <c r="AQ70" i="1"/>
  <c r="AP70" i="1"/>
  <c r="AO70" i="1"/>
  <c r="AQ69" i="1"/>
  <c r="AP69" i="1"/>
  <c r="AO69" i="1"/>
  <c r="AQ68" i="1"/>
  <c r="AP68" i="1"/>
  <c r="AO68" i="1"/>
  <c r="AQ67" i="1"/>
  <c r="AP67" i="1"/>
  <c r="AO67" i="1"/>
  <c r="AQ66" i="1"/>
  <c r="AP66" i="1"/>
  <c r="AO66" i="1"/>
  <c r="AQ65" i="1"/>
  <c r="AP65" i="1"/>
  <c r="AO65" i="1"/>
  <c r="AQ64" i="1"/>
  <c r="AP64" i="1"/>
  <c r="AO64" i="1"/>
  <c r="AQ63" i="1"/>
  <c r="AP63" i="1"/>
  <c r="AO63" i="1"/>
  <c r="AQ62" i="1"/>
  <c r="AP62" i="1"/>
  <c r="AO62" i="1"/>
  <c r="AQ61" i="1"/>
  <c r="AP61" i="1"/>
  <c r="AO61" i="1"/>
  <c r="AQ60" i="1"/>
  <c r="AP60" i="1"/>
  <c r="AO60" i="1"/>
  <c r="AQ59" i="1"/>
  <c r="AP59" i="1"/>
  <c r="AO59" i="1"/>
  <c r="AQ58" i="1"/>
  <c r="AP58" i="1"/>
  <c r="AO58" i="1"/>
  <c r="AQ57" i="1"/>
  <c r="AP57" i="1"/>
  <c r="AO57" i="1"/>
  <c r="AQ56" i="1"/>
  <c r="AP56" i="1"/>
  <c r="AO56" i="1"/>
  <c r="AQ55" i="1"/>
  <c r="AP55" i="1"/>
  <c r="AO55" i="1"/>
  <c r="AQ54" i="1"/>
  <c r="AP54" i="1"/>
  <c r="AO54" i="1"/>
  <c r="AQ53" i="1"/>
  <c r="AP53" i="1"/>
  <c r="AO53" i="1"/>
  <c r="AQ52" i="1"/>
  <c r="AP52" i="1"/>
  <c r="AO52" i="1"/>
  <c r="AQ51" i="1"/>
  <c r="AP51" i="1"/>
  <c r="AO51" i="1"/>
  <c r="AQ50" i="1"/>
  <c r="AP50" i="1"/>
  <c r="AO50" i="1"/>
  <c r="AQ49" i="1"/>
  <c r="AP49" i="1"/>
  <c r="AO49" i="1"/>
  <c r="AQ48" i="1"/>
  <c r="AP48" i="1"/>
  <c r="AO48" i="1"/>
  <c r="AQ47" i="1"/>
  <c r="AP47" i="1"/>
  <c r="AO47" i="1"/>
  <c r="AQ46" i="1"/>
  <c r="AP46" i="1"/>
  <c r="AO46" i="1"/>
  <c r="AQ45" i="1"/>
  <c r="AP45" i="1"/>
  <c r="AO45" i="1"/>
  <c r="AQ44" i="1"/>
  <c r="AP44" i="1"/>
  <c r="AO44" i="1"/>
  <c r="AQ43" i="1"/>
  <c r="AP43" i="1"/>
  <c r="AO43" i="1"/>
  <c r="AQ42" i="1"/>
  <c r="AP42" i="1"/>
  <c r="AO42" i="1"/>
  <c r="AQ41" i="1"/>
  <c r="AP41" i="1"/>
  <c r="AO41" i="1"/>
  <c r="AQ40" i="1"/>
  <c r="AP40" i="1"/>
  <c r="AO40" i="1"/>
  <c r="AQ39" i="1"/>
  <c r="AP39" i="1"/>
  <c r="AO39" i="1"/>
  <c r="AQ38" i="1"/>
  <c r="AP38" i="1"/>
  <c r="AO38" i="1"/>
  <c r="AQ37" i="1"/>
  <c r="AP37" i="1"/>
  <c r="AO37" i="1"/>
  <c r="AQ36" i="1"/>
  <c r="AP36" i="1"/>
  <c r="AO36" i="1"/>
  <c r="AQ35" i="1"/>
  <c r="AP35" i="1"/>
  <c r="AO35" i="1"/>
  <c r="AQ34" i="1"/>
  <c r="AP34" i="1"/>
  <c r="AO34" i="1"/>
  <c r="AQ33" i="1"/>
  <c r="AP33" i="1"/>
  <c r="AO33" i="1"/>
  <c r="AQ32" i="1"/>
  <c r="AP32" i="1"/>
  <c r="AO32" i="1"/>
  <c r="AQ31" i="1"/>
  <c r="AP31" i="1"/>
  <c r="AO31" i="1"/>
  <c r="AQ30" i="1"/>
  <c r="AP30" i="1"/>
  <c r="AO30" i="1"/>
  <c r="AQ29" i="1"/>
  <c r="AP29" i="1"/>
  <c r="AO29" i="1"/>
  <c r="AQ28" i="1"/>
  <c r="AP28" i="1"/>
  <c r="AO28" i="1"/>
  <c r="AQ27" i="1"/>
  <c r="AP27" i="1"/>
  <c r="AO27" i="1"/>
  <c r="AQ26" i="1"/>
  <c r="AP26" i="1"/>
  <c r="AO26" i="1"/>
  <c r="AQ25" i="1"/>
  <c r="AP25" i="1"/>
  <c r="AO25" i="1"/>
  <c r="AQ24" i="1"/>
  <c r="AP24" i="1"/>
  <c r="AO24" i="1"/>
  <c r="AQ23" i="1"/>
  <c r="AP23" i="1"/>
  <c r="AO23" i="1"/>
  <c r="AQ22" i="1"/>
  <c r="AP22" i="1"/>
  <c r="AO22" i="1"/>
  <c r="AQ21" i="1"/>
  <c r="AP21" i="1"/>
  <c r="AO21" i="1"/>
  <c r="AQ20" i="1"/>
  <c r="AP20" i="1"/>
  <c r="AO20" i="1"/>
  <c r="AQ19" i="1"/>
  <c r="AP19" i="1"/>
  <c r="AO19" i="1"/>
  <c r="AQ18" i="1"/>
  <c r="AP18" i="1"/>
  <c r="AO18" i="1"/>
  <c r="AQ17" i="1"/>
  <c r="AP17" i="1"/>
  <c r="AO17" i="1"/>
  <c r="AQ16" i="1"/>
  <c r="AP16" i="1"/>
  <c r="AO16" i="1"/>
  <c r="AQ15" i="1"/>
  <c r="AP15" i="1"/>
  <c r="AO15" i="1"/>
  <c r="AQ14" i="1"/>
  <c r="AP14" i="1"/>
  <c r="AO14" i="1"/>
  <c r="AQ13" i="1"/>
  <c r="AP13" i="1"/>
  <c r="AO13" i="1"/>
  <c r="AQ12" i="1"/>
  <c r="AP12" i="1"/>
  <c r="AO12" i="1"/>
  <c r="AQ11" i="1"/>
  <c r="AP11" i="1"/>
  <c r="AO11" i="1"/>
  <c r="AQ10" i="1"/>
  <c r="AP10" i="1"/>
  <c r="AO10" i="1"/>
  <c r="AQ9" i="1"/>
  <c r="AP9" i="1"/>
  <c r="AO9" i="1"/>
  <c r="AQ8" i="1"/>
  <c r="AP8" i="1"/>
  <c r="AO8" i="1"/>
  <c r="AQ7" i="1"/>
  <c r="AP7" i="1"/>
  <c r="AO7" i="1"/>
  <c r="AQ6" i="1"/>
  <c r="AP6" i="1"/>
  <c r="AO6" i="1"/>
  <c r="AN86" i="1"/>
  <c r="AM86" i="1"/>
  <c r="AL86" i="1"/>
  <c r="AN85" i="1"/>
  <c r="AM85" i="1"/>
  <c r="AL85" i="1"/>
  <c r="AN84" i="1"/>
  <c r="AM84" i="1"/>
  <c r="AL84" i="1"/>
  <c r="AN83" i="1"/>
  <c r="AM83" i="1"/>
  <c r="AL83" i="1"/>
  <c r="AN82" i="1"/>
  <c r="AM82" i="1"/>
  <c r="AL82" i="1"/>
  <c r="AN81" i="1"/>
  <c r="AM81" i="1"/>
  <c r="AL81" i="1"/>
  <c r="AN80" i="1"/>
  <c r="AM80" i="1"/>
  <c r="AL80" i="1"/>
  <c r="AN79" i="1"/>
  <c r="AM79" i="1"/>
  <c r="AL79" i="1"/>
  <c r="AN78" i="1"/>
  <c r="AM78" i="1"/>
  <c r="AL78" i="1"/>
  <c r="AN77" i="1"/>
  <c r="AM77" i="1"/>
  <c r="AL77" i="1"/>
  <c r="AN76" i="1"/>
  <c r="AM76" i="1"/>
  <c r="AL76" i="1"/>
  <c r="AN75" i="1"/>
  <c r="AM75" i="1"/>
  <c r="AL75" i="1"/>
  <c r="AN74" i="1"/>
  <c r="AM74" i="1"/>
  <c r="AL74" i="1"/>
  <c r="AN73" i="1"/>
  <c r="AM73" i="1"/>
  <c r="AL73" i="1"/>
  <c r="AN72" i="1"/>
  <c r="AM72" i="1"/>
  <c r="AL72" i="1"/>
  <c r="AN71" i="1"/>
  <c r="AM71" i="1"/>
  <c r="AL71" i="1"/>
  <c r="AN70" i="1"/>
  <c r="AM70" i="1"/>
  <c r="AL70" i="1"/>
  <c r="AN69" i="1"/>
  <c r="AM69" i="1"/>
  <c r="AL69" i="1"/>
  <c r="AN68" i="1"/>
  <c r="AM68" i="1"/>
  <c r="AL68" i="1"/>
  <c r="AN67" i="1"/>
  <c r="AM67" i="1"/>
  <c r="AL67" i="1"/>
  <c r="AN66" i="1"/>
  <c r="AM66" i="1"/>
  <c r="AL66" i="1"/>
  <c r="AN65" i="1"/>
  <c r="AM65" i="1"/>
  <c r="AL65" i="1"/>
  <c r="AN64" i="1"/>
  <c r="AM64" i="1"/>
  <c r="AL64" i="1"/>
  <c r="AN63" i="1"/>
  <c r="AM63" i="1"/>
  <c r="AL63" i="1"/>
  <c r="AN62" i="1"/>
  <c r="AM62" i="1"/>
  <c r="AL62" i="1"/>
  <c r="AN61" i="1"/>
  <c r="AM61" i="1"/>
  <c r="AL61" i="1"/>
  <c r="AN60" i="1"/>
  <c r="AM60" i="1"/>
  <c r="AL60" i="1"/>
  <c r="AN59" i="1"/>
  <c r="AM59" i="1"/>
  <c r="AL59" i="1"/>
  <c r="AN58" i="1"/>
  <c r="AM58" i="1"/>
  <c r="AL58" i="1"/>
  <c r="AN57" i="1"/>
  <c r="AM57" i="1"/>
  <c r="AL57" i="1"/>
  <c r="AN56" i="1"/>
  <c r="AM56" i="1"/>
  <c r="AL56" i="1"/>
  <c r="AN55" i="1"/>
  <c r="AM55" i="1"/>
  <c r="AL55" i="1"/>
  <c r="AN54" i="1"/>
  <c r="AM54" i="1"/>
  <c r="AL54" i="1"/>
  <c r="AN53" i="1"/>
  <c r="AM53" i="1"/>
  <c r="AL53" i="1"/>
  <c r="AN52" i="1"/>
  <c r="AM52" i="1"/>
  <c r="AL52" i="1"/>
  <c r="AN51" i="1"/>
  <c r="AM51" i="1"/>
  <c r="AL51" i="1"/>
  <c r="AN50" i="1"/>
  <c r="AM50" i="1"/>
  <c r="AL50" i="1"/>
  <c r="AN49" i="1"/>
  <c r="AM49" i="1"/>
  <c r="AL49" i="1"/>
  <c r="AN48" i="1"/>
  <c r="AM48" i="1"/>
  <c r="AL48" i="1"/>
  <c r="AN47" i="1"/>
  <c r="AM47" i="1"/>
  <c r="AL47" i="1"/>
  <c r="AN46" i="1"/>
  <c r="AM46" i="1"/>
  <c r="AL46" i="1"/>
  <c r="AN45" i="1"/>
  <c r="AM45" i="1"/>
  <c r="AL45" i="1"/>
  <c r="AN44" i="1"/>
  <c r="AM44" i="1"/>
  <c r="AL44" i="1"/>
  <c r="AN43" i="1"/>
  <c r="AM43" i="1"/>
  <c r="AL43" i="1"/>
  <c r="AN42" i="1"/>
  <c r="AM42" i="1"/>
  <c r="AL42" i="1"/>
  <c r="AN41" i="1"/>
  <c r="AM41" i="1"/>
  <c r="AL41" i="1"/>
  <c r="AN40" i="1"/>
  <c r="AM40" i="1"/>
  <c r="AL40" i="1"/>
  <c r="AN39" i="1"/>
  <c r="AM39" i="1"/>
  <c r="AL39" i="1"/>
  <c r="AN38" i="1"/>
  <c r="AM38" i="1"/>
  <c r="AL38" i="1"/>
  <c r="AN37" i="1"/>
  <c r="AM37" i="1"/>
  <c r="AL37" i="1"/>
  <c r="AN36" i="1"/>
  <c r="AM36" i="1"/>
  <c r="AL36" i="1"/>
  <c r="AN35" i="1"/>
  <c r="AM35" i="1"/>
  <c r="AL35" i="1"/>
  <c r="AN34" i="1"/>
  <c r="AM34" i="1"/>
  <c r="AL34" i="1"/>
  <c r="AN33" i="1"/>
  <c r="AM33" i="1"/>
  <c r="AL33" i="1"/>
  <c r="AN32" i="1"/>
  <c r="AM32" i="1"/>
  <c r="AL32" i="1"/>
  <c r="AN31" i="1"/>
  <c r="AM31" i="1"/>
  <c r="AL31" i="1"/>
  <c r="AN30" i="1"/>
  <c r="AM30" i="1"/>
  <c r="AL30" i="1"/>
  <c r="AN29" i="1"/>
  <c r="AM29" i="1"/>
  <c r="AL29" i="1"/>
  <c r="AN28" i="1"/>
  <c r="AM28" i="1"/>
  <c r="AL28" i="1"/>
  <c r="AN27" i="1"/>
  <c r="AM27" i="1"/>
  <c r="AL27" i="1"/>
  <c r="AN26" i="1"/>
  <c r="AM26" i="1"/>
  <c r="AL26" i="1"/>
  <c r="AN25" i="1"/>
  <c r="AM25" i="1"/>
  <c r="AL25" i="1"/>
  <c r="AN24" i="1"/>
  <c r="AM24" i="1"/>
  <c r="AL24" i="1"/>
  <c r="AN23" i="1"/>
  <c r="AM23" i="1"/>
  <c r="AL23" i="1"/>
  <c r="AN22" i="1"/>
  <c r="AM22" i="1"/>
  <c r="AL22" i="1"/>
  <c r="AN21" i="1"/>
  <c r="AM21" i="1"/>
  <c r="AL21" i="1"/>
  <c r="AN20" i="1"/>
  <c r="AM20" i="1"/>
  <c r="AL20" i="1"/>
  <c r="AN19" i="1"/>
  <c r="AM19" i="1"/>
  <c r="AL19" i="1"/>
  <c r="AN18" i="1"/>
  <c r="AM18" i="1"/>
  <c r="AL18" i="1"/>
  <c r="AN17" i="1"/>
  <c r="AM17" i="1"/>
  <c r="AL17" i="1"/>
  <c r="AN16" i="1"/>
  <c r="AM16" i="1"/>
  <c r="AL16" i="1"/>
  <c r="AN15" i="1"/>
  <c r="AM15" i="1"/>
  <c r="AL15" i="1"/>
  <c r="AN14" i="1"/>
  <c r="AM14" i="1"/>
  <c r="AL14" i="1"/>
  <c r="AN13" i="1"/>
  <c r="AM13" i="1"/>
  <c r="AL13" i="1"/>
  <c r="AN12" i="1"/>
  <c r="AM12" i="1"/>
  <c r="AL12" i="1"/>
  <c r="AN11" i="1"/>
  <c r="AM11" i="1"/>
  <c r="AL11" i="1"/>
  <c r="AN10" i="1"/>
  <c r="AM10" i="1"/>
  <c r="AL10" i="1"/>
  <c r="AN9" i="1"/>
  <c r="AM9" i="1"/>
  <c r="AL9" i="1"/>
  <c r="AN8" i="1"/>
  <c r="AM8" i="1"/>
  <c r="AL8" i="1"/>
  <c r="AN7" i="1"/>
  <c r="AM7" i="1"/>
  <c r="AL7" i="1"/>
  <c r="AN6" i="1"/>
  <c r="AM6" i="1"/>
  <c r="AL6"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I6" i="6" l="1"/>
  <c r="M5" i="4"/>
  <c r="P4" i="4"/>
  <c r="M4" i="4"/>
  <c r="U36" i="4"/>
  <c r="O36" i="4"/>
  <c r="R37" i="4" s="1"/>
  <c r="U37" i="4" s="1"/>
  <c r="L37" i="4"/>
  <c r="N36" i="4"/>
  <c r="Q37" i="4" s="1"/>
  <c r="T37" i="4" s="1"/>
  <c r="M36" i="4"/>
  <c r="P37" i="4" s="1"/>
  <c r="M35" i="4"/>
  <c r="P36" i="4" s="1"/>
  <c r="N35" i="4"/>
  <c r="Q36" i="4" s="1"/>
  <c r="T36" i="4" s="1"/>
  <c r="E13" i="6"/>
  <c r="E14" i="6" s="1"/>
  <c r="E15" i="6" s="1"/>
  <c r="E16" i="6" s="1"/>
  <c r="E17" i="6" s="1"/>
  <c r="E18" i="6" s="1"/>
  <c r="E19" i="6" s="1"/>
  <c r="E20" i="6" s="1"/>
  <c r="E21" i="6" s="1"/>
  <c r="E22" i="6" s="1"/>
  <c r="E23" i="6" s="1"/>
  <c r="E24" i="6" s="1"/>
  <c r="E25" i="6" s="1"/>
  <c r="E26" i="6" s="1"/>
  <c r="E27" i="6" s="1"/>
  <c r="E28" i="6" s="1"/>
  <c r="E29" i="6" s="1"/>
  <c r="E30" i="6" s="1"/>
  <c r="E31" i="6" s="1"/>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C2" i="1"/>
  <c r="D2" i="1" s="1"/>
  <c r="E2" i="1" s="1"/>
  <c r="F2" i="1" s="1"/>
  <c r="G2" i="1" s="1"/>
  <c r="H2" i="1" s="1"/>
  <c r="I2" i="1" s="1"/>
  <c r="J2" i="1" s="1"/>
  <c r="K2" i="1" s="1"/>
  <c r="L2" i="1" s="1"/>
  <c r="M2" i="1" s="1"/>
  <c r="N2" i="1" s="1"/>
  <c r="O2" i="1" s="1"/>
  <c r="P2" i="1" s="1"/>
  <c r="Q2" i="1" s="1"/>
  <c r="R2" i="1" s="1"/>
  <c r="S2" i="1" s="1"/>
  <c r="T2" i="1" s="1"/>
  <c r="U2" i="1" s="1"/>
  <c r="V2" i="1" s="1"/>
  <c r="W2" i="1" s="1"/>
  <c r="X2" i="1" s="1"/>
  <c r="Y2" i="1" s="1"/>
  <c r="Z2" i="1" s="1"/>
  <c r="AA2" i="1" s="1"/>
  <c r="AB2" i="1" s="1"/>
  <c r="AC2" i="1" s="1"/>
  <c r="AD2" i="1" s="1"/>
  <c r="AE2" i="1" s="1"/>
  <c r="AF2" i="1" s="1"/>
  <c r="AG2" i="1" s="1"/>
  <c r="AH2" i="1" s="1"/>
  <c r="AI2" i="1" s="1"/>
  <c r="AJ2" i="1" s="1"/>
  <c r="AK2" i="1" s="1"/>
  <c r="AL2" i="1" s="1"/>
  <c r="AM2" i="1" s="1"/>
  <c r="AN2" i="1" s="1"/>
  <c r="AO2" i="1" s="1"/>
  <c r="AP2" i="1" s="1"/>
  <c r="AQ2" i="1" s="1"/>
  <c r="AR2" i="1" s="1"/>
  <c r="AS2" i="1" s="1"/>
  <c r="AT2" i="1" s="1"/>
  <c r="AU2" i="1" s="1"/>
  <c r="AV2" i="1" s="1"/>
  <c r="AW2" i="1" s="1"/>
  <c r="AX2" i="1" s="1"/>
  <c r="AY2" i="1" s="1"/>
  <c r="AZ2" i="1" s="1"/>
  <c r="BA2" i="1" s="1"/>
  <c r="BB2" i="1" s="1"/>
  <c r="BC2" i="1" s="1"/>
  <c r="BD2" i="1" s="1"/>
  <c r="BE2" i="1" s="1"/>
  <c r="BF2" i="1" s="1"/>
  <c r="BG2" i="1" s="1"/>
  <c r="BH2" i="1" s="1"/>
  <c r="BI2" i="1" s="1"/>
  <c r="BJ2" i="1" s="1"/>
  <c r="BK2" i="1" s="1"/>
  <c r="BL2" i="1" s="1"/>
  <c r="BM2" i="1" s="1"/>
  <c r="BN2" i="1" s="1"/>
  <c r="BO2" i="1" s="1"/>
  <c r="BP2" i="1" s="1"/>
  <c r="BQ2" i="1" s="1"/>
  <c r="BR2" i="1" s="1"/>
  <c r="BS2" i="1" s="1"/>
  <c r="BT2" i="1" s="1"/>
  <c r="BU2" i="1" s="1"/>
  <c r="BV2" i="1" s="1"/>
  <c r="BW2" i="1" s="1"/>
  <c r="BX2" i="1" s="1"/>
  <c r="BY2" i="1" s="1"/>
  <c r="BZ2" i="1" s="1"/>
  <c r="CA2" i="1" s="1"/>
  <c r="CB2" i="1" s="1"/>
  <c r="CC2" i="1" s="1"/>
  <c r="CD2" i="1" s="1"/>
  <c r="CE2" i="1" s="1"/>
  <c r="CF2" i="1" s="1"/>
  <c r="CG2" i="1" s="1"/>
  <c r="B2" i="1"/>
  <c r="G12" i="6" l="1"/>
  <c r="M37" i="4"/>
  <c r="O37" i="4"/>
  <c r="N37" i="4"/>
  <c r="F27" i="6"/>
  <c r="F28" i="6"/>
  <c r="F30" i="6"/>
  <c r="F29" i="6"/>
  <c r="F31" i="6"/>
  <c r="G27" i="6" l="1"/>
  <c r="G29" i="6"/>
  <c r="G28" i="6"/>
  <c r="G30" i="6"/>
  <c r="G31" i="6"/>
  <c r="L5" i="4" l="1"/>
  <c r="L6" i="4" s="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L33" i="4" s="1"/>
  <c r="L34" i="4" s="1"/>
  <c r="L4" i="4"/>
  <c r="Q302" i="3" l="1"/>
  <c r="P302" i="3"/>
  <c r="O302" i="3"/>
  <c r="Q301" i="3"/>
  <c r="P301" i="3"/>
  <c r="O301" i="3"/>
  <c r="Q300" i="3"/>
  <c r="P300" i="3"/>
  <c r="O300" i="3"/>
  <c r="Q299" i="3"/>
  <c r="P299" i="3"/>
  <c r="O299" i="3"/>
  <c r="Q298" i="3"/>
  <c r="P298" i="3"/>
  <c r="O298" i="3"/>
  <c r="Q297" i="3"/>
  <c r="P297" i="3"/>
  <c r="O297" i="3"/>
  <c r="Q296" i="3"/>
  <c r="P296" i="3"/>
  <c r="O296" i="3"/>
  <c r="Q295" i="3"/>
  <c r="P295" i="3"/>
  <c r="O295" i="3"/>
  <c r="Q294" i="3"/>
  <c r="P294" i="3"/>
  <c r="O294" i="3"/>
  <c r="Q293" i="3"/>
  <c r="P293" i="3"/>
  <c r="O293" i="3"/>
  <c r="Q292" i="3"/>
  <c r="P292" i="3"/>
  <c r="O292" i="3"/>
  <c r="Q291" i="3"/>
  <c r="P291" i="3"/>
  <c r="O291" i="3"/>
  <c r="Q290" i="3"/>
  <c r="P290" i="3"/>
  <c r="O290" i="3"/>
  <c r="Q289" i="3"/>
  <c r="P289" i="3"/>
  <c r="O289" i="3"/>
  <c r="Q288" i="3"/>
  <c r="P288" i="3"/>
  <c r="O288" i="3"/>
  <c r="Q287" i="3"/>
  <c r="P287" i="3"/>
  <c r="O287" i="3"/>
  <c r="Q286" i="3"/>
  <c r="P286" i="3"/>
  <c r="O286" i="3"/>
  <c r="Q285" i="3"/>
  <c r="P285" i="3"/>
  <c r="O285" i="3"/>
  <c r="Q284" i="3"/>
  <c r="P284" i="3"/>
  <c r="O284" i="3"/>
  <c r="Q283" i="3"/>
  <c r="P283" i="3"/>
  <c r="O283" i="3"/>
  <c r="Q282" i="3"/>
  <c r="P282" i="3"/>
  <c r="O282" i="3"/>
  <c r="Q281" i="3"/>
  <c r="P281" i="3"/>
  <c r="O281" i="3"/>
  <c r="Q280" i="3"/>
  <c r="P280" i="3"/>
  <c r="O280" i="3"/>
  <c r="Q279" i="3"/>
  <c r="P279" i="3"/>
  <c r="O279" i="3"/>
  <c r="Q278" i="3"/>
  <c r="P278" i="3"/>
  <c r="O278" i="3"/>
  <c r="Q277" i="3"/>
  <c r="P277" i="3"/>
  <c r="O277" i="3"/>
  <c r="Q276" i="3"/>
  <c r="P276" i="3"/>
  <c r="O276" i="3"/>
  <c r="Q275" i="3"/>
  <c r="P275" i="3"/>
  <c r="O275" i="3"/>
  <c r="Q274" i="3"/>
  <c r="P274" i="3"/>
  <c r="O274" i="3"/>
  <c r="Q273" i="3"/>
  <c r="P273" i="3"/>
  <c r="O273" i="3"/>
  <c r="Q272" i="3"/>
  <c r="P272" i="3"/>
  <c r="O272" i="3"/>
  <c r="Q271" i="3"/>
  <c r="P271" i="3"/>
  <c r="O271" i="3"/>
  <c r="Q270" i="3"/>
  <c r="P270" i="3"/>
  <c r="O270" i="3"/>
  <c r="Q269" i="3"/>
  <c r="P269" i="3"/>
  <c r="O269" i="3"/>
  <c r="Q268" i="3"/>
  <c r="P268" i="3"/>
  <c r="O268" i="3"/>
  <c r="Q267" i="3"/>
  <c r="P267" i="3"/>
  <c r="O267" i="3"/>
  <c r="Q266" i="3"/>
  <c r="P266" i="3"/>
  <c r="O266" i="3"/>
  <c r="Q265" i="3"/>
  <c r="P265" i="3"/>
  <c r="O265" i="3"/>
  <c r="Q264" i="3"/>
  <c r="P264" i="3"/>
  <c r="O264" i="3"/>
  <c r="Q263" i="3"/>
  <c r="P263" i="3"/>
  <c r="O263" i="3"/>
  <c r="Q262" i="3"/>
  <c r="P262" i="3"/>
  <c r="O262" i="3"/>
  <c r="Q261" i="3"/>
  <c r="P261" i="3"/>
  <c r="O261" i="3"/>
  <c r="Q260" i="3"/>
  <c r="P260" i="3"/>
  <c r="O260" i="3"/>
  <c r="Q259" i="3"/>
  <c r="P259" i="3"/>
  <c r="O259" i="3"/>
  <c r="Q258" i="3"/>
  <c r="P258" i="3"/>
  <c r="O258" i="3"/>
  <c r="Q257" i="3"/>
  <c r="P257" i="3"/>
  <c r="O257" i="3"/>
  <c r="Q256" i="3"/>
  <c r="P256" i="3"/>
  <c r="O256" i="3"/>
  <c r="Q255" i="3"/>
  <c r="P255" i="3"/>
  <c r="O255" i="3"/>
  <c r="Q254" i="3"/>
  <c r="P254" i="3"/>
  <c r="O254" i="3"/>
  <c r="Q253" i="3"/>
  <c r="P253" i="3"/>
  <c r="O253" i="3"/>
  <c r="Q252" i="3"/>
  <c r="P252" i="3"/>
  <c r="O252" i="3"/>
  <c r="Q251" i="3"/>
  <c r="P251" i="3"/>
  <c r="O251" i="3"/>
  <c r="Q250" i="3"/>
  <c r="P250" i="3"/>
  <c r="O250" i="3"/>
  <c r="Q249" i="3"/>
  <c r="P249" i="3"/>
  <c r="O249" i="3"/>
  <c r="Q248" i="3"/>
  <c r="P248" i="3"/>
  <c r="O248" i="3"/>
  <c r="Q247" i="3"/>
  <c r="P247" i="3"/>
  <c r="O247" i="3"/>
  <c r="Q246" i="3"/>
  <c r="P246" i="3"/>
  <c r="O246" i="3"/>
  <c r="Q245" i="3"/>
  <c r="P245" i="3"/>
  <c r="O245" i="3"/>
  <c r="Q244" i="3"/>
  <c r="P244" i="3"/>
  <c r="O244" i="3"/>
  <c r="Q243" i="3"/>
  <c r="P243" i="3"/>
  <c r="O243" i="3"/>
  <c r="Q242" i="3"/>
  <c r="P242" i="3"/>
  <c r="O242" i="3"/>
  <c r="Q241" i="3"/>
  <c r="P241" i="3"/>
  <c r="O241" i="3"/>
  <c r="Q240" i="3"/>
  <c r="P240" i="3"/>
  <c r="O240" i="3"/>
  <c r="Q239" i="3"/>
  <c r="P239" i="3"/>
  <c r="O239" i="3"/>
  <c r="Q238" i="3"/>
  <c r="P238" i="3"/>
  <c r="O238" i="3"/>
  <c r="Q237" i="3"/>
  <c r="P237" i="3"/>
  <c r="O237" i="3"/>
  <c r="Q236" i="3"/>
  <c r="P236" i="3"/>
  <c r="O236" i="3"/>
  <c r="Q235" i="3"/>
  <c r="P235" i="3"/>
  <c r="O235" i="3"/>
  <c r="Q234" i="3"/>
  <c r="P234" i="3"/>
  <c r="O234" i="3"/>
  <c r="Q233" i="3"/>
  <c r="P233" i="3"/>
  <c r="O233" i="3"/>
  <c r="Q232" i="3"/>
  <c r="P232" i="3"/>
  <c r="O232" i="3"/>
  <c r="Q231" i="3"/>
  <c r="P231" i="3"/>
  <c r="O231" i="3"/>
  <c r="Q230" i="3"/>
  <c r="P230" i="3"/>
  <c r="O230" i="3"/>
  <c r="Q229" i="3"/>
  <c r="P229" i="3"/>
  <c r="O229" i="3"/>
  <c r="Q228" i="3"/>
  <c r="P228" i="3"/>
  <c r="O228" i="3"/>
  <c r="Q227" i="3"/>
  <c r="P227" i="3"/>
  <c r="O227" i="3"/>
  <c r="Q226" i="3"/>
  <c r="P226" i="3"/>
  <c r="O226" i="3"/>
  <c r="Q225" i="3"/>
  <c r="P225" i="3"/>
  <c r="O225" i="3"/>
  <c r="Q224" i="3"/>
  <c r="P224" i="3"/>
  <c r="O224" i="3"/>
  <c r="Q223" i="3"/>
  <c r="P223" i="3"/>
  <c r="O223" i="3"/>
  <c r="Q222" i="3"/>
  <c r="P222" i="3"/>
  <c r="O222" i="3"/>
  <c r="Q221" i="3"/>
  <c r="P221" i="3"/>
  <c r="O221" i="3"/>
  <c r="Q220" i="3"/>
  <c r="P220" i="3"/>
  <c r="O220" i="3"/>
  <c r="Q219" i="3"/>
  <c r="P219" i="3"/>
  <c r="O219" i="3"/>
  <c r="Q218" i="3"/>
  <c r="P218" i="3"/>
  <c r="O218" i="3"/>
  <c r="Q217" i="3"/>
  <c r="P217" i="3"/>
  <c r="O217" i="3"/>
  <c r="Q216" i="3"/>
  <c r="P216" i="3"/>
  <c r="O216" i="3"/>
  <c r="Q215" i="3"/>
  <c r="P215" i="3"/>
  <c r="O215" i="3"/>
  <c r="Q214" i="3"/>
  <c r="P214" i="3"/>
  <c r="O214" i="3"/>
  <c r="Q213" i="3"/>
  <c r="P213" i="3"/>
  <c r="O213" i="3"/>
  <c r="Q212" i="3"/>
  <c r="P212" i="3"/>
  <c r="O212" i="3"/>
  <c r="Q211" i="3"/>
  <c r="P211" i="3"/>
  <c r="O211" i="3"/>
  <c r="Q210" i="3"/>
  <c r="P210" i="3"/>
  <c r="O210" i="3"/>
  <c r="Q209" i="3"/>
  <c r="P209" i="3"/>
  <c r="O209" i="3"/>
  <c r="Q208" i="3"/>
  <c r="P208" i="3"/>
  <c r="O208" i="3"/>
  <c r="Q207" i="3"/>
  <c r="P207" i="3"/>
  <c r="O207" i="3"/>
  <c r="Q206" i="3"/>
  <c r="P206" i="3"/>
  <c r="O206" i="3"/>
  <c r="Q205" i="3"/>
  <c r="P205" i="3"/>
  <c r="O205" i="3"/>
  <c r="Q204" i="3"/>
  <c r="P204" i="3"/>
  <c r="O204" i="3"/>
  <c r="Q203" i="3"/>
  <c r="P203" i="3"/>
  <c r="O203" i="3"/>
  <c r="Q202" i="3"/>
  <c r="P202" i="3"/>
  <c r="O202" i="3"/>
  <c r="Q201" i="3"/>
  <c r="P201" i="3"/>
  <c r="O201" i="3"/>
  <c r="Q200" i="3"/>
  <c r="P200" i="3"/>
  <c r="O200" i="3"/>
  <c r="Q199" i="3"/>
  <c r="P199" i="3"/>
  <c r="O199" i="3"/>
  <c r="Q198" i="3"/>
  <c r="P198" i="3"/>
  <c r="O198" i="3"/>
  <c r="Q197" i="3"/>
  <c r="P197" i="3"/>
  <c r="O197" i="3"/>
  <c r="Q196" i="3"/>
  <c r="P196" i="3"/>
  <c r="O196" i="3"/>
  <c r="Q195" i="3"/>
  <c r="P195" i="3"/>
  <c r="O195" i="3"/>
  <c r="Q194" i="3"/>
  <c r="P194" i="3"/>
  <c r="O194" i="3"/>
  <c r="Q193" i="3"/>
  <c r="P193" i="3"/>
  <c r="O193" i="3"/>
  <c r="Q192" i="3"/>
  <c r="P192" i="3"/>
  <c r="O192" i="3"/>
  <c r="Q191" i="3"/>
  <c r="P191" i="3"/>
  <c r="O191" i="3"/>
  <c r="Q190" i="3"/>
  <c r="P190" i="3"/>
  <c r="O190" i="3"/>
  <c r="Q189" i="3"/>
  <c r="P189" i="3"/>
  <c r="O189" i="3"/>
  <c r="Q188" i="3"/>
  <c r="P188" i="3"/>
  <c r="O188" i="3"/>
  <c r="Q187" i="3"/>
  <c r="P187" i="3"/>
  <c r="O187" i="3"/>
  <c r="Q186" i="3"/>
  <c r="P186" i="3"/>
  <c r="O186" i="3"/>
  <c r="Q185" i="3"/>
  <c r="P185" i="3"/>
  <c r="O185" i="3"/>
  <c r="Q184" i="3"/>
  <c r="P184" i="3"/>
  <c r="O184" i="3"/>
  <c r="Q183" i="3"/>
  <c r="P183" i="3"/>
  <c r="O183" i="3"/>
  <c r="Q182" i="3"/>
  <c r="P182" i="3"/>
  <c r="O182" i="3"/>
  <c r="Q181" i="3"/>
  <c r="P181" i="3"/>
  <c r="O181" i="3"/>
  <c r="Q180" i="3"/>
  <c r="P180" i="3"/>
  <c r="O180" i="3"/>
  <c r="Q179" i="3"/>
  <c r="P179" i="3"/>
  <c r="O179" i="3"/>
  <c r="Q178" i="3"/>
  <c r="P178" i="3"/>
  <c r="O178" i="3"/>
  <c r="Q177" i="3"/>
  <c r="P177" i="3"/>
  <c r="O177" i="3"/>
  <c r="Q176" i="3"/>
  <c r="P176" i="3"/>
  <c r="O176" i="3"/>
  <c r="Q175" i="3"/>
  <c r="P175" i="3"/>
  <c r="O175" i="3"/>
  <c r="Q174" i="3"/>
  <c r="P174" i="3"/>
  <c r="O174" i="3"/>
  <c r="Q173" i="3"/>
  <c r="P173" i="3"/>
  <c r="O173" i="3"/>
  <c r="Q172" i="3"/>
  <c r="P172" i="3"/>
  <c r="O172" i="3"/>
  <c r="Q171" i="3"/>
  <c r="P171" i="3"/>
  <c r="O171" i="3"/>
  <c r="Q170" i="3"/>
  <c r="P170" i="3"/>
  <c r="O170" i="3"/>
  <c r="Q169" i="3"/>
  <c r="P169" i="3"/>
  <c r="O169" i="3"/>
  <c r="Q168" i="3"/>
  <c r="P168" i="3"/>
  <c r="O168" i="3"/>
  <c r="Q167" i="3"/>
  <c r="P167" i="3"/>
  <c r="O167" i="3"/>
  <c r="Q166" i="3"/>
  <c r="P166" i="3"/>
  <c r="O166" i="3"/>
  <c r="Q165" i="3"/>
  <c r="P165" i="3"/>
  <c r="O165" i="3"/>
  <c r="Q164" i="3"/>
  <c r="P164" i="3"/>
  <c r="O164" i="3"/>
  <c r="Q163" i="3"/>
  <c r="P163" i="3"/>
  <c r="O163" i="3"/>
  <c r="Q162" i="3"/>
  <c r="P162" i="3"/>
  <c r="O162" i="3"/>
  <c r="Q161" i="3"/>
  <c r="P161" i="3"/>
  <c r="O161" i="3"/>
  <c r="Q160" i="3"/>
  <c r="P160" i="3"/>
  <c r="O160" i="3"/>
  <c r="Q159" i="3"/>
  <c r="P159" i="3"/>
  <c r="O159" i="3"/>
  <c r="Q158" i="3"/>
  <c r="P158" i="3"/>
  <c r="O158" i="3"/>
  <c r="Q157" i="3"/>
  <c r="P157" i="3"/>
  <c r="O157" i="3"/>
  <c r="Q156" i="3"/>
  <c r="P156" i="3"/>
  <c r="O156" i="3"/>
  <c r="Q155" i="3"/>
  <c r="P155" i="3"/>
  <c r="O155" i="3"/>
  <c r="Q154" i="3"/>
  <c r="P154" i="3"/>
  <c r="O154" i="3"/>
  <c r="Q153" i="3"/>
  <c r="P153" i="3"/>
  <c r="O153" i="3"/>
  <c r="Q152" i="3"/>
  <c r="P152" i="3"/>
  <c r="O152" i="3"/>
  <c r="Q151" i="3"/>
  <c r="P151" i="3"/>
  <c r="O151" i="3"/>
  <c r="Q150" i="3"/>
  <c r="P150" i="3"/>
  <c r="O150" i="3"/>
  <c r="Q149" i="3"/>
  <c r="P149" i="3"/>
  <c r="O149" i="3"/>
  <c r="Q148" i="3"/>
  <c r="P148" i="3"/>
  <c r="O148" i="3"/>
  <c r="Q147" i="3"/>
  <c r="P147" i="3"/>
  <c r="O147" i="3"/>
  <c r="Q146" i="3"/>
  <c r="P146" i="3"/>
  <c r="O146" i="3"/>
  <c r="Q145" i="3"/>
  <c r="P145" i="3"/>
  <c r="O145" i="3"/>
  <c r="Q144" i="3"/>
  <c r="P144" i="3"/>
  <c r="O144" i="3"/>
  <c r="Q143" i="3"/>
  <c r="P143" i="3"/>
  <c r="O143" i="3"/>
  <c r="Q142" i="3"/>
  <c r="P142" i="3"/>
  <c r="O142" i="3"/>
  <c r="Q141" i="3"/>
  <c r="P141" i="3"/>
  <c r="O141" i="3"/>
  <c r="Q140" i="3"/>
  <c r="P140" i="3"/>
  <c r="O140" i="3"/>
  <c r="Q139" i="3"/>
  <c r="P139" i="3"/>
  <c r="O139" i="3"/>
  <c r="Q138" i="3"/>
  <c r="P138" i="3"/>
  <c r="O138" i="3"/>
  <c r="Q137" i="3"/>
  <c r="P137" i="3"/>
  <c r="O137" i="3"/>
  <c r="Q136" i="3"/>
  <c r="P136" i="3"/>
  <c r="O136" i="3"/>
  <c r="Q135" i="3"/>
  <c r="P135" i="3"/>
  <c r="O135" i="3"/>
  <c r="Q134" i="3"/>
  <c r="P134" i="3"/>
  <c r="O134" i="3"/>
  <c r="Q133" i="3"/>
  <c r="P133" i="3"/>
  <c r="O133" i="3"/>
  <c r="Q132" i="3"/>
  <c r="P132" i="3"/>
  <c r="O132" i="3"/>
  <c r="Q131" i="3"/>
  <c r="P131" i="3"/>
  <c r="O131" i="3"/>
  <c r="Q130" i="3"/>
  <c r="P130" i="3"/>
  <c r="O130" i="3"/>
  <c r="Q129" i="3"/>
  <c r="P129" i="3"/>
  <c r="O129" i="3"/>
  <c r="Q128" i="3"/>
  <c r="P128" i="3"/>
  <c r="O128" i="3"/>
  <c r="Q127" i="3"/>
  <c r="P127" i="3"/>
  <c r="O127" i="3"/>
  <c r="Q126" i="3"/>
  <c r="P126" i="3"/>
  <c r="O126" i="3"/>
  <c r="Q125" i="3"/>
  <c r="P125" i="3"/>
  <c r="O125" i="3"/>
  <c r="Q124" i="3"/>
  <c r="P124" i="3"/>
  <c r="O124" i="3"/>
  <c r="Q123" i="3"/>
  <c r="P123" i="3"/>
  <c r="O123" i="3"/>
  <c r="Q122" i="3"/>
  <c r="P122" i="3"/>
  <c r="O122" i="3"/>
  <c r="Q121" i="3"/>
  <c r="P121" i="3"/>
  <c r="O121" i="3"/>
  <c r="Q120" i="3"/>
  <c r="P120" i="3"/>
  <c r="O120" i="3"/>
  <c r="Q119" i="3"/>
  <c r="P119" i="3"/>
  <c r="O119" i="3"/>
  <c r="Q118" i="3"/>
  <c r="P118" i="3"/>
  <c r="O118" i="3"/>
  <c r="Q117" i="3"/>
  <c r="P117" i="3"/>
  <c r="O117" i="3"/>
  <c r="Q116" i="3"/>
  <c r="P116" i="3"/>
  <c r="O116" i="3"/>
  <c r="Q115" i="3"/>
  <c r="P115" i="3"/>
  <c r="O115" i="3"/>
  <c r="Q114" i="3"/>
  <c r="P114" i="3"/>
  <c r="O114" i="3"/>
  <c r="Q113" i="3"/>
  <c r="P113" i="3"/>
  <c r="O113" i="3"/>
  <c r="Q112" i="3"/>
  <c r="P112" i="3"/>
  <c r="O112" i="3"/>
  <c r="Q111" i="3"/>
  <c r="P111" i="3"/>
  <c r="O111" i="3"/>
  <c r="Q110" i="3"/>
  <c r="P110" i="3"/>
  <c r="O110" i="3"/>
  <c r="Q109" i="3"/>
  <c r="P109" i="3"/>
  <c r="O109" i="3"/>
  <c r="Q108" i="3"/>
  <c r="P108" i="3"/>
  <c r="O108" i="3"/>
  <c r="Q107" i="3"/>
  <c r="P107" i="3"/>
  <c r="O107" i="3"/>
  <c r="Q106" i="3"/>
  <c r="P106" i="3"/>
  <c r="O106" i="3"/>
  <c r="Q105" i="3"/>
  <c r="P105" i="3"/>
  <c r="O105" i="3"/>
  <c r="Q104" i="3"/>
  <c r="P104" i="3"/>
  <c r="O104" i="3"/>
  <c r="Q103" i="3"/>
  <c r="P103" i="3"/>
  <c r="O103" i="3"/>
  <c r="Q102" i="3"/>
  <c r="P102" i="3"/>
  <c r="O102" i="3"/>
  <c r="Q101" i="3"/>
  <c r="P101" i="3"/>
  <c r="O101" i="3"/>
  <c r="Q100" i="3"/>
  <c r="P100" i="3"/>
  <c r="O100" i="3"/>
  <c r="Q99" i="3"/>
  <c r="P99" i="3"/>
  <c r="O99" i="3"/>
  <c r="Q98" i="3"/>
  <c r="P98" i="3"/>
  <c r="O98" i="3"/>
  <c r="Q97" i="3"/>
  <c r="P97" i="3"/>
  <c r="O97" i="3"/>
  <c r="Q96" i="3"/>
  <c r="P96" i="3"/>
  <c r="O96" i="3"/>
  <c r="Q95" i="3"/>
  <c r="P95" i="3"/>
  <c r="O95" i="3"/>
  <c r="Q94" i="3"/>
  <c r="P94" i="3"/>
  <c r="O94" i="3"/>
  <c r="Q93" i="3"/>
  <c r="P93" i="3"/>
  <c r="O93" i="3"/>
  <c r="Q92" i="3"/>
  <c r="P92" i="3"/>
  <c r="O92" i="3"/>
  <c r="Q91" i="3"/>
  <c r="P91" i="3"/>
  <c r="O91" i="3"/>
  <c r="Q90" i="3"/>
  <c r="P90" i="3"/>
  <c r="O90" i="3"/>
  <c r="Q89" i="3"/>
  <c r="P89" i="3"/>
  <c r="O89" i="3"/>
  <c r="Q88" i="3"/>
  <c r="P88" i="3"/>
  <c r="O88" i="3"/>
  <c r="Q87" i="3"/>
  <c r="P87" i="3"/>
  <c r="O87" i="3"/>
  <c r="Q86" i="3"/>
  <c r="P86" i="3"/>
  <c r="O86" i="3"/>
  <c r="Q85" i="3"/>
  <c r="P85" i="3"/>
  <c r="O85" i="3"/>
  <c r="Q84" i="3"/>
  <c r="P84" i="3"/>
  <c r="O84" i="3"/>
  <c r="Q83" i="3"/>
  <c r="P83" i="3"/>
  <c r="O83" i="3"/>
  <c r="Q82" i="3"/>
  <c r="P82" i="3"/>
  <c r="O82" i="3"/>
  <c r="Q81" i="3"/>
  <c r="P81" i="3"/>
  <c r="O81" i="3"/>
  <c r="Q80" i="3"/>
  <c r="P80" i="3"/>
  <c r="O80" i="3"/>
  <c r="Q79" i="3"/>
  <c r="P79" i="3"/>
  <c r="O79" i="3"/>
  <c r="Q78" i="3"/>
  <c r="P78" i="3"/>
  <c r="O78" i="3"/>
  <c r="Q77" i="3"/>
  <c r="P77" i="3"/>
  <c r="O77" i="3"/>
  <c r="Q76" i="3"/>
  <c r="P76" i="3"/>
  <c r="O76" i="3"/>
  <c r="Q75" i="3"/>
  <c r="P75" i="3"/>
  <c r="O75" i="3"/>
  <c r="Q74" i="3"/>
  <c r="P74" i="3"/>
  <c r="O74" i="3"/>
  <c r="Q73" i="3"/>
  <c r="P73" i="3"/>
  <c r="O73" i="3"/>
  <c r="Q72" i="3"/>
  <c r="P72" i="3"/>
  <c r="O72" i="3"/>
  <c r="Q71" i="3"/>
  <c r="P71" i="3"/>
  <c r="O71" i="3"/>
  <c r="Q70" i="3"/>
  <c r="P70" i="3"/>
  <c r="O70" i="3"/>
  <c r="Q69" i="3"/>
  <c r="P69" i="3"/>
  <c r="O69" i="3"/>
  <c r="Q68" i="3"/>
  <c r="P68" i="3"/>
  <c r="O68" i="3"/>
  <c r="Q67" i="3"/>
  <c r="P67" i="3"/>
  <c r="O67" i="3"/>
  <c r="Q66" i="3"/>
  <c r="P66" i="3"/>
  <c r="O66" i="3"/>
  <c r="Q65" i="3"/>
  <c r="P65" i="3"/>
  <c r="O65" i="3"/>
  <c r="Q64" i="3"/>
  <c r="P64" i="3"/>
  <c r="O64" i="3"/>
  <c r="Q63" i="3"/>
  <c r="P63" i="3"/>
  <c r="O63" i="3"/>
  <c r="Q62" i="3"/>
  <c r="P62" i="3"/>
  <c r="O62" i="3"/>
  <c r="Q61" i="3"/>
  <c r="P61" i="3"/>
  <c r="O61" i="3"/>
  <c r="Q60" i="3"/>
  <c r="P60" i="3"/>
  <c r="O60" i="3"/>
  <c r="Q59" i="3"/>
  <c r="P59" i="3"/>
  <c r="O59" i="3"/>
  <c r="Q58" i="3"/>
  <c r="P58" i="3"/>
  <c r="O58" i="3"/>
  <c r="Q57" i="3"/>
  <c r="P57" i="3"/>
  <c r="O57" i="3"/>
  <c r="Q56" i="3"/>
  <c r="P56" i="3"/>
  <c r="O56" i="3"/>
  <c r="Q55" i="3"/>
  <c r="P55" i="3"/>
  <c r="O55" i="3"/>
  <c r="Q54" i="3"/>
  <c r="P54" i="3"/>
  <c r="O54" i="3"/>
  <c r="Q53" i="3"/>
  <c r="P53" i="3"/>
  <c r="O53" i="3"/>
  <c r="Q52" i="3"/>
  <c r="P52" i="3"/>
  <c r="O52" i="3"/>
  <c r="Q51" i="3"/>
  <c r="P51" i="3"/>
  <c r="O51" i="3"/>
  <c r="Q50" i="3"/>
  <c r="P50" i="3"/>
  <c r="O50" i="3"/>
  <c r="Q49" i="3"/>
  <c r="P49" i="3"/>
  <c r="O49" i="3"/>
  <c r="Q48" i="3"/>
  <c r="P48" i="3"/>
  <c r="O48" i="3"/>
  <c r="Q47" i="3"/>
  <c r="P47" i="3"/>
  <c r="O47" i="3"/>
  <c r="Q46" i="3"/>
  <c r="P46" i="3"/>
  <c r="O46" i="3"/>
  <c r="Q45" i="3"/>
  <c r="P45" i="3"/>
  <c r="O45" i="3"/>
  <c r="Q44" i="3"/>
  <c r="P44" i="3"/>
  <c r="O44" i="3"/>
  <c r="Q43" i="3"/>
  <c r="P43" i="3"/>
  <c r="O43" i="3"/>
  <c r="Q42" i="3"/>
  <c r="P42" i="3"/>
  <c r="O42" i="3"/>
  <c r="Q41" i="3"/>
  <c r="P41" i="3"/>
  <c r="O41" i="3"/>
  <c r="Q40" i="3"/>
  <c r="P40" i="3"/>
  <c r="O40" i="3"/>
  <c r="Q39" i="3"/>
  <c r="P39" i="3"/>
  <c r="O39" i="3"/>
  <c r="Q38" i="3"/>
  <c r="P38" i="3"/>
  <c r="O38" i="3"/>
  <c r="Q37" i="3"/>
  <c r="P37" i="3"/>
  <c r="O37" i="3"/>
  <c r="Q36" i="3"/>
  <c r="P36" i="3"/>
  <c r="O36" i="3"/>
  <c r="Q35" i="3"/>
  <c r="P35" i="3"/>
  <c r="O35" i="3"/>
  <c r="Q34" i="3"/>
  <c r="P34" i="3"/>
  <c r="O34" i="3"/>
  <c r="Q33" i="3"/>
  <c r="P33" i="3"/>
  <c r="O33" i="3"/>
  <c r="Q32" i="3"/>
  <c r="P32" i="3"/>
  <c r="O32" i="3"/>
  <c r="Q31" i="3"/>
  <c r="P31" i="3"/>
  <c r="O31" i="3"/>
  <c r="Q30" i="3"/>
  <c r="P30" i="3"/>
  <c r="O30" i="3"/>
  <c r="Q29" i="3"/>
  <c r="P29" i="3"/>
  <c r="O29" i="3"/>
  <c r="Q28" i="3"/>
  <c r="P28" i="3"/>
  <c r="O28" i="3"/>
  <c r="Q27" i="3"/>
  <c r="P27" i="3"/>
  <c r="O27" i="3"/>
  <c r="Q26" i="3"/>
  <c r="P26" i="3"/>
  <c r="O26" i="3"/>
  <c r="Q25" i="3"/>
  <c r="P25" i="3"/>
  <c r="O25" i="3"/>
  <c r="Q24" i="3"/>
  <c r="P24" i="3"/>
  <c r="O24" i="3"/>
  <c r="Q23" i="3"/>
  <c r="P23" i="3"/>
  <c r="O23" i="3"/>
  <c r="Q22" i="3"/>
  <c r="P22" i="3"/>
  <c r="O22" i="3"/>
  <c r="Q21" i="3"/>
  <c r="P21" i="3"/>
  <c r="O21" i="3"/>
  <c r="Q20" i="3"/>
  <c r="P20" i="3"/>
  <c r="O20" i="3"/>
  <c r="Q19" i="3"/>
  <c r="P19" i="3"/>
  <c r="O19" i="3"/>
  <c r="Q18" i="3"/>
  <c r="P18" i="3"/>
  <c r="O18" i="3"/>
  <c r="Q17" i="3"/>
  <c r="P17" i="3"/>
  <c r="O17" i="3"/>
  <c r="Q16" i="3"/>
  <c r="P16" i="3"/>
  <c r="O16" i="3"/>
  <c r="Q15" i="3"/>
  <c r="P15" i="3"/>
  <c r="O15" i="3"/>
  <c r="Q14" i="3"/>
  <c r="P14" i="3"/>
  <c r="O14" i="3"/>
  <c r="Q13" i="3"/>
  <c r="P13" i="3"/>
  <c r="O13" i="3"/>
  <c r="Q12" i="3"/>
  <c r="P12" i="3"/>
  <c r="O12" i="3"/>
  <c r="Q11" i="3"/>
  <c r="P11" i="3"/>
  <c r="O11" i="3"/>
  <c r="Q10" i="3"/>
  <c r="P10" i="3"/>
  <c r="O10" i="3"/>
  <c r="Q9" i="3"/>
  <c r="P9" i="3"/>
  <c r="O9" i="3"/>
  <c r="Q8" i="3"/>
  <c r="P8" i="3"/>
  <c r="O8" i="3"/>
  <c r="Q7" i="3"/>
  <c r="P7" i="3"/>
  <c r="O7" i="3"/>
  <c r="Q6" i="3"/>
  <c r="P6" i="3"/>
  <c r="O6" i="3"/>
  <c r="Q5" i="3"/>
  <c r="P5" i="3"/>
  <c r="O5" i="3"/>
  <c r="Q4" i="3"/>
  <c r="P4" i="3"/>
  <c r="O4" i="3"/>
  <c r="Q3" i="3"/>
  <c r="P3" i="3"/>
  <c r="N302" i="3"/>
  <c r="M302" i="3"/>
  <c r="L302" i="3"/>
  <c r="N301" i="3"/>
  <c r="M301" i="3"/>
  <c r="L301" i="3"/>
  <c r="N300" i="3"/>
  <c r="M300" i="3"/>
  <c r="L300" i="3"/>
  <c r="N299" i="3"/>
  <c r="M299" i="3"/>
  <c r="L299" i="3"/>
  <c r="N298" i="3"/>
  <c r="M298" i="3"/>
  <c r="L298" i="3"/>
  <c r="N297" i="3"/>
  <c r="M297" i="3"/>
  <c r="L297" i="3"/>
  <c r="N296" i="3"/>
  <c r="M296" i="3"/>
  <c r="L296" i="3"/>
  <c r="N295" i="3"/>
  <c r="M295" i="3"/>
  <c r="L295" i="3"/>
  <c r="N294" i="3"/>
  <c r="M294" i="3"/>
  <c r="L294" i="3"/>
  <c r="N293" i="3"/>
  <c r="M293" i="3"/>
  <c r="L293" i="3"/>
  <c r="N292" i="3"/>
  <c r="M292" i="3"/>
  <c r="L292" i="3"/>
  <c r="N291" i="3"/>
  <c r="M291" i="3"/>
  <c r="L291" i="3"/>
  <c r="N290" i="3"/>
  <c r="M290" i="3"/>
  <c r="L290" i="3"/>
  <c r="N289" i="3"/>
  <c r="M289" i="3"/>
  <c r="L289" i="3"/>
  <c r="N288" i="3"/>
  <c r="M288" i="3"/>
  <c r="L288" i="3"/>
  <c r="N287" i="3"/>
  <c r="M287" i="3"/>
  <c r="L287" i="3"/>
  <c r="N286" i="3"/>
  <c r="M286" i="3"/>
  <c r="L286" i="3"/>
  <c r="N285" i="3"/>
  <c r="M285" i="3"/>
  <c r="L285" i="3"/>
  <c r="N284" i="3"/>
  <c r="M284" i="3"/>
  <c r="L284" i="3"/>
  <c r="N283" i="3"/>
  <c r="M283" i="3"/>
  <c r="L283" i="3"/>
  <c r="N282" i="3"/>
  <c r="M282" i="3"/>
  <c r="L282" i="3"/>
  <c r="N281" i="3"/>
  <c r="M281" i="3"/>
  <c r="L281" i="3"/>
  <c r="N280" i="3"/>
  <c r="M280" i="3"/>
  <c r="L280" i="3"/>
  <c r="N279" i="3"/>
  <c r="M279" i="3"/>
  <c r="L279" i="3"/>
  <c r="N278" i="3"/>
  <c r="M278" i="3"/>
  <c r="L278" i="3"/>
  <c r="N277" i="3"/>
  <c r="M277" i="3"/>
  <c r="L277" i="3"/>
  <c r="N276" i="3"/>
  <c r="M276" i="3"/>
  <c r="L276" i="3"/>
  <c r="N275" i="3"/>
  <c r="M275" i="3"/>
  <c r="L275" i="3"/>
  <c r="N274" i="3"/>
  <c r="M274" i="3"/>
  <c r="L274" i="3"/>
  <c r="N273" i="3"/>
  <c r="M273" i="3"/>
  <c r="L273" i="3"/>
  <c r="N272" i="3"/>
  <c r="M272" i="3"/>
  <c r="L272" i="3"/>
  <c r="N271" i="3"/>
  <c r="M271" i="3"/>
  <c r="L271" i="3"/>
  <c r="N270" i="3"/>
  <c r="M270" i="3"/>
  <c r="L270" i="3"/>
  <c r="N269" i="3"/>
  <c r="M269" i="3"/>
  <c r="L269" i="3"/>
  <c r="N268" i="3"/>
  <c r="M268" i="3"/>
  <c r="L268" i="3"/>
  <c r="N267" i="3"/>
  <c r="M267" i="3"/>
  <c r="L267" i="3"/>
  <c r="N266" i="3"/>
  <c r="M266" i="3"/>
  <c r="L266" i="3"/>
  <c r="N265" i="3"/>
  <c r="M265" i="3"/>
  <c r="L265" i="3"/>
  <c r="N264" i="3"/>
  <c r="M264" i="3"/>
  <c r="L264" i="3"/>
  <c r="N263" i="3"/>
  <c r="M263" i="3"/>
  <c r="L263" i="3"/>
  <c r="N262" i="3"/>
  <c r="M262" i="3"/>
  <c r="L262" i="3"/>
  <c r="N261" i="3"/>
  <c r="M261" i="3"/>
  <c r="L261" i="3"/>
  <c r="N260" i="3"/>
  <c r="M260" i="3"/>
  <c r="L260" i="3"/>
  <c r="N259" i="3"/>
  <c r="M259" i="3"/>
  <c r="L259" i="3"/>
  <c r="N258" i="3"/>
  <c r="M258" i="3"/>
  <c r="L258" i="3"/>
  <c r="N257" i="3"/>
  <c r="M257" i="3"/>
  <c r="L257" i="3"/>
  <c r="N256" i="3"/>
  <c r="M256" i="3"/>
  <c r="L256" i="3"/>
  <c r="N255" i="3"/>
  <c r="M255" i="3"/>
  <c r="L255" i="3"/>
  <c r="N254" i="3"/>
  <c r="M254" i="3"/>
  <c r="L254" i="3"/>
  <c r="N253" i="3"/>
  <c r="M253" i="3"/>
  <c r="L253" i="3"/>
  <c r="N252" i="3"/>
  <c r="M252" i="3"/>
  <c r="L252" i="3"/>
  <c r="N251" i="3"/>
  <c r="M251" i="3"/>
  <c r="L251" i="3"/>
  <c r="N250" i="3"/>
  <c r="M250" i="3"/>
  <c r="L250" i="3"/>
  <c r="N249" i="3"/>
  <c r="M249" i="3"/>
  <c r="L249" i="3"/>
  <c r="N248" i="3"/>
  <c r="M248" i="3"/>
  <c r="L248" i="3"/>
  <c r="N247" i="3"/>
  <c r="M247" i="3"/>
  <c r="L247" i="3"/>
  <c r="N246" i="3"/>
  <c r="M246" i="3"/>
  <c r="L246" i="3"/>
  <c r="N245" i="3"/>
  <c r="M245" i="3"/>
  <c r="L245" i="3"/>
  <c r="N244" i="3"/>
  <c r="M244" i="3"/>
  <c r="L244" i="3"/>
  <c r="N243" i="3"/>
  <c r="M243" i="3"/>
  <c r="L243" i="3"/>
  <c r="N242" i="3"/>
  <c r="M242" i="3"/>
  <c r="L242" i="3"/>
  <c r="N241" i="3"/>
  <c r="M241" i="3"/>
  <c r="L241" i="3"/>
  <c r="N240" i="3"/>
  <c r="M240" i="3"/>
  <c r="L240" i="3"/>
  <c r="N239" i="3"/>
  <c r="M239" i="3"/>
  <c r="L239" i="3"/>
  <c r="N238" i="3"/>
  <c r="M238" i="3"/>
  <c r="L238" i="3"/>
  <c r="N237" i="3"/>
  <c r="M237" i="3"/>
  <c r="L237" i="3"/>
  <c r="N236" i="3"/>
  <c r="M236" i="3"/>
  <c r="L236" i="3"/>
  <c r="N235" i="3"/>
  <c r="M235" i="3"/>
  <c r="L235" i="3"/>
  <c r="N234" i="3"/>
  <c r="M234" i="3"/>
  <c r="L234" i="3"/>
  <c r="N233" i="3"/>
  <c r="M233" i="3"/>
  <c r="L233" i="3"/>
  <c r="N232" i="3"/>
  <c r="M232" i="3"/>
  <c r="L232" i="3"/>
  <c r="N231" i="3"/>
  <c r="M231" i="3"/>
  <c r="L231" i="3"/>
  <c r="N230" i="3"/>
  <c r="M230" i="3"/>
  <c r="L230" i="3"/>
  <c r="N229" i="3"/>
  <c r="M229" i="3"/>
  <c r="L229" i="3"/>
  <c r="N228" i="3"/>
  <c r="M228" i="3"/>
  <c r="L228" i="3"/>
  <c r="N227" i="3"/>
  <c r="M227" i="3"/>
  <c r="L227" i="3"/>
  <c r="N226" i="3"/>
  <c r="M226" i="3"/>
  <c r="L226" i="3"/>
  <c r="N225" i="3"/>
  <c r="M225" i="3"/>
  <c r="L225" i="3"/>
  <c r="N224" i="3"/>
  <c r="M224" i="3"/>
  <c r="L224" i="3"/>
  <c r="N223" i="3"/>
  <c r="M223" i="3"/>
  <c r="L223" i="3"/>
  <c r="N222" i="3"/>
  <c r="M222" i="3"/>
  <c r="L222" i="3"/>
  <c r="N221" i="3"/>
  <c r="M221" i="3"/>
  <c r="L221" i="3"/>
  <c r="N220" i="3"/>
  <c r="M220" i="3"/>
  <c r="L220" i="3"/>
  <c r="N219" i="3"/>
  <c r="M219" i="3"/>
  <c r="L219" i="3"/>
  <c r="N218" i="3"/>
  <c r="M218" i="3"/>
  <c r="L218" i="3"/>
  <c r="N217" i="3"/>
  <c r="M217" i="3"/>
  <c r="L217" i="3"/>
  <c r="N216" i="3"/>
  <c r="M216" i="3"/>
  <c r="L216" i="3"/>
  <c r="N215" i="3"/>
  <c r="M215" i="3"/>
  <c r="L215" i="3"/>
  <c r="N214" i="3"/>
  <c r="M214" i="3"/>
  <c r="L214" i="3"/>
  <c r="N213" i="3"/>
  <c r="M213" i="3"/>
  <c r="L213" i="3"/>
  <c r="N212" i="3"/>
  <c r="M212" i="3"/>
  <c r="L212" i="3"/>
  <c r="N211" i="3"/>
  <c r="M211" i="3"/>
  <c r="L211" i="3"/>
  <c r="N210" i="3"/>
  <c r="M210" i="3"/>
  <c r="L210" i="3"/>
  <c r="N209" i="3"/>
  <c r="M209" i="3"/>
  <c r="L209" i="3"/>
  <c r="N208" i="3"/>
  <c r="M208" i="3"/>
  <c r="L208" i="3"/>
  <c r="N207" i="3"/>
  <c r="M207" i="3"/>
  <c r="L207" i="3"/>
  <c r="N206" i="3"/>
  <c r="M206" i="3"/>
  <c r="L206" i="3"/>
  <c r="N205" i="3"/>
  <c r="M205" i="3"/>
  <c r="L205" i="3"/>
  <c r="N204" i="3"/>
  <c r="M204" i="3"/>
  <c r="L204" i="3"/>
  <c r="N203" i="3"/>
  <c r="M203" i="3"/>
  <c r="L203" i="3"/>
  <c r="N202" i="3"/>
  <c r="M202" i="3"/>
  <c r="L202" i="3"/>
  <c r="N201" i="3"/>
  <c r="M201" i="3"/>
  <c r="L201" i="3"/>
  <c r="N200" i="3"/>
  <c r="M200" i="3"/>
  <c r="L200" i="3"/>
  <c r="N199" i="3"/>
  <c r="M199" i="3"/>
  <c r="L199" i="3"/>
  <c r="N198" i="3"/>
  <c r="M198" i="3"/>
  <c r="L198" i="3"/>
  <c r="N197" i="3"/>
  <c r="M197" i="3"/>
  <c r="L197" i="3"/>
  <c r="N196" i="3"/>
  <c r="M196" i="3"/>
  <c r="L196" i="3"/>
  <c r="N195" i="3"/>
  <c r="M195" i="3"/>
  <c r="L195" i="3"/>
  <c r="N194" i="3"/>
  <c r="M194" i="3"/>
  <c r="L194" i="3"/>
  <c r="N193" i="3"/>
  <c r="M193" i="3"/>
  <c r="L193" i="3"/>
  <c r="N192" i="3"/>
  <c r="M192" i="3"/>
  <c r="L192" i="3"/>
  <c r="N191" i="3"/>
  <c r="M191" i="3"/>
  <c r="L191" i="3"/>
  <c r="N190" i="3"/>
  <c r="M190" i="3"/>
  <c r="L190" i="3"/>
  <c r="N189" i="3"/>
  <c r="M189" i="3"/>
  <c r="L189" i="3"/>
  <c r="N188" i="3"/>
  <c r="M188" i="3"/>
  <c r="L188" i="3"/>
  <c r="N187" i="3"/>
  <c r="M187" i="3"/>
  <c r="L187" i="3"/>
  <c r="N186" i="3"/>
  <c r="M186" i="3"/>
  <c r="L186" i="3"/>
  <c r="N185" i="3"/>
  <c r="M185" i="3"/>
  <c r="L185" i="3"/>
  <c r="N184" i="3"/>
  <c r="M184" i="3"/>
  <c r="L184" i="3"/>
  <c r="N183" i="3"/>
  <c r="M183" i="3"/>
  <c r="L183" i="3"/>
  <c r="N182" i="3"/>
  <c r="M182" i="3"/>
  <c r="L182" i="3"/>
  <c r="N181" i="3"/>
  <c r="M181" i="3"/>
  <c r="L181" i="3"/>
  <c r="N180" i="3"/>
  <c r="M180" i="3"/>
  <c r="L180" i="3"/>
  <c r="N179" i="3"/>
  <c r="M179" i="3"/>
  <c r="L179" i="3"/>
  <c r="N178" i="3"/>
  <c r="M178" i="3"/>
  <c r="L178" i="3"/>
  <c r="N177" i="3"/>
  <c r="M177" i="3"/>
  <c r="L177" i="3"/>
  <c r="N176" i="3"/>
  <c r="M176" i="3"/>
  <c r="L176" i="3"/>
  <c r="N175" i="3"/>
  <c r="M175" i="3"/>
  <c r="L175" i="3"/>
  <c r="N174" i="3"/>
  <c r="M174" i="3"/>
  <c r="L174" i="3"/>
  <c r="N173" i="3"/>
  <c r="M173" i="3"/>
  <c r="L173" i="3"/>
  <c r="N172" i="3"/>
  <c r="M172" i="3"/>
  <c r="L172" i="3"/>
  <c r="N171" i="3"/>
  <c r="M171" i="3"/>
  <c r="L171" i="3"/>
  <c r="N170" i="3"/>
  <c r="M170" i="3"/>
  <c r="L170" i="3"/>
  <c r="N169" i="3"/>
  <c r="M169" i="3"/>
  <c r="L169" i="3"/>
  <c r="N168" i="3"/>
  <c r="M168" i="3"/>
  <c r="L168" i="3"/>
  <c r="N167" i="3"/>
  <c r="M167" i="3"/>
  <c r="L167" i="3"/>
  <c r="N166" i="3"/>
  <c r="M166" i="3"/>
  <c r="L166" i="3"/>
  <c r="N165" i="3"/>
  <c r="M165" i="3"/>
  <c r="L165" i="3"/>
  <c r="N164" i="3"/>
  <c r="M164" i="3"/>
  <c r="L164" i="3"/>
  <c r="N163" i="3"/>
  <c r="M163" i="3"/>
  <c r="L163" i="3"/>
  <c r="N162" i="3"/>
  <c r="M162" i="3"/>
  <c r="L162" i="3"/>
  <c r="N161" i="3"/>
  <c r="M161" i="3"/>
  <c r="L161" i="3"/>
  <c r="N160" i="3"/>
  <c r="M160" i="3"/>
  <c r="L160" i="3"/>
  <c r="N159" i="3"/>
  <c r="M159" i="3"/>
  <c r="L159" i="3"/>
  <c r="N158" i="3"/>
  <c r="M158" i="3"/>
  <c r="L158" i="3"/>
  <c r="N157" i="3"/>
  <c r="M157" i="3"/>
  <c r="L157" i="3"/>
  <c r="N156" i="3"/>
  <c r="M156" i="3"/>
  <c r="L156" i="3"/>
  <c r="N155" i="3"/>
  <c r="M155" i="3"/>
  <c r="L155" i="3"/>
  <c r="N154" i="3"/>
  <c r="M154" i="3"/>
  <c r="L154" i="3"/>
  <c r="N153" i="3"/>
  <c r="M153" i="3"/>
  <c r="L153" i="3"/>
  <c r="N152" i="3"/>
  <c r="M152" i="3"/>
  <c r="L152" i="3"/>
  <c r="N151" i="3"/>
  <c r="M151" i="3"/>
  <c r="L151" i="3"/>
  <c r="N150" i="3"/>
  <c r="M150" i="3"/>
  <c r="L150" i="3"/>
  <c r="N149" i="3"/>
  <c r="M149" i="3"/>
  <c r="L149" i="3"/>
  <c r="N148" i="3"/>
  <c r="M148" i="3"/>
  <c r="L148" i="3"/>
  <c r="N147" i="3"/>
  <c r="M147" i="3"/>
  <c r="L147" i="3"/>
  <c r="N146" i="3"/>
  <c r="M146" i="3"/>
  <c r="L146" i="3"/>
  <c r="N145" i="3"/>
  <c r="M145" i="3"/>
  <c r="L145" i="3"/>
  <c r="N144" i="3"/>
  <c r="M144" i="3"/>
  <c r="L144" i="3"/>
  <c r="N143" i="3"/>
  <c r="M143" i="3"/>
  <c r="L143" i="3"/>
  <c r="N142" i="3"/>
  <c r="M142" i="3"/>
  <c r="L142" i="3"/>
  <c r="N141" i="3"/>
  <c r="M141" i="3"/>
  <c r="L141" i="3"/>
  <c r="N140" i="3"/>
  <c r="M140" i="3"/>
  <c r="L140" i="3"/>
  <c r="N139" i="3"/>
  <c r="M139" i="3"/>
  <c r="L139" i="3"/>
  <c r="N138" i="3"/>
  <c r="M138" i="3"/>
  <c r="L138" i="3"/>
  <c r="N137" i="3"/>
  <c r="M137" i="3"/>
  <c r="L137" i="3"/>
  <c r="N136" i="3"/>
  <c r="M136" i="3"/>
  <c r="L136" i="3"/>
  <c r="N135" i="3"/>
  <c r="M135" i="3"/>
  <c r="L135" i="3"/>
  <c r="N134" i="3"/>
  <c r="M134" i="3"/>
  <c r="L134" i="3"/>
  <c r="N133" i="3"/>
  <c r="M133" i="3"/>
  <c r="L133" i="3"/>
  <c r="N132" i="3"/>
  <c r="M132" i="3"/>
  <c r="L132" i="3"/>
  <c r="N131" i="3"/>
  <c r="M131" i="3"/>
  <c r="L131" i="3"/>
  <c r="N130" i="3"/>
  <c r="M130" i="3"/>
  <c r="L130" i="3"/>
  <c r="N129" i="3"/>
  <c r="M129" i="3"/>
  <c r="L129" i="3"/>
  <c r="N128" i="3"/>
  <c r="M128" i="3"/>
  <c r="L128" i="3"/>
  <c r="N127" i="3"/>
  <c r="M127" i="3"/>
  <c r="L127" i="3"/>
  <c r="N126" i="3"/>
  <c r="M126" i="3"/>
  <c r="L126" i="3"/>
  <c r="N125" i="3"/>
  <c r="M125" i="3"/>
  <c r="L125" i="3"/>
  <c r="N124" i="3"/>
  <c r="M124" i="3"/>
  <c r="L124" i="3"/>
  <c r="N123" i="3"/>
  <c r="M123" i="3"/>
  <c r="L123" i="3"/>
  <c r="N122" i="3"/>
  <c r="M122" i="3"/>
  <c r="L122" i="3"/>
  <c r="N121" i="3"/>
  <c r="M121" i="3"/>
  <c r="L121" i="3"/>
  <c r="N120" i="3"/>
  <c r="M120" i="3"/>
  <c r="L120" i="3"/>
  <c r="N119" i="3"/>
  <c r="M119" i="3"/>
  <c r="L119" i="3"/>
  <c r="N118" i="3"/>
  <c r="M118" i="3"/>
  <c r="L118" i="3"/>
  <c r="N117" i="3"/>
  <c r="M117" i="3"/>
  <c r="L117" i="3"/>
  <c r="N116" i="3"/>
  <c r="M116" i="3"/>
  <c r="L116" i="3"/>
  <c r="N115" i="3"/>
  <c r="M115" i="3"/>
  <c r="L115" i="3"/>
  <c r="N114" i="3"/>
  <c r="M114" i="3"/>
  <c r="L114" i="3"/>
  <c r="N113" i="3"/>
  <c r="M113" i="3"/>
  <c r="L113" i="3"/>
  <c r="N112" i="3"/>
  <c r="M112" i="3"/>
  <c r="L112" i="3"/>
  <c r="N111" i="3"/>
  <c r="M111" i="3"/>
  <c r="L111" i="3"/>
  <c r="N110" i="3"/>
  <c r="M110" i="3"/>
  <c r="L110" i="3"/>
  <c r="N109" i="3"/>
  <c r="M109" i="3"/>
  <c r="L109" i="3"/>
  <c r="N108" i="3"/>
  <c r="M108" i="3"/>
  <c r="L108" i="3"/>
  <c r="N107" i="3"/>
  <c r="M107" i="3"/>
  <c r="L107" i="3"/>
  <c r="N106" i="3"/>
  <c r="M106" i="3"/>
  <c r="L106" i="3"/>
  <c r="N105" i="3"/>
  <c r="M105" i="3"/>
  <c r="L105" i="3"/>
  <c r="N104" i="3"/>
  <c r="M104" i="3"/>
  <c r="L104" i="3"/>
  <c r="N103" i="3"/>
  <c r="M103" i="3"/>
  <c r="L103" i="3"/>
  <c r="N102" i="3"/>
  <c r="M102" i="3"/>
  <c r="L102" i="3"/>
  <c r="N101" i="3"/>
  <c r="M101" i="3"/>
  <c r="L101" i="3"/>
  <c r="N100" i="3"/>
  <c r="M100" i="3"/>
  <c r="L100" i="3"/>
  <c r="N99" i="3"/>
  <c r="M99" i="3"/>
  <c r="L99" i="3"/>
  <c r="N98" i="3"/>
  <c r="M98" i="3"/>
  <c r="L98" i="3"/>
  <c r="N97" i="3"/>
  <c r="M97" i="3"/>
  <c r="L97" i="3"/>
  <c r="N96" i="3"/>
  <c r="M96" i="3"/>
  <c r="L96" i="3"/>
  <c r="N95" i="3"/>
  <c r="M95" i="3"/>
  <c r="L95" i="3"/>
  <c r="N94" i="3"/>
  <c r="M94" i="3"/>
  <c r="L94" i="3"/>
  <c r="N93" i="3"/>
  <c r="M93" i="3"/>
  <c r="L93" i="3"/>
  <c r="N92" i="3"/>
  <c r="M92" i="3"/>
  <c r="L92" i="3"/>
  <c r="N91" i="3"/>
  <c r="M91" i="3"/>
  <c r="L91" i="3"/>
  <c r="N90" i="3"/>
  <c r="M90" i="3"/>
  <c r="L90" i="3"/>
  <c r="N89" i="3"/>
  <c r="M89" i="3"/>
  <c r="L89" i="3"/>
  <c r="N88" i="3"/>
  <c r="M88" i="3"/>
  <c r="L88" i="3"/>
  <c r="N87" i="3"/>
  <c r="M87" i="3"/>
  <c r="L87" i="3"/>
  <c r="N86" i="3"/>
  <c r="M86" i="3"/>
  <c r="L86" i="3"/>
  <c r="N85" i="3"/>
  <c r="M85" i="3"/>
  <c r="L85" i="3"/>
  <c r="N84" i="3"/>
  <c r="M84" i="3"/>
  <c r="L84" i="3"/>
  <c r="N83" i="3"/>
  <c r="M83" i="3"/>
  <c r="L83" i="3"/>
  <c r="N82" i="3"/>
  <c r="M82" i="3"/>
  <c r="L82" i="3"/>
  <c r="N81" i="3"/>
  <c r="M81" i="3"/>
  <c r="L81" i="3"/>
  <c r="N80" i="3"/>
  <c r="M80" i="3"/>
  <c r="L80" i="3"/>
  <c r="N79" i="3"/>
  <c r="M79" i="3"/>
  <c r="L79" i="3"/>
  <c r="N78" i="3"/>
  <c r="M78" i="3"/>
  <c r="L78" i="3"/>
  <c r="N77" i="3"/>
  <c r="M77" i="3"/>
  <c r="L77" i="3"/>
  <c r="N76" i="3"/>
  <c r="M76" i="3"/>
  <c r="L76" i="3"/>
  <c r="N75" i="3"/>
  <c r="M75" i="3"/>
  <c r="L75" i="3"/>
  <c r="N74" i="3"/>
  <c r="M74" i="3"/>
  <c r="L74" i="3"/>
  <c r="N73" i="3"/>
  <c r="M73" i="3"/>
  <c r="L73" i="3"/>
  <c r="N72" i="3"/>
  <c r="M72" i="3"/>
  <c r="L72" i="3"/>
  <c r="N71" i="3"/>
  <c r="M71" i="3"/>
  <c r="L71" i="3"/>
  <c r="N70" i="3"/>
  <c r="M70" i="3"/>
  <c r="L70" i="3"/>
  <c r="N69" i="3"/>
  <c r="M69" i="3"/>
  <c r="L69" i="3"/>
  <c r="N68" i="3"/>
  <c r="M68" i="3"/>
  <c r="L68" i="3"/>
  <c r="N67" i="3"/>
  <c r="M67" i="3"/>
  <c r="L67" i="3"/>
  <c r="N66" i="3"/>
  <c r="M66" i="3"/>
  <c r="L66" i="3"/>
  <c r="N65" i="3"/>
  <c r="M65" i="3"/>
  <c r="L65" i="3"/>
  <c r="N64" i="3"/>
  <c r="M64" i="3"/>
  <c r="L64" i="3"/>
  <c r="N63" i="3"/>
  <c r="M63" i="3"/>
  <c r="L63" i="3"/>
  <c r="N62" i="3"/>
  <c r="M62" i="3"/>
  <c r="L62" i="3"/>
  <c r="N61" i="3"/>
  <c r="M61" i="3"/>
  <c r="L61" i="3"/>
  <c r="N60" i="3"/>
  <c r="M60" i="3"/>
  <c r="L60" i="3"/>
  <c r="N59" i="3"/>
  <c r="M59" i="3"/>
  <c r="L59" i="3"/>
  <c r="N58" i="3"/>
  <c r="M58" i="3"/>
  <c r="L58" i="3"/>
  <c r="N57" i="3"/>
  <c r="M57" i="3"/>
  <c r="L57" i="3"/>
  <c r="N56" i="3"/>
  <c r="M56" i="3"/>
  <c r="L56" i="3"/>
  <c r="N55" i="3"/>
  <c r="M55" i="3"/>
  <c r="L55" i="3"/>
  <c r="N54" i="3"/>
  <c r="M54" i="3"/>
  <c r="L54" i="3"/>
  <c r="N53" i="3"/>
  <c r="M53" i="3"/>
  <c r="L53" i="3"/>
  <c r="N52" i="3"/>
  <c r="M52" i="3"/>
  <c r="L52" i="3"/>
  <c r="N51" i="3"/>
  <c r="M51" i="3"/>
  <c r="L51" i="3"/>
  <c r="N50" i="3"/>
  <c r="M50" i="3"/>
  <c r="L50" i="3"/>
  <c r="N49" i="3"/>
  <c r="M49" i="3"/>
  <c r="L49" i="3"/>
  <c r="N48" i="3"/>
  <c r="M48" i="3"/>
  <c r="L48" i="3"/>
  <c r="N47" i="3"/>
  <c r="M47" i="3"/>
  <c r="L47" i="3"/>
  <c r="N46" i="3"/>
  <c r="M46" i="3"/>
  <c r="L46" i="3"/>
  <c r="N45" i="3"/>
  <c r="M45" i="3"/>
  <c r="L45" i="3"/>
  <c r="N44" i="3"/>
  <c r="M44" i="3"/>
  <c r="L44" i="3"/>
  <c r="N43" i="3"/>
  <c r="M43" i="3"/>
  <c r="L43" i="3"/>
  <c r="N42" i="3"/>
  <c r="M42" i="3"/>
  <c r="L42" i="3"/>
  <c r="N41" i="3"/>
  <c r="M41" i="3"/>
  <c r="L41" i="3"/>
  <c r="N40" i="3"/>
  <c r="M40" i="3"/>
  <c r="L40" i="3"/>
  <c r="N39" i="3"/>
  <c r="M39" i="3"/>
  <c r="L39" i="3"/>
  <c r="N38" i="3"/>
  <c r="M38" i="3"/>
  <c r="L38" i="3"/>
  <c r="N37" i="3"/>
  <c r="M37" i="3"/>
  <c r="L37" i="3"/>
  <c r="N36" i="3"/>
  <c r="M36" i="3"/>
  <c r="L36" i="3"/>
  <c r="N35" i="3"/>
  <c r="M35" i="3"/>
  <c r="L35" i="3"/>
  <c r="N34" i="3"/>
  <c r="M34" i="3"/>
  <c r="L34" i="3"/>
  <c r="N33" i="3"/>
  <c r="M33" i="3"/>
  <c r="L33" i="3"/>
  <c r="N32" i="3"/>
  <c r="M32" i="3"/>
  <c r="L32" i="3"/>
  <c r="N31" i="3"/>
  <c r="M31" i="3"/>
  <c r="L31" i="3"/>
  <c r="N30" i="3"/>
  <c r="M30" i="3"/>
  <c r="L30" i="3"/>
  <c r="N29" i="3"/>
  <c r="M29" i="3"/>
  <c r="L29" i="3"/>
  <c r="N28" i="3"/>
  <c r="M28" i="3"/>
  <c r="L28" i="3"/>
  <c r="N27" i="3"/>
  <c r="M27" i="3"/>
  <c r="L27" i="3"/>
  <c r="N26" i="3"/>
  <c r="M26" i="3"/>
  <c r="L26" i="3"/>
  <c r="N25" i="3"/>
  <c r="M25" i="3"/>
  <c r="L25" i="3"/>
  <c r="N24" i="3"/>
  <c r="M24" i="3"/>
  <c r="L24" i="3"/>
  <c r="N23" i="3"/>
  <c r="M23" i="3"/>
  <c r="L23" i="3"/>
  <c r="N22" i="3"/>
  <c r="M22" i="3"/>
  <c r="L22" i="3"/>
  <c r="N21" i="3"/>
  <c r="M21" i="3"/>
  <c r="L21" i="3"/>
  <c r="N20" i="3"/>
  <c r="M20" i="3"/>
  <c r="L20" i="3"/>
  <c r="N19" i="3"/>
  <c r="M19" i="3"/>
  <c r="L19" i="3"/>
  <c r="N18" i="3"/>
  <c r="M18" i="3"/>
  <c r="L18" i="3"/>
  <c r="N17" i="3"/>
  <c r="M17" i="3"/>
  <c r="L17" i="3"/>
  <c r="N16" i="3"/>
  <c r="M16" i="3"/>
  <c r="L16" i="3"/>
  <c r="N15" i="3"/>
  <c r="M15" i="3"/>
  <c r="L15" i="3"/>
  <c r="N14" i="3"/>
  <c r="M14" i="3"/>
  <c r="L14" i="3"/>
  <c r="N13" i="3"/>
  <c r="M13" i="3"/>
  <c r="L13" i="3"/>
  <c r="N12" i="3"/>
  <c r="M12" i="3"/>
  <c r="L12" i="3"/>
  <c r="N11" i="3"/>
  <c r="M11" i="3"/>
  <c r="L11" i="3"/>
  <c r="N10" i="3"/>
  <c r="M10" i="3"/>
  <c r="L10" i="3"/>
  <c r="N9" i="3"/>
  <c r="M9" i="3"/>
  <c r="L9" i="3"/>
  <c r="N8" i="3"/>
  <c r="M8" i="3"/>
  <c r="L8" i="3"/>
  <c r="N7" i="3"/>
  <c r="M7" i="3"/>
  <c r="L7" i="3"/>
  <c r="N6" i="3"/>
  <c r="M6" i="3"/>
  <c r="L6" i="3"/>
  <c r="N5" i="3"/>
  <c r="M5" i="3"/>
  <c r="L5" i="3"/>
  <c r="N4" i="3"/>
  <c r="M4" i="3"/>
  <c r="L4" i="3"/>
  <c r="N3" i="3"/>
  <c r="M3" i="3"/>
  <c r="T7" i="2"/>
  <c r="S7" i="2"/>
  <c r="T6" i="2"/>
  <c r="S6" i="2"/>
  <c r="T5" i="2"/>
  <c r="S5" i="2"/>
  <c r="T4" i="2"/>
  <c r="S4" i="2"/>
  <c r="R7" i="2"/>
  <c r="U7" i="2" s="1"/>
  <c r="R6" i="2"/>
  <c r="U6" i="2" s="1"/>
  <c r="R5" i="2"/>
  <c r="R4" i="2"/>
  <c r="CF86" i="1"/>
  <c r="CE86" i="1"/>
  <c r="CF85" i="1"/>
  <c r="CE85" i="1"/>
  <c r="CF84" i="1"/>
  <c r="CE84" i="1"/>
  <c r="CF83" i="1"/>
  <c r="CE83" i="1"/>
  <c r="CF82" i="1"/>
  <c r="CE82" i="1"/>
  <c r="CF81" i="1"/>
  <c r="CE81" i="1"/>
  <c r="CF80" i="1"/>
  <c r="CE80" i="1"/>
  <c r="CF79" i="1"/>
  <c r="CE79" i="1"/>
  <c r="CF78" i="1"/>
  <c r="CE78" i="1"/>
  <c r="CF77" i="1"/>
  <c r="CE77" i="1"/>
  <c r="CF76" i="1"/>
  <c r="CE76" i="1"/>
  <c r="CF75" i="1"/>
  <c r="CE75" i="1"/>
  <c r="CF74" i="1"/>
  <c r="CE74" i="1"/>
  <c r="CF73" i="1"/>
  <c r="CE73" i="1"/>
  <c r="CF72" i="1"/>
  <c r="CE72" i="1"/>
  <c r="CF71" i="1"/>
  <c r="CE71" i="1"/>
  <c r="CF70" i="1"/>
  <c r="CE70" i="1"/>
  <c r="CF69" i="1"/>
  <c r="CE69" i="1"/>
  <c r="CF68" i="1"/>
  <c r="CE68" i="1"/>
  <c r="CF67" i="1"/>
  <c r="CE67" i="1"/>
  <c r="CF66" i="1"/>
  <c r="CE66" i="1"/>
  <c r="CF65" i="1"/>
  <c r="CE65" i="1"/>
  <c r="CF64" i="1"/>
  <c r="CE64" i="1"/>
  <c r="CF63" i="1"/>
  <c r="CE63" i="1"/>
  <c r="CF62" i="1"/>
  <c r="CE62" i="1"/>
  <c r="CF61" i="1"/>
  <c r="CE61" i="1"/>
  <c r="CF60" i="1"/>
  <c r="CE60" i="1"/>
  <c r="CF59" i="1"/>
  <c r="CE59" i="1"/>
  <c r="CF58" i="1"/>
  <c r="CE58" i="1"/>
  <c r="CF57" i="1"/>
  <c r="CE57" i="1"/>
  <c r="CF56" i="1"/>
  <c r="CE56" i="1"/>
  <c r="CF55" i="1"/>
  <c r="CE55" i="1"/>
  <c r="CF54" i="1"/>
  <c r="CE54" i="1"/>
  <c r="CF53" i="1"/>
  <c r="CE53" i="1"/>
  <c r="CF52" i="1"/>
  <c r="CE52" i="1"/>
  <c r="CF51" i="1"/>
  <c r="CE51" i="1"/>
  <c r="CF50" i="1"/>
  <c r="CE50" i="1"/>
  <c r="CF49" i="1"/>
  <c r="CE49" i="1"/>
  <c r="CF48" i="1"/>
  <c r="CE48" i="1"/>
  <c r="CF47" i="1"/>
  <c r="CE47" i="1"/>
  <c r="CF46" i="1"/>
  <c r="CE46" i="1"/>
  <c r="CF45" i="1"/>
  <c r="CE45" i="1"/>
  <c r="CF44" i="1"/>
  <c r="CE44" i="1"/>
  <c r="CF43" i="1"/>
  <c r="CE43" i="1"/>
  <c r="CF42" i="1"/>
  <c r="CE42" i="1"/>
  <c r="CF41" i="1"/>
  <c r="CE41" i="1"/>
  <c r="CF40" i="1"/>
  <c r="CE40" i="1"/>
  <c r="CF39" i="1"/>
  <c r="CE39" i="1"/>
  <c r="CF38" i="1"/>
  <c r="CE38" i="1"/>
  <c r="CF37" i="1"/>
  <c r="CE37" i="1"/>
  <c r="CF36" i="1"/>
  <c r="CE36" i="1"/>
  <c r="CF35" i="1"/>
  <c r="CE35" i="1"/>
  <c r="CF34" i="1"/>
  <c r="CE34" i="1"/>
  <c r="CF33" i="1"/>
  <c r="CE33" i="1"/>
  <c r="CF32" i="1"/>
  <c r="CE32" i="1"/>
  <c r="CF31" i="1"/>
  <c r="CE31" i="1"/>
  <c r="CF30" i="1"/>
  <c r="CE30" i="1"/>
  <c r="CF29" i="1"/>
  <c r="CE29" i="1"/>
  <c r="CF28" i="1"/>
  <c r="CE28" i="1"/>
  <c r="CF27" i="1"/>
  <c r="CE27" i="1"/>
  <c r="CF26" i="1"/>
  <c r="CE26" i="1"/>
  <c r="CF25" i="1"/>
  <c r="CE25" i="1"/>
  <c r="CF24" i="1"/>
  <c r="CE24" i="1"/>
  <c r="CF23" i="1"/>
  <c r="CE23" i="1"/>
  <c r="CF22" i="1"/>
  <c r="CE22" i="1"/>
  <c r="CF21" i="1"/>
  <c r="CE21" i="1"/>
  <c r="CF20" i="1"/>
  <c r="CE20" i="1"/>
  <c r="CF19" i="1"/>
  <c r="CE19" i="1"/>
  <c r="CF18" i="1"/>
  <c r="CE18" i="1"/>
  <c r="CF17" i="1"/>
  <c r="CE17" i="1"/>
  <c r="CF16" i="1"/>
  <c r="CE16" i="1"/>
  <c r="CF15" i="1"/>
  <c r="CE15" i="1"/>
  <c r="CF14" i="1"/>
  <c r="CE14" i="1"/>
  <c r="CF13" i="1"/>
  <c r="CE13" i="1"/>
  <c r="CF12" i="1"/>
  <c r="CE12" i="1"/>
  <c r="CF11" i="1"/>
  <c r="CE11" i="1"/>
  <c r="CF10" i="1"/>
  <c r="CE10" i="1"/>
  <c r="CF9" i="1"/>
  <c r="CE9" i="1"/>
  <c r="CF8" i="1"/>
  <c r="CE8" i="1"/>
  <c r="CF7" i="1"/>
  <c r="CE7" i="1"/>
  <c r="CF6" i="1"/>
  <c r="CD86" i="1"/>
  <c r="CA86" i="1"/>
  <c r="BX86" i="1"/>
  <c r="BU86" i="1"/>
  <c r="BR86" i="1"/>
  <c r="BO86" i="1"/>
  <c r="BL86" i="1"/>
  <c r="BI86" i="1"/>
  <c r="CD85" i="1"/>
  <c r="CA85" i="1"/>
  <c r="BX85" i="1"/>
  <c r="BU85" i="1"/>
  <c r="BR85" i="1"/>
  <c r="BO85" i="1"/>
  <c r="BL85" i="1"/>
  <c r="BI85" i="1"/>
  <c r="CD84" i="1"/>
  <c r="CA84" i="1"/>
  <c r="BX84" i="1"/>
  <c r="BU84" i="1"/>
  <c r="BR84" i="1"/>
  <c r="BO84" i="1"/>
  <c r="BL84" i="1"/>
  <c r="BI84" i="1"/>
  <c r="CD83" i="1"/>
  <c r="CA83" i="1"/>
  <c r="BX83" i="1"/>
  <c r="BU83" i="1"/>
  <c r="BR83" i="1"/>
  <c r="BO83" i="1"/>
  <c r="BL83" i="1"/>
  <c r="BI83" i="1"/>
  <c r="CD82" i="1"/>
  <c r="CA82" i="1"/>
  <c r="BX82" i="1"/>
  <c r="BU82" i="1"/>
  <c r="BR82" i="1"/>
  <c r="BO82" i="1"/>
  <c r="BL82" i="1"/>
  <c r="BI82" i="1"/>
  <c r="CD81" i="1"/>
  <c r="CA81" i="1"/>
  <c r="BX81" i="1"/>
  <c r="BU81" i="1"/>
  <c r="BR81" i="1"/>
  <c r="BO81" i="1"/>
  <c r="BL81" i="1"/>
  <c r="BI81" i="1"/>
  <c r="CD80" i="1"/>
  <c r="CA80" i="1"/>
  <c r="BX80" i="1"/>
  <c r="BU80" i="1"/>
  <c r="BR80" i="1"/>
  <c r="BO80" i="1"/>
  <c r="BL80" i="1"/>
  <c r="BI80" i="1"/>
  <c r="CD79" i="1"/>
  <c r="CA79" i="1"/>
  <c r="BX79" i="1"/>
  <c r="BU79" i="1"/>
  <c r="BR79" i="1"/>
  <c r="BO79" i="1"/>
  <c r="BL79" i="1"/>
  <c r="BI79" i="1"/>
  <c r="CD78" i="1"/>
  <c r="CA78" i="1"/>
  <c r="BX78" i="1"/>
  <c r="BU78" i="1"/>
  <c r="BR78" i="1"/>
  <c r="BO78" i="1"/>
  <c r="BL78" i="1"/>
  <c r="BI78" i="1"/>
  <c r="CG78" i="1" s="1"/>
  <c r="CD77" i="1"/>
  <c r="CA77" i="1"/>
  <c r="BX77" i="1"/>
  <c r="BU77" i="1"/>
  <c r="BR77" i="1"/>
  <c r="BO77" i="1"/>
  <c r="BL77" i="1"/>
  <c r="BI77" i="1"/>
  <c r="CD76" i="1"/>
  <c r="CA76" i="1"/>
  <c r="BX76" i="1"/>
  <c r="BU76" i="1"/>
  <c r="BR76" i="1"/>
  <c r="BO76" i="1"/>
  <c r="BL76" i="1"/>
  <c r="BI76" i="1"/>
  <c r="CD75" i="1"/>
  <c r="CA75" i="1"/>
  <c r="BX75" i="1"/>
  <c r="BU75" i="1"/>
  <c r="BR75" i="1"/>
  <c r="BO75" i="1"/>
  <c r="BL75" i="1"/>
  <c r="BI75" i="1"/>
  <c r="CD74" i="1"/>
  <c r="CA74" i="1"/>
  <c r="BX74" i="1"/>
  <c r="BU74" i="1"/>
  <c r="BR74" i="1"/>
  <c r="BO74" i="1"/>
  <c r="BL74" i="1"/>
  <c r="BI74" i="1"/>
  <c r="CD73" i="1"/>
  <c r="CA73" i="1"/>
  <c r="BX73" i="1"/>
  <c r="BU73" i="1"/>
  <c r="BR73" i="1"/>
  <c r="BO73" i="1"/>
  <c r="BL73" i="1"/>
  <c r="BI73" i="1"/>
  <c r="CG73" i="1" s="1"/>
  <c r="CD72" i="1"/>
  <c r="CA72" i="1"/>
  <c r="BX72" i="1"/>
  <c r="BU72" i="1"/>
  <c r="BR72" i="1"/>
  <c r="BO72" i="1"/>
  <c r="BL72" i="1"/>
  <c r="BI72" i="1"/>
  <c r="CD71" i="1"/>
  <c r="CA71" i="1"/>
  <c r="BX71" i="1"/>
  <c r="BU71" i="1"/>
  <c r="BR71" i="1"/>
  <c r="BO71" i="1"/>
  <c r="BL71" i="1"/>
  <c r="BI71" i="1"/>
  <c r="CD70" i="1"/>
  <c r="CA70" i="1"/>
  <c r="BX70" i="1"/>
  <c r="BU70" i="1"/>
  <c r="BR70" i="1"/>
  <c r="BO70" i="1"/>
  <c r="BL70" i="1"/>
  <c r="BI70" i="1"/>
  <c r="CD69" i="1"/>
  <c r="CA69" i="1"/>
  <c r="BX69" i="1"/>
  <c r="BU69" i="1"/>
  <c r="BR69" i="1"/>
  <c r="BO69" i="1"/>
  <c r="BL69" i="1"/>
  <c r="BI69" i="1"/>
  <c r="CD68" i="1"/>
  <c r="CA68" i="1"/>
  <c r="BX68" i="1"/>
  <c r="BU68" i="1"/>
  <c r="BR68" i="1"/>
  <c r="BO68" i="1"/>
  <c r="BL68" i="1"/>
  <c r="BI68" i="1"/>
  <c r="CD67" i="1"/>
  <c r="CA67" i="1"/>
  <c r="BX67" i="1"/>
  <c r="BU67" i="1"/>
  <c r="BR67" i="1"/>
  <c r="BO67" i="1"/>
  <c r="BL67" i="1"/>
  <c r="BI67" i="1"/>
  <c r="CD66" i="1"/>
  <c r="CA66" i="1"/>
  <c r="BX66" i="1"/>
  <c r="BU66" i="1"/>
  <c r="BR66" i="1"/>
  <c r="BO66" i="1"/>
  <c r="BL66" i="1"/>
  <c r="BI66" i="1"/>
  <c r="CD65" i="1"/>
  <c r="CA65" i="1"/>
  <c r="BX65" i="1"/>
  <c r="BU65" i="1"/>
  <c r="BR65" i="1"/>
  <c r="BO65" i="1"/>
  <c r="BL65" i="1"/>
  <c r="BI65" i="1"/>
  <c r="CD64" i="1"/>
  <c r="CA64" i="1"/>
  <c r="BX64" i="1"/>
  <c r="BU64" i="1"/>
  <c r="BR64" i="1"/>
  <c r="BO64" i="1"/>
  <c r="BL64" i="1"/>
  <c r="BI64" i="1"/>
  <c r="CD63" i="1"/>
  <c r="CA63" i="1"/>
  <c r="BX63" i="1"/>
  <c r="BU63" i="1"/>
  <c r="BR63" i="1"/>
  <c r="BO63" i="1"/>
  <c r="BL63" i="1"/>
  <c r="BI63" i="1"/>
  <c r="CD62" i="1"/>
  <c r="CA62" i="1"/>
  <c r="BX62" i="1"/>
  <c r="BU62" i="1"/>
  <c r="BR62" i="1"/>
  <c r="BO62" i="1"/>
  <c r="BL62" i="1"/>
  <c r="BI62" i="1"/>
  <c r="CD61" i="1"/>
  <c r="CA61" i="1"/>
  <c r="BX61" i="1"/>
  <c r="BU61" i="1"/>
  <c r="BR61" i="1"/>
  <c r="BO61" i="1"/>
  <c r="BL61" i="1"/>
  <c r="BI61" i="1"/>
  <c r="CD60" i="1"/>
  <c r="CA60" i="1"/>
  <c r="BX60" i="1"/>
  <c r="BU60" i="1"/>
  <c r="BR60" i="1"/>
  <c r="BO60" i="1"/>
  <c r="BL60" i="1"/>
  <c r="BI60" i="1"/>
  <c r="CD59" i="1"/>
  <c r="CA59" i="1"/>
  <c r="BX59" i="1"/>
  <c r="BU59" i="1"/>
  <c r="BR59" i="1"/>
  <c r="BO59" i="1"/>
  <c r="BL59" i="1"/>
  <c r="BI59" i="1"/>
  <c r="CD58" i="1"/>
  <c r="CA58" i="1"/>
  <c r="BX58" i="1"/>
  <c r="BU58" i="1"/>
  <c r="BR58" i="1"/>
  <c r="BO58" i="1"/>
  <c r="BL58" i="1"/>
  <c r="BI58" i="1"/>
  <c r="CD57" i="1"/>
  <c r="CA57" i="1"/>
  <c r="BX57" i="1"/>
  <c r="BU57" i="1"/>
  <c r="BR57" i="1"/>
  <c r="BO57" i="1"/>
  <c r="BL57" i="1"/>
  <c r="BI57" i="1"/>
  <c r="CD56" i="1"/>
  <c r="CA56" i="1"/>
  <c r="BX56" i="1"/>
  <c r="BU56" i="1"/>
  <c r="BR56" i="1"/>
  <c r="BO56" i="1"/>
  <c r="BL56" i="1"/>
  <c r="BI56" i="1"/>
  <c r="CD55" i="1"/>
  <c r="CA55" i="1"/>
  <c r="BX55" i="1"/>
  <c r="BU55" i="1"/>
  <c r="BR55" i="1"/>
  <c r="BO55" i="1"/>
  <c r="BL55" i="1"/>
  <c r="BI55" i="1"/>
  <c r="CD54" i="1"/>
  <c r="CA54" i="1"/>
  <c r="BX54" i="1"/>
  <c r="BU54" i="1"/>
  <c r="BR54" i="1"/>
  <c r="BO54" i="1"/>
  <c r="BL54" i="1"/>
  <c r="BI54" i="1"/>
  <c r="CD53" i="1"/>
  <c r="CA53" i="1"/>
  <c r="BX53" i="1"/>
  <c r="BU53" i="1"/>
  <c r="BR53" i="1"/>
  <c r="BO53" i="1"/>
  <c r="BL53" i="1"/>
  <c r="BI53" i="1"/>
  <c r="CD52" i="1"/>
  <c r="CA52" i="1"/>
  <c r="BX52" i="1"/>
  <c r="BU52" i="1"/>
  <c r="BR52" i="1"/>
  <c r="BO52" i="1"/>
  <c r="BL52" i="1"/>
  <c r="BI52" i="1"/>
  <c r="CD51" i="1"/>
  <c r="CA51" i="1"/>
  <c r="BX51" i="1"/>
  <c r="BU51" i="1"/>
  <c r="BR51" i="1"/>
  <c r="BO51" i="1"/>
  <c r="BL51" i="1"/>
  <c r="BI51" i="1"/>
  <c r="CD50" i="1"/>
  <c r="CA50" i="1"/>
  <c r="BX50" i="1"/>
  <c r="BU50" i="1"/>
  <c r="BR50" i="1"/>
  <c r="BO50" i="1"/>
  <c r="BL50" i="1"/>
  <c r="BI50" i="1"/>
  <c r="CD49" i="1"/>
  <c r="CA49" i="1"/>
  <c r="BX49" i="1"/>
  <c r="BU49" i="1"/>
  <c r="BR49" i="1"/>
  <c r="BO49" i="1"/>
  <c r="BL49" i="1"/>
  <c r="BI49" i="1"/>
  <c r="CD48" i="1"/>
  <c r="CA48" i="1"/>
  <c r="BX48" i="1"/>
  <c r="BU48" i="1"/>
  <c r="BR48" i="1"/>
  <c r="BO48" i="1"/>
  <c r="BL48" i="1"/>
  <c r="BI48" i="1"/>
  <c r="CD47" i="1"/>
  <c r="CA47" i="1"/>
  <c r="BX47" i="1"/>
  <c r="BU47" i="1"/>
  <c r="BR47" i="1"/>
  <c r="BO47" i="1"/>
  <c r="BL47" i="1"/>
  <c r="BI47" i="1"/>
  <c r="CD46" i="1"/>
  <c r="CA46" i="1"/>
  <c r="BX46" i="1"/>
  <c r="BU46" i="1"/>
  <c r="BR46" i="1"/>
  <c r="BO46" i="1"/>
  <c r="BL46" i="1"/>
  <c r="BI46" i="1"/>
  <c r="CG46" i="1" s="1"/>
  <c r="CD45" i="1"/>
  <c r="CA45" i="1"/>
  <c r="BX45" i="1"/>
  <c r="BU45" i="1"/>
  <c r="BR45" i="1"/>
  <c r="BO45" i="1"/>
  <c r="BL45" i="1"/>
  <c r="BI45" i="1"/>
  <c r="CD44" i="1"/>
  <c r="CA44" i="1"/>
  <c r="BX44" i="1"/>
  <c r="BU44" i="1"/>
  <c r="BR44" i="1"/>
  <c r="BO44" i="1"/>
  <c r="BL44" i="1"/>
  <c r="BI44" i="1"/>
  <c r="CD43" i="1"/>
  <c r="CA43" i="1"/>
  <c r="BX43" i="1"/>
  <c r="BU43" i="1"/>
  <c r="BR43" i="1"/>
  <c r="BO43" i="1"/>
  <c r="BL43" i="1"/>
  <c r="BI43" i="1"/>
  <c r="CD42" i="1"/>
  <c r="CA42" i="1"/>
  <c r="BX42" i="1"/>
  <c r="BU42" i="1"/>
  <c r="BR42" i="1"/>
  <c r="BO42" i="1"/>
  <c r="BL42" i="1"/>
  <c r="BI42" i="1"/>
  <c r="CD41" i="1"/>
  <c r="CA41" i="1"/>
  <c r="BX41" i="1"/>
  <c r="BU41" i="1"/>
  <c r="BR41" i="1"/>
  <c r="BO41" i="1"/>
  <c r="BL41" i="1"/>
  <c r="BI41" i="1"/>
  <c r="CG41" i="1" s="1"/>
  <c r="CD40" i="1"/>
  <c r="CA40" i="1"/>
  <c r="BX40" i="1"/>
  <c r="BU40" i="1"/>
  <c r="BR40" i="1"/>
  <c r="BO40" i="1"/>
  <c r="BL40" i="1"/>
  <c r="BI40" i="1"/>
  <c r="CD39" i="1"/>
  <c r="CA39" i="1"/>
  <c r="BX39" i="1"/>
  <c r="BU39" i="1"/>
  <c r="BR39" i="1"/>
  <c r="BO39" i="1"/>
  <c r="BL39" i="1"/>
  <c r="BI39" i="1"/>
  <c r="CD38" i="1"/>
  <c r="CA38" i="1"/>
  <c r="BX38" i="1"/>
  <c r="BU38" i="1"/>
  <c r="BR38" i="1"/>
  <c r="BO38" i="1"/>
  <c r="BL38" i="1"/>
  <c r="BI38" i="1"/>
  <c r="CD37" i="1"/>
  <c r="CA37" i="1"/>
  <c r="BX37" i="1"/>
  <c r="BU37" i="1"/>
  <c r="BR37" i="1"/>
  <c r="BO37" i="1"/>
  <c r="BL37" i="1"/>
  <c r="BI37" i="1"/>
  <c r="CD36" i="1"/>
  <c r="CA36" i="1"/>
  <c r="BX36" i="1"/>
  <c r="BU36" i="1"/>
  <c r="BR36" i="1"/>
  <c r="BO36" i="1"/>
  <c r="BL36" i="1"/>
  <c r="BI36" i="1"/>
  <c r="CD35" i="1"/>
  <c r="CA35" i="1"/>
  <c r="BX35" i="1"/>
  <c r="BU35" i="1"/>
  <c r="BR35" i="1"/>
  <c r="BO35" i="1"/>
  <c r="BL35" i="1"/>
  <c r="BI35" i="1"/>
  <c r="CD34" i="1"/>
  <c r="CA34" i="1"/>
  <c r="BX34" i="1"/>
  <c r="BU34" i="1"/>
  <c r="BR34" i="1"/>
  <c r="BO34" i="1"/>
  <c r="BL34" i="1"/>
  <c r="BI34" i="1"/>
  <c r="CD33" i="1"/>
  <c r="CA33" i="1"/>
  <c r="BX33" i="1"/>
  <c r="BU33" i="1"/>
  <c r="BR33" i="1"/>
  <c r="BO33" i="1"/>
  <c r="BL33" i="1"/>
  <c r="CG33" i="1" s="1"/>
  <c r="BI33" i="1"/>
  <c r="CD32" i="1"/>
  <c r="CA32" i="1"/>
  <c r="BX32" i="1"/>
  <c r="BU32" i="1"/>
  <c r="BR32" i="1"/>
  <c r="BO32" i="1"/>
  <c r="BL32" i="1"/>
  <c r="BI32" i="1"/>
  <c r="CD31" i="1"/>
  <c r="CA31" i="1"/>
  <c r="BX31" i="1"/>
  <c r="BU31" i="1"/>
  <c r="BR31" i="1"/>
  <c r="BO31" i="1"/>
  <c r="BL31" i="1"/>
  <c r="BI31" i="1"/>
  <c r="CD30" i="1"/>
  <c r="CA30" i="1"/>
  <c r="BX30" i="1"/>
  <c r="BU30" i="1"/>
  <c r="BR30" i="1"/>
  <c r="BO30" i="1"/>
  <c r="BL30" i="1"/>
  <c r="BI30" i="1"/>
  <c r="CD29" i="1"/>
  <c r="CA29" i="1"/>
  <c r="BX29" i="1"/>
  <c r="BU29" i="1"/>
  <c r="BR29" i="1"/>
  <c r="BO29" i="1"/>
  <c r="BL29" i="1"/>
  <c r="BI29" i="1"/>
  <c r="CD28" i="1"/>
  <c r="CA28" i="1"/>
  <c r="BX28" i="1"/>
  <c r="BU28" i="1"/>
  <c r="BR28" i="1"/>
  <c r="BO28" i="1"/>
  <c r="BL28" i="1"/>
  <c r="BI28" i="1"/>
  <c r="CD27" i="1"/>
  <c r="CA27" i="1"/>
  <c r="BX27" i="1"/>
  <c r="BU27" i="1"/>
  <c r="BR27" i="1"/>
  <c r="BO27" i="1"/>
  <c r="BL27" i="1"/>
  <c r="BI27" i="1"/>
  <c r="CD26" i="1"/>
  <c r="CA26" i="1"/>
  <c r="BX26" i="1"/>
  <c r="BU26" i="1"/>
  <c r="BR26" i="1"/>
  <c r="BO26" i="1"/>
  <c r="BL26" i="1"/>
  <c r="BI26" i="1"/>
  <c r="CD25" i="1"/>
  <c r="CA25" i="1"/>
  <c r="BX25" i="1"/>
  <c r="BU25" i="1"/>
  <c r="BR25" i="1"/>
  <c r="BO25" i="1"/>
  <c r="BL25" i="1"/>
  <c r="BI25" i="1"/>
  <c r="CD24" i="1"/>
  <c r="CA24" i="1"/>
  <c r="BX24" i="1"/>
  <c r="BU24" i="1"/>
  <c r="BR24" i="1"/>
  <c r="BO24" i="1"/>
  <c r="BL24" i="1"/>
  <c r="BI24" i="1"/>
  <c r="CD23" i="1"/>
  <c r="CA23" i="1"/>
  <c r="BX23" i="1"/>
  <c r="BU23" i="1"/>
  <c r="BR23" i="1"/>
  <c r="BO23" i="1"/>
  <c r="BL23" i="1"/>
  <c r="BI23" i="1"/>
  <c r="CD22" i="1"/>
  <c r="CA22" i="1"/>
  <c r="BX22" i="1"/>
  <c r="BU22" i="1"/>
  <c r="BR22" i="1"/>
  <c r="BO22" i="1"/>
  <c r="BL22" i="1"/>
  <c r="BI22" i="1"/>
  <c r="CD21" i="1"/>
  <c r="CA21" i="1"/>
  <c r="BX21" i="1"/>
  <c r="BU21" i="1"/>
  <c r="BR21" i="1"/>
  <c r="BO21" i="1"/>
  <c r="BL21" i="1"/>
  <c r="BI21" i="1"/>
  <c r="CD20" i="1"/>
  <c r="CA20" i="1"/>
  <c r="BX20" i="1"/>
  <c r="BU20" i="1"/>
  <c r="BR20" i="1"/>
  <c r="BO20" i="1"/>
  <c r="BL20" i="1"/>
  <c r="BI20" i="1"/>
  <c r="CD19" i="1"/>
  <c r="CA19" i="1"/>
  <c r="BX19" i="1"/>
  <c r="BU19" i="1"/>
  <c r="BR19" i="1"/>
  <c r="BO19" i="1"/>
  <c r="BL19" i="1"/>
  <c r="BI19" i="1"/>
  <c r="CD18" i="1"/>
  <c r="CA18" i="1"/>
  <c r="BX18" i="1"/>
  <c r="BU18" i="1"/>
  <c r="BR18" i="1"/>
  <c r="BO18" i="1"/>
  <c r="BL18" i="1"/>
  <c r="BI18" i="1"/>
  <c r="CD17" i="1"/>
  <c r="CA17" i="1"/>
  <c r="BX17" i="1"/>
  <c r="BU17" i="1"/>
  <c r="BR17" i="1"/>
  <c r="BO17" i="1"/>
  <c r="BL17" i="1"/>
  <c r="BI17" i="1"/>
  <c r="CD16" i="1"/>
  <c r="CA16" i="1"/>
  <c r="BX16" i="1"/>
  <c r="BU16" i="1"/>
  <c r="BR16" i="1"/>
  <c r="BO16" i="1"/>
  <c r="BL16" i="1"/>
  <c r="BI16" i="1"/>
  <c r="CD15" i="1"/>
  <c r="CA15" i="1"/>
  <c r="BX15" i="1"/>
  <c r="BU15" i="1"/>
  <c r="BR15" i="1"/>
  <c r="BO15" i="1"/>
  <c r="BL15" i="1"/>
  <c r="BI15" i="1"/>
  <c r="CD14" i="1"/>
  <c r="CA14" i="1"/>
  <c r="BX14" i="1"/>
  <c r="BU14" i="1"/>
  <c r="BR14" i="1"/>
  <c r="BO14" i="1"/>
  <c r="BL14" i="1"/>
  <c r="BI14" i="1"/>
  <c r="CG14" i="1" s="1"/>
  <c r="CD13" i="1"/>
  <c r="CA13" i="1"/>
  <c r="BX13" i="1"/>
  <c r="BU13" i="1"/>
  <c r="BR13" i="1"/>
  <c r="BO13" i="1"/>
  <c r="BL13" i="1"/>
  <c r="BI13" i="1"/>
  <c r="CD12" i="1"/>
  <c r="CA12" i="1"/>
  <c r="BX12" i="1"/>
  <c r="BU12" i="1"/>
  <c r="BR12" i="1"/>
  <c r="BO12" i="1"/>
  <c r="BL12" i="1"/>
  <c r="BI12" i="1"/>
  <c r="CD11" i="1"/>
  <c r="CA11" i="1"/>
  <c r="BX11" i="1"/>
  <c r="BU11" i="1"/>
  <c r="BR11" i="1"/>
  <c r="BO11" i="1"/>
  <c r="BL11" i="1"/>
  <c r="BI11" i="1"/>
  <c r="CD10" i="1"/>
  <c r="CA10" i="1"/>
  <c r="BX10" i="1"/>
  <c r="BU10" i="1"/>
  <c r="BR10" i="1"/>
  <c r="BO10" i="1"/>
  <c r="BL10" i="1"/>
  <c r="BI10" i="1"/>
  <c r="CD9" i="1"/>
  <c r="CA9" i="1"/>
  <c r="BX9" i="1"/>
  <c r="BU9" i="1"/>
  <c r="BR9" i="1"/>
  <c r="BO9" i="1"/>
  <c r="BL9" i="1"/>
  <c r="BI9" i="1"/>
  <c r="CD8" i="1"/>
  <c r="CA8" i="1"/>
  <c r="BX8" i="1"/>
  <c r="BU8" i="1"/>
  <c r="BR8" i="1"/>
  <c r="BO8" i="1"/>
  <c r="BL8" i="1"/>
  <c r="BI8" i="1"/>
  <c r="CD7" i="1"/>
  <c r="CA7" i="1"/>
  <c r="BX7" i="1"/>
  <c r="BU7" i="1"/>
  <c r="BR7" i="1"/>
  <c r="BO7" i="1"/>
  <c r="BL7" i="1"/>
  <c r="BI7" i="1"/>
  <c r="CD6" i="1"/>
  <c r="CA6" i="1"/>
  <c r="BU6" i="1"/>
  <c r="BX6" i="1"/>
  <c r="BR6" i="1"/>
  <c r="BO6" i="1"/>
  <c r="BL6" i="1"/>
  <c r="N3" i="4" l="1"/>
  <c r="O3" i="4"/>
  <c r="U4" i="2"/>
  <c r="CG13" i="1"/>
  <c r="CG31" i="1"/>
  <c r="CG40" i="1"/>
  <c r="CG45" i="1"/>
  <c r="CG63" i="1"/>
  <c r="CG72" i="1"/>
  <c r="CG77" i="1"/>
  <c r="CG12" i="1"/>
  <c r="CG26" i="1"/>
  <c r="CG35" i="1"/>
  <c r="CG44" i="1"/>
  <c r="CG58" i="1"/>
  <c r="CG67" i="1"/>
  <c r="CG76" i="1"/>
  <c r="CG86" i="1"/>
  <c r="CG62" i="1"/>
  <c r="CG30" i="1"/>
  <c r="CG11" i="1"/>
  <c r="CG25" i="1"/>
  <c r="CG57" i="1"/>
  <c r="CG15" i="1"/>
  <c r="CG24" i="1"/>
  <c r="CG29" i="1"/>
  <c r="CG47" i="1"/>
  <c r="CG56" i="1"/>
  <c r="CG61" i="1"/>
  <c r="CG79" i="1"/>
  <c r="CG19" i="1"/>
  <c r="CG28" i="1"/>
  <c r="CG42" i="1"/>
  <c r="CG51" i="1"/>
  <c r="CG60" i="1"/>
  <c r="CG74" i="1"/>
  <c r="CG83" i="1"/>
  <c r="CG16" i="1"/>
  <c r="CG17" i="1"/>
  <c r="CG18" i="1"/>
  <c r="CG32" i="1"/>
  <c r="CG34" i="1"/>
  <c r="CG48" i="1"/>
  <c r="CG49" i="1"/>
  <c r="CG50" i="1"/>
  <c r="CG64" i="1"/>
  <c r="CG65" i="1"/>
  <c r="CG66" i="1"/>
  <c r="CG80" i="1"/>
  <c r="CG81" i="1"/>
  <c r="CG82" i="1"/>
  <c r="CG27" i="1"/>
  <c r="CG43" i="1"/>
  <c r="CG59" i="1"/>
  <c r="CG75" i="1"/>
  <c r="CG8" i="1"/>
  <c r="CG9" i="1"/>
  <c r="CG10" i="1"/>
  <c r="CG23" i="1"/>
  <c r="CG39" i="1"/>
  <c r="CG55" i="1"/>
  <c r="CG71" i="1"/>
  <c r="CG20" i="1"/>
  <c r="CG21" i="1"/>
  <c r="CG22" i="1"/>
  <c r="CG36" i="1"/>
  <c r="CG37" i="1"/>
  <c r="CG38" i="1"/>
  <c r="CG52" i="1"/>
  <c r="CG53" i="1"/>
  <c r="CG54" i="1"/>
  <c r="CG68" i="1"/>
  <c r="CG69" i="1"/>
  <c r="CG70" i="1"/>
  <c r="CG84" i="1"/>
  <c r="CG85" i="1"/>
  <c r="V4" i="2"/>
  <c r="U5" i="2"/>
  <c r="V6" i="2"/>
  <c r="W6" i="2" s="1"/>
  <c r="V5" i="2"/>
  <c r="W5" i="2" s="1"/>
  <c r="T8" i="2"/>
  <c r="V7" i="2"/>
  <c r="W7" i="2" s="1"/>
  <c r="S8" i="2"/>
  <c r="R8" i="2"/>
  <c r="O27" i="4" l="1"/>
  <c r="R28" i="4" s="1"/>
  <c r="O7" i="4"/>
  <c r="R8" i="4" s="1"/>
  <c r="O34" i="4"/>
  <c r="O30" i="4"/>
  <c r="R31" i="4" s="1"/>
  <c r="O26" i="4"/>
  <c r="R27" i="4" s="1"/>
  <c r="O22" i="4"/>
  <c r="R23" i="4" s="1"/>
  <c r="O18" i="4"/>
  <c r="R19" i="4" s="1"/>
  <c r="O14" i="4"/>
  <c r="R15" i="4" s="1"/>
  <c r="O10" i="4"/>
  <c r="R11" i="4" s="1"/>
  <c r="O6" i="4"/>
  <c r="R7" i="4" s="1"/>
  <c r="O29" i="4"/>
  <c r="R30" i="4" s="1"/>
  <c r="O21" i="4"/>
  <c r="R22" i="4" s="1"/>
  <c r="O13" i="4"/>
  <c r="R14" i="4" s="1"/>
  <c r="O5" i="4"/>
  <c r="R6" i="4" s="1"/>
  <c r="O24" i="4"/>
  <c r="R25" i="4" s="1"/>
  <c r="O8" i="4"/>
  <c r="R9" i="4" s="1"/>
  <c r="O33" i="4"/>
  <c r="R34" i="4" s="1"/>
  <c r="O25" i="4"/>
  <c r="R26" i="4" s="1"/>
  <c r="O17" i="4"/>
  <c r="R18" i="4" s="1"/>
  <c r="O9" i="4"/>
  <c r="R10" i="4" s="1"/>
  <c r="O16" i="4"/>
  <c r="R17" i="4" s="1"/>
  <c r="R5" i="4"/>
  <c r="O23" i="4"/>
  <c r="R24" i="4" s="1"/>
  <c r="O11" i="4"/>
  <c r="R12" i="4" s="1"/>
  <c r="O32" i="4"/>
  <c r="R33" i="4" s="1"/>
  <c r="O28" i="4"/>
  <c r="R29" i="4" s="1"/>
  <c r="O20" i="4"/>
  <c r="R21" i="4" s="1"/>
  <c r="O12" i="4"/>
  <c r="R13" i="4" s="1"/>
  <c r="O31" i="4"/>
  <c r="R32" i="4" s="1"/>
  <c r="O19" i="4"/>
  <c r="R20" i="4" s="1"/>
  <c r="O15" i="4"/>
  <c r="R16" i="4" s="1"/>
  <c r="M32" i="4"/>
  <c r="P33" i="4" s="1"/>
  <c r="M17" i="4"/>
  <c r="P18" i="4" s="1"/>
  <c r="M12" i="4"/>
  <c r="P13" i="4" s="1"/>
  <c r="M27" i="4"/>
  <c r="P28" i="4" s="1"/>
  <c r="M8" i="4"/>
  <c r="P9" i="4" s="1"/>
  <c r="M25" i="4"/>
  <c r="P26" i="4" s="1"/>
  <c r="M31" i="4"/>
  <c r="P32" i="4" s="1"/>
  <c r="M16" i="4"/>
  <c r="P17" i="4" s="1"/>
  <c r="M33" i="4"/>
  <c r="P34" i="4" s="1"/>
  <c r="M28" i="4"/>
  <c r="P29" i="4" s="1"/>
  <c r="P6" i="4"/>
  <c r="M24" i="4"/>
  <c r="P25" i="4" s="1"/>
  <c r="M14" i="4"/>
  <c r="P15" i="4" s="1"/>
  <c r="M29" i="4"/>
  <c r="P30" i="4" s="1"/>
  <c r="M26" i="4"/>
  <c r="P27" i="4" s="1"/>
  <c r="M9" i="4"/>
  <c r="P10" i="4" s="1"/>
  <c r="M23" i="4"/>
  <c r="P24" i="4" s="1"/>
  <c r="M20" i="4"/>
  <c r="P21" i="4" s="1"/>
  <c r="M22" i="4"/>
  <c r="P23" i="4" s="1"/>
  <c r="P5" i="4"/>
  <c r="M11" i="4"/>
  <c r="P12" i="4" s="1"/>
  <c r="M15" i="4"/>
  <c r="P16" i="4" s="1"/>
  <c r="M13" i="4"/>
  <c r="P14" i="4" s="1"/>
  <c r="M19" i="4"/>
  <c r="P20" i="4" s="1"/>
  <c r="M10" i="4"/>
  <c r="P11" i="4" s="1"/>
  <c r="M21" i="4"/>
  <c r="P22" i="4" s="1"/>
  <c r="M6" i="4"/>
  <c r="P7" i="4" s="1"/>
  <c r="M18" i="4"/>
  <c r="P19" i="4" s="1"/>
  <c r="M30" i="4"/>
  <c r="P31" i="4" s="1"/>
  <c r="M7" i="4"/>
  <c r="P8" i="4" s="1"/>
  <c r="M34" i="4"/>
  <c r="P35" i="4" s="1"/>
  <c r="N27" i="4"/>
  <c r="Q28" i="4" s="1"/>
  <c r="N15" i="4"/>
  <c r="Q16" i="4" s="1"/>
  <c r="N14" i="4"/>
  <c r="Q15" i="4" s="1"/>
  <c r="N6" i="4"/>
  <c r="Q7" i="4" s="1"/>
  <c r="N32" i="4"/>
  <c r="Q33" i="4" s="1"/>
  <c r="N20" i="4"/>
  <c r="Q21" i="4" s="1"/>
  <c r="N12" i="4"/>
  <c r="Q13" i="4" s="1"/>
  <c r="N23" i="4"/>
  <c r="Q24" i="4" s="1"/>
  <c r="N7" i="4"/>
  <c r="Q8" i="4" s="1"/>
  <c r="N34" i="4"/>
  <c r="N30" i="4"/>
  <c r="Q31" i="4" s="1"/>
  <c r="N26" i="4"/>
  <c r="Q27" i="4" s="1"/>
  <c r="N22" i="4"/>
  <c r="Q23" i="4" s="1"/>
  <c r="N18" i="4"/>
  <c r="Q19" i="4" s="1"/>
  <c r="N10" i="4"/>
  <c r="Q11" i="4" s="1"/>
  <c r="N28" i="4"/>
  <c r="Q29" i="4" s="1"/>
  <c r="N8" i="4"/>
  <c r="Q9" i="4" s="1"/>
  <c r="Q4" i="4"/>
  <c r="N31" i="4"/>
  <c r="Q32" i="4" s="1"/>
  <c r="N19" i="4"/>
  <c r="Q20" i="4" s="1"/>
  <c r="N11" i="4"/>
  <c r="Q12" i="4" s="1"/>
  <c r="N33" i="4"/>
  <c r="Q34" i="4" s="1"/>
  <c r="N29" i="4"/>
  <c r="Q30" i="4" s="1"/>
  <c r="N25" i="4"/>
  <c r="Q26" i="4" s="1"/>
  <c r="N21" i="4"/>
  <c r="Q22" i="4" s="1"/>
  <c r="N17" i="4"/>
  <c r="Q18" i="4" s="1"/>
  <c r="N13" i="4"/>
  <c r="Q14" i="4" s="1"/>
  <c r="N9" i="4"/>
  <c r="Q10" i="4" s="1"/>
  <c r="N5" i="4"/>
  <c r="Q6" i="4" s="1"/>
  <c r="N24" i="4"/>
  <c r="Q25" i="4" s="1"/>
  <c r="N16" i="4"/>
  <c r="Q17" i="4" s="1"/>
  <c r="N4" i="4"/>
  <c r="Q5" i="4" s="1"/>
  <c r="W4" i="2"/>
  <c r="V8" i="2"/>
  <c r="S4" i="4" l="1"/>
  <c r="S35" i="4"/>
  <c r="S36" i="4"/>
  <c r="S37" i="4"/>
  <c r="T17" i="4"/>
  <c r="F26" i="6" s="1"/>
  <c r="G26" i="6" s="1"/>
  <c r="U32" i="4"/>
  <c r="S12" i="4"/>
  <c r="T19" i="4"/>
  <c r="T23" i="4"/>
  <c r="T4" i="4"/>
  <c r="T5" i="4"/>
  <c r="F14" i="6" s="1"/>
  <c r="T26" i="4"/>
  <c r="T29" i="4"/>
  <c r="T24" i="4"/>
  <c r="S14" i="4"/>
  <c r="S27" i="4"/>
  <c r="S32" i="4"/>
  <c r="U16" i="4"/>
  <c r="U12" i="4"/>
  <c r="U9" i="4"/>
  <c r="U15" i="4"/>
  <c r="T30" i="4"/>
  <c r="T11" i="4"/>
  <c r="F20" i="6" s="1"/>
  <c r="T13" i="4"/>
  <c r="F22" i="6" s="1"/>
  <c r="S8" i="4"/>
  <c r="S16" i="4"/>
  <c r="S30" i="4"/>
  <c r="S26" i="4"/>
  <c r="U20" i="4"/>
  <c r="U24" i="4"/>
  <c r="U25" i="4"/>
  <c r="U19" i="4"/>
  <c r="S15" i="4"/>
  <c r="S9" i="4"/>
  <c r="U5" i="4"/>
  <c r="U6" i="4"/>
  <c r="U23" i="4"/>
  <c r="T33" i="4"/>
  <c r="S19" i="4"/>
  <c r="S5" i="4"/>
  <c r="S25" i="4"/>
  <c r="S28" i="4"/>
  <c r="U4" i="4"/>
  <c r="U17" i="4"/>
  <c r="U14" i="4"/>
  <c r="U27" i="4"/>
  <c r="S31" i="4"/>
  <c r="T10" i="4"/>
  <c r="F19" i="6" s="1"/>
  <c r="T20" i="4"/>
  <c r="T27" i="4"/>
  <c r="T7" i="4"/>
  <c r="F16" i="6" s="1"/>
  <c r="S7" i="4"/>
  <c r="S23" i="4"/>
  <c r="S6" i="4"/>
  <c r="S13" i="4"/>
  <c r="U13" i="4"/>
  <c r="U10" i="4"/>
  <c r="U22" i="4"/>
  <c r="U31" i="4"/>
  <c r="T34" i="4"/>
  <c r="T12" i="4"/>
  <c r="F21" i="6" s="1"/>
  <c r="T32" i="4"/>
  <c r="S22" i="4"/>
  <c r="S21" i="4"/>
  <c r="S29" i="4"/>
  <c r="S18" i="4"/>
  <c r="U21" i="4"/>
  <c r="U18" i="4"/>
  <c r="U30" i="4"/>
  <c r="T21" i="4"/>
  <c r="T14" i="4"/>
  <c r="F23" i="6" s="1"/>
  <c r="T15" i="4"/>
  <c r="F24" i="6" s="1"/>
  <c r="T16" i="4"/>
  <c r="F25" i="6" s="1"/>
  <c r="S11" i="4"/>
  <c r="S24" i="4"/>
  <c r="S34" i="4"/>
  <c r="U29" i="4"/>
  <c r="U26" i="4"/>
  <c r="U7" i="4"/>
  <c r="U8" i="4"/>
  <c r="T25" i="4"/>
  <c r="T6" i="4"/>
  <c r="F15" i="6" s="1"/>
  <c r="T31" i="4"/>
  <c r="T18" i="4"/>
  <c r="T22" i="4"/>
  <c r="T9" i="4"/>
  <c r="F18" i="6" s="1"/>
  <c r="T8" i="4"/>
  <c r="F17" i="6" s="1"/>
  <c r="T28" i="4"/>
  <c r="S20" i="4"/>
  <c r="S10" i="4"/>
  <c r="S17" i="4"/>
  <c r="S33" i="4"/>
  <c r="U33" i="4"/>
  <c r="U34" i="4"/>
  <c r="U11" i="4"/>
  <c r="U28" i="4"/>
  <c r="W8" i="2"/>
  <c r="X4" i="2" s="1"/>
  <c r="G22" i="6" l="1"/>
  <c r="G14" i="6"/>
  <c r="G25" i="6"/>
  <c r="G13" i="6"/>
  <c r="G16" i="6"/>
  <c r="G23" i="6"/>
  <c r="G18" i="6"/>
  <c r="G21" i="6"/>
  <c r="G19" i="6"/>
  <c r="G20" i="6"/>
  <c r="G17" i="6"/>
  <c r="G15" i="6"/>
  <c r="G24" i="6"/>
  <c r="X8" i="2"/>
  <c r="X5" i="2"/>
  <c r="X6" i="2"/>
  <c r="X7" i="2"/>
  <c r="H12" i="6" l="1"/>
  <c r="L4" i="6" s="1"/>
  <c r="L19" i="6" s="1"/>
  <c r="L20" i="6" s="1"/>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alcChain>
</file>

<file path=xl/sharedStrings.xml><?xml version="1.0" encoding="utf-8"?>
<sst xmlns="http://schemas.openxmlformats.org/spreadsheetml/2006/main" count="1008" uniqueCount="445">
  <si>
    <r>
      <rPr>
        <sz val="2.5"/>
        <rFont val="Century Gothic"/>
        <family val="2"/>
      </rPr>
      <t xml:space="preserve">TOTAL                 </t>
    </r>
    <r>
      <rPr>
        <vertAlign val="superscript"/>
        <sz val="2.5"/>
        <rFont val="Century Gothic"/>
        <family val="2"/>
      </rPr>
      <t>1,066,038           1,255,665           2,321,703      13,561,268,602      16,348,930,203      29,910,198,805       72,867    104,122    176,989      10,242,235,827      11,006,252,723      21,248,488,550       557,041,510      721,117,065      1,278,158,574         411,370,673         393,658,720            805,029,394      1,786,551,835      2,020,219,509      3,806,771,344      4,124,798,670      4,185,222,509        8,310,021,179      1,965,407,702      2,008,977,092      3,974,384,794      604,104,889      617,135,493      1,221,240,382      1,761,372,731      2,174,698,121      3,936,070,852</t>
    </r>
  </si>
  <si>
    <r>
      <rPr>
        <sz val="2.5"/>
        <rFont val="Century Gothic"/>
        <family val="2"/>
      </rPr>
      <t>CIFRAS EN PESOS</t>
    </r>
  </si>
  <si>
    <t>Hombres</t>
  </si>
  <si>
    <t>M ujeres</t>
  </si>
  <si>
    <t>Total</t>
  </si>
  <si>
    <r>
      <rPr>
        <sz val="12"/>
        <rFont val="Century Gothic"/>
        <family val="2"/>
      </rPr>
      <t xml:space="preserve">S.E.S.A.     GMM 1
2016
</t>
    </r>
    <r>
      <rPr>
        <i/>
        <sz val="12"/>
        <rFont val="Century Gothic"/>
        <family val="2"/>
      </rPr>
      <t>SEGURO DIRECTO GASTOS MÉDICOS
POR TIPO DE PLAN, RANGO DE EDAD Y SEXO</t>
    </r>
  </si>
  <si>
    <t>EDAD</t>
  </si>
  <si>
    <t>Num Asegurados en Vigor</t>
  </si>
  <si>
    <t>Primas Directas Emitidas</t>
  </si>
  <si>
    <t>Número de siniestros</t>
  </si>
  <si>
    <t>Monto de siniestros (total)</t>
  </si>
  <si>
    <t>Deducible</t>
  </si>
  <si>
    <t>Coaseguro</t>
  </si>
  <si>
    <t>Honorarios</t>
  </si>
  <si>
    <t>Hospitalización</t>
  </si>
  <si>
    <t>Medicamentos</t>
  </si>
  <si>
    <t>Estudios</t>
  </si>
  <si>
    <t>Otros gastos</t>
  </si>
  <si>
    <r>
      <rPr>
        <sz val="7.5"/>
        <rFont val="Century Gothic"/>
        <family val="2"/>
      </rPr>
      <t>INDIVIDUAL</t>
    </r>
  </si>
  <si>
    <r>
      <rPr>
        <sz val="5.5"/>
        <rFont val="Century Gothic"/>
        <family val="2"/>
      </rPr>
      <t>CIFRAS EN PESOS</t>
    </r>
  </si>
  <si>
    <r>
      <rPr>
        <sz val="5.5"/>
        <rFont val="Century Gothic"/>
        <family val="2"/>
      </rPr>
      <t>*Incluye Monto Pagado por Colas. No incluye deducible ni coaseguro.</t>
    </r>
  </si>
  <si>
    <t>ENTIDAD</t>
  </si>
  <si>
    <t>PÓLIZAS EN VIGOR</t>
  </si>
  <si>
    <t>NÚMERO DE ASEGURADOS EN VIGOR</t>
  </si>
  <si>
    <t>PRIMAS DIRECTAS EMITIDAS</t>
  </si>
  <si>
    <t>SUMA ASEGURADA</t>
  </si>
  <si>
    <t>LUGAR DE EXPEDICIÓN</t>
  </si>
  <si>
    <t>LUGAR DONDE OCURRIÓ</t>
  </si>
  <si>
    <t>Aguascalientes</t>
  </si>
  <si>
    <t>Baja California</t>
  </si>
  <si>
    <t>Baja California Sur</t>
  </si>
  <si>
    <t>Campeche</t>
  </si>
  <si>
    <t>Chiapas</t>
  </si>
  <si>
    <t>Chihuahua</t>
  </si>
  <si>
    <t>Coahuila</t>
  </si>
  <si>
    <t>Colima</t>
  </si>
  <si>
    <t>Distrito Federal</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</si>
  <si>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</si>
  <si>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</si>
  <si>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</si>
  <si>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</si>
  <si>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</si>
  <si>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</si>
  <si>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</si>
  <si>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</si>
  <si>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</si>
  <si>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</si>
  <si>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</si>
  <si>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</si>
  <si>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</si>
  <si>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</si>
  <si>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</si>
  <si>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</si>
  <si>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</si>
  <si>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</si>
  <si>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</si>
  <si>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</si>
  <si>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</si>
  <si>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</si>
  <si>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</si>
  <si>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Extranjero</t>
  </si>
  <si>
    <t>Desconocido</t>
  </si>
  <si>
    <t>TOTAL</t>
  </si>
  <si>
    <t>Monto del siniestro total</t>
  </si>
  <si>
    <t>CAUSA</t>
  </si>
  <si>
    <t>NÚMERO DE SINIESTROS**</t>
  </si>
  <si>
    <t>MONTO DE SINIESTRALIDAD*</t>
  </si>
  <si>
    <t>MONTO DE DEDUCIBLE</t>
  </si>
  <si>
    <t>MONTO DE COASEGURO</t>
  </si>
  <si>
    <t>Mujeres</t>
  </si>
  <si>
    <t>Cólera</t>
  </si>
  <si>
    <t>Fiebres de tifoidea y paratifoidea</t>
  </si>
  <si>
    <t>Shigelosis</t>
  </si>
  <si>
    <t>Amebiasis</t>
  </si>
  <si>
    <t>Diarrea y gastroenteritis de presunto origen infeccioso</t>
  </si>
  <si>
    <t>Otras enfermedades infecciosas intestinales</t>
  </si>
  <si>
    <t>Tuberculosis respiratoria</t>
  </si>
  <si>
    <t>Otras tuberculosis</t>
  </si>
  <si>
    <t>Peste</t>
  </si>
  <si>
    <t>Brucelosis</t>
  </si>
  <si>
    <t>Lepra</t>
  </si>
  <si>
    <t>Tétanos neonatal</t>
  </si>
  <si>
    <t>Otros tétanos</t>
  </si>
  <si>
    <t>Difteria</t>
  </si>
  <si>
    <t>Tos ferina</t>
  </si>
  <si>
    <t>Infección meningocócica</t>
  </si>
  <si>
    <t>Septicemia</t>
  </si>
  <si>
    <t>Otras enfermedades bacterianas</t>
  </si>
  <si>
    <t>Sífilis congénita</t>
  </si>
  <si>
    <t>Sífilis precoz</t>
  </si>
  <si>
    <t>Otras sífilis</t>
  </si>
  <si>
    <t>Infección gonocócica</t>
  </si>
  <si>
    <t>Enfermedades de transmisión sexual por clamidias</t>
  </si>
  <si>
    <t>Otras enfermedades con un modo de infección predominantemente sexual</t>
  </si>
  <si>
    <t>Fiebres recurrentes</t>
  </si>
  <si>
    <t>Tracoma</t>
  </si>
  <si>
    <t>Tifus</t>
  </si>
  <si>
    <t>Poliomielitis aguda</t>
  </si>
  <si>
    <t>Rabia</t>
  </si>
  <si>
    <t>Encefalitis viral</t>
  </si>
  <si>
    <t>Fiebre amarilla</t>
  </si>
  <si>
    <t>Otras fiebres virales transmitidas por artrópodos y fiebres hemorrágicas virales</t>
  </si>
  <si>
    <t>Infecciones herpéticas</t>
  </si>
  <si>
    <t>Varicela y herpes zoster</t>
  </si>
  <si>
    <t>Sarampión</t>
  </si>
  <si>
    <t>Rubéola</t>
  </si>
  <si>
    <t>Hepatitis aguda tipo B</t>
  </si>
  <si>
    <t>Otras hepatitis virales</t>
  </si>
  <si>
    <t>Enfermedades por virus de la inmunodeficiencia humana [VIH]</t>
  </si>
  <si>
    <t>Parotiditis</t>
  </si>
  <si>
    <t>Otras enfermedades virales</t>
  </si>
  <si>
    <t>Micosis</t>
  </si>
  <si>
    <t>Paludismo [malaria]</t>
  </si>
  <si>
    <t>Leishmaniasis</t>
  </si>
  <si>
    <t>Tripanosomiasis</t>
  </si>
  <si>
    <t>Esquistosomiasis</t>
  </si>
  <si>
    <t>Otras infecciones debidas a trematodos</t>
  </si>
  <si>
    <t>Equinococosis</t>
  </si>
  <si>
    <t>Dracontiasis</t>
  </si>
  <si>
    <t>Oncocercosis</t>
  </si>
  <si>
    <t>Filariasis</t>
  </si>
  <si>
    <t>Anquilostomiasis y necatoriasis</t>
  </si>
  <si>
    <t>Otras helmintiasis</t>
  </si>
  <si>
    <t>Secuelas de tuberculosis</t>
  </si>
  <si>
    <t>Secuela de poliomielitis</t>
  </si>
  <si>
    <t>Secuela de lepra</t>
  </si>
  <si>
    <t>Otras enfermedades infecciosas y parasitarias</t>
  </si>
  <si>
    <t>Tumores malignos del labio, de la cavidad bucal y de la faringe</t>
  </si>
  <si>
    <t>Tumor maligno del esófago</t>
  </si>
  <si>
    <t>Tumor maligno del estómago</t>
  </si>
  <si>
    <t>Tumor maligno del colon</t>
  </si>
  <si>
    <t>Tumor maligno de la unión rectosigmoidea, del recto, del ano y del conducto anal</t>
  </si>
  <si>
    <t>Tumor maligno del hígado y de las vías biliares intrahepáticas</t>
  </si>
  <si>
    <t>Tumor maligno del páncreas</t>
  </si>
  <si>
    <t>Otros tumores malignos de los órganos digestivos</t>
  </si>
  <si>
    <t>Tumor maligno de la laringe</t>
  </si>
  <si>
    <t>Tumor maligno de la tráquea, de los bronquios y del pulmón</t>
  </si>
  <si>
    <t>Otros tumores malignos de los órganos respiratorios e intratorácicos</t>
  </si>
  <si>
    <t>Tumor maligno de los huesos y de los cartílagos articulares</t>
  </si>
  <si>
    <t>Melanoma maligno de la piel</t>
  </si>
  <si>
    <t>Otros tumores malignos de la piel</t>
  </si>
  <si>
    <t>Tumores malignos de los tejidos mesoteliales y de los tejidos blandos</t>
  </si>
  <si>
    <t>Tumor maligno de la mama</t>
  </si>
  <si>
    <t>Tumor maligno del cuello del útero</t>
  </si>
  <si>
    <t>Tumor maligno de otras partes y de las no especificas del útero</t>
  </si>
  <si>
    <t>Otros tumores malignos de los órganos genitales femeninos</t>
  </si>
  <si>
    <t>Tumor maligno de la próstata</t>
  </si>
  <si>
    <t>Otros tumores malignos de los órganos genitales masculinos</t>
  </si>
  <si>
    <t>Tumor maligno de la vejiga urinaria</t>
  </si>
  <si>
    <t>Otros tumores malignos de las vías urinarias</t>
  </si>
  <si>
    <t>Tumor maligno del ojo y de sus anexos</t>
  </si>
  <si>
    <t>Tumor maligno del encéfalo</t>
  </si>
  <si>
    <t>Tumor maligno de otras partes del sistema nervioso central</t>
  </si>
  <si>
    <t>Tumor maligno de otros sitios, de sitios, mal definidos, secundarios, no especificados y de sitios múltiples</t>
  </si>
  <si>
    <t>Enfermedad de Hodgkin</t>
  </si>
  <si>
    <t>Linfoma de Hodgkin</t>
  </si>
  <si>
    <t>Leucemia</t>
  </si>
  <si>
    <t>Otros tumores malignos del tejido linfático, de los órganos hematopoyéticos y tejidos afines</t>
  </si>
  <si>
    <t>Carcinoma in situ del cuello del útero</t>
  </si>
  <si>
    <t>Tumor benigno de la piel</t>
  </si>
  <si>
    <t>Tumor benigno de la mama</t>
  </si>
  <si>
    <t>Leiomioma del útero</t>
  </si>
  <si>
    <t>Tumor benigno del ovario</t>
  </si>
  <si>
    <t>Tumor benigno de los órganos urinarios</t>
  </si>
  <si>
    <t>Tumor benigno del encéfalo y de otras partes del sistema central</t>
  </si>
  <si>
    <t>Otros tumores in situ y benignos, y tumores de comportamiento incierto y desconocido</t>
  </si>
  <si>
    <t>Anemias por deficiencia de hierro</t>
  </si>
  <si>
    <t>Otras anemias</t>
  </si>
  <si>
    <t>Afecciones hemorrágicas y otras enfermedades  de la sangre y de los órganos hematopoyéticos</t>
  </si>
  <si>
    <t>Ciertos trastornos que afectan el mecanismo de la inmunidad</t>
  </si>
  <si>
    <t>Trastornos tiroideos relacionados con la deficiencia de yodo</t>
  </si>
  <si>
    <t>Tirotoxicosis</t>
  </si>
  <si>
    <t>Otros trastornos de la tiroides</t>
  </si>
  <si>
    <t>Diabetes mellitus</t>
  </si>
  <si>
    <t>Desnutrición</t>
  </si>
  <si>
    <t>Deficiencia de vitamina A</t>
  </si>
  <si>
    <t>Otras deficiencias vitamínicas</t>
  </si>
  <si>
    <t>Secuelas de la desnutrición y otras deficiencias nutricionales</t>
  </si>
  <si>
    <t>Obesidad</t>
  </si>
  <si>
    <t>Depleción del volumen</t>
  </si>
  <si>
    <t>Otros trastornos endocrinos, nutricionales y metabólicos</t>
  </si>
  <si>
    <t>Demencia</t>
  </si>
  <si>
    <t>Trastornos mentales y del comportamiento debido al uso de alcohol</t>
  </si>
  <si>
    <t>Trastornos mentales y del comportamiento debidos al uso de otras sustancias psicoactivas</t>
  </si>
  <si>
    <t>Esquizofrenia, trastornos esquizotípicos y trastornos delirantes</t>
  </si>
  <si>
    <t>Trastornos del humor [afectivos]</t>
  </si>
  <si>
    <t>Trastornos neuróticos, Trastornos relacionados con el estrés y Trastornos somatomorfos</t>
  </si>
  <si>
    <t>Retraso mental</t>
  </si>
  <si>
    <t>Otros trastornos mentales y del comportamiento</t>
  </si>
  <si>
    <t>Enfermedades inflamatorias del sistema nervioso central</t>
  </si>
  <si>
    <t>Enfermedad de Parkinson</t>
  </si>
  <si>
    <t>Enfermedad de Alzheimer</t>
  </si>
  <si>
    <t>Esclerosis múltiple</t>
  </si>
  <si>
    <t>Epilepsia</t>
  </si>
  <si>
    <t>Migraña y otros síndromes de cefalea</t>
  </si>
  <si>
    <t>Ataque de isquemia cerebral transitoria y de síndromes afines</t>
  </si>
  <si>
    <t>Trastornos de los nervios, de las raíces y de los plexos nerviosos</t>
  </si>
  <si>
    <t>Parálisis cerebral y otros síndromes de paralíticos</t>
  </si>
  <si>
    <t>Otras enfermedades del sistema nervioso</t>
  </si>
  <si>
    <t>Inflamación del párpado</t>
  </si>
  <si>
    <t>Conjuntivitis y otros trastornos de la conjuntiva</t>
  </si>
  <si>
    <t>Queratitis y otros trastornos de la esclerótica y de la córnea</t>
  </si>
  <si>
    <t>Catarata y otros trastornos del cristalino</t>
  </si>
  <si>
    <t>Desprendimiento y desgarre de la retina</t>
  </si>
  <si>
    <t>Glaucoma</t>
  </si>
  <si>
    <t>Estrabismo</t>
  </si>
  <si>
    <t>Trastornos de la acomodación y de la refracción</t>
  </si>
  <si>
    <t>Ceguera y disminución de la agudeza visual</t>
  </si>
  <si>
    <t>Otras enfermedades del ojo  y sus anexos</t>
  </si>
  <si>
    <t>Otitis media y otros trastornos del oído medio y de la mastoides</t>
  </si>
  <si>
    <t>Perdida de la audición</t>
  </si>
  <si>
    <t>Otras enfermedades del oído y de la apófisis mastoides</t>
  </si>
  <si>
    <t>Fiebre reumática aguda</t>
  </si>
  <si>
    <t>Enfermedades cardiacas reumáticas crónicas</t>
  </si>
  <si>
    <t>Hipertensión esencial (primaria)</t>
  </si>
  <si>
    <t>Otras enfermedades hipertensivas</t>
  </si>
  <si>
    <t>Infarto agudo del miocardio</t>
  </si>
  <si>
    <t>Otras enfermedades isquémicas del corazón</t>
  </si>
  <si>
    <t>Embolia pulmonar</t>
  </si>
  <si>
    <t>Trastornos de la conducción y arritmias cardíacas</t>
  </si>
  <si>
    <t>Insuficiencia cardíaca</t>
  </si>
  <si>
    <t>Otras enfermedades cardíacas</t>
  </si>
  <si>
    <t>Hemorragia intracraneal</t>
  </si>
  <si>
    <t>Infarto cerebral</t>
  </si>
  <si>
    <t>Accidente vascular encefálico agudo, no especificado como hemorrágico o isquémico</t>
  </si>
  <si>
    <t>Otras enfermedades cerebrovasculares</t>
  </si>
  <si>
    <t>Aterosclerosis</t>
  </si>
  <si>
    <t>Otras enfermedades vasculares periféricas</t>
  </si>
  <si>
    <t>Embolia y trombosis arteriales</t>
  </si>
  <si>
    <t>Otras enfermedades de las arterias, de las arteriolas y de los vasos capilares</t>
  </si>
  <si>
    <t>Flebitis, tromboflebitis, embolia y trombosis venosas</t>
  </si>
  <si>
    <t>Venas varicosas de los miembros inferiores</t>
  </si>
  <si>
    <t>Hemorroides</t>
  </si>
  <si>
    <t>Otras enfermedades del sistema circulatorio</t>
  </si>
  <si>
    <t>Faringitis aguda y amigdalitis aguda</t>
  </si>
  <si>
    <t>Laringitis y traqueítis agudas</t>
  </si>
  <si>
    <t>Otras infecciones agudas de las vías respiratorias superiores</t>
  </si>
  <si>
    <t>Influenza [gripe]</t>
  </si>
  <si>
    <t>Neumonía</t>
  </si>
  <si>
    <t>Bronquitis aguda y bronquiolitis aguda</t>
  </si>
  <si>
    <t>Sinusitis crónica</t>
  </si>
  <si>
    <t>Otras enfermedades de la nariz y de los senos nasales</t>
  </si>
  <si>
    <t>Enfermedades crónicas de las amígdalas y adenoides</t>
  </si>
  <si>
    <t>Otras enfermedades de las vías respiratorias superiores</t>
  </si>
  <si>
    <t>Bronquitis, enfisema  y otras enfermedades pulmonares obstructivas crónicas</t>
  </si>
  <si>
    <t>Asma</t>
  </si>
  <si>
    <t>Bronquiectasia</t>
  </si>
  <si>
    <t>Neumoconiosis</t>
  </si>
  <si>
    <t>Otras enfermedades del sistema respiratorio</t>
  </si>
  <si>
    <t>Caries dental</t>
  </si>
  <si>
    <t>Otras enfermedades de los dientes y de sus estructuras de sostén</t>
  </si>
  <si>
    <t>Otras enfermedades de la cavidad bucal, de las glándulas salivales y de los maxilares</t>
  </si>
  <si>
    <t>Úlcera gástrica y duodenal</t>
  </si>
  <si>
    <t>Gastritis y duodenitis</t>
  </si>
  <si>
    <t>Otras enfermedades del esófago, del estómago y del duodeno</t>
  </si>
  <si>
    <t>Enfermedades del apéndice</t>
  </si>
  <si>
    <t>Hernia inguinal</t>
  </si>
  <si>
    <t>Otras hernias</t>
  </si>
  <si>
    <t>Enfermedad de Crohn y colitis ulcerativa</t>
  </si>
  <si>
    <t>Íleo paralítico y obstrucción intestinal sin hernia</t>
  </si>
  <si>
    <t>Enfermedad diverticular del intestino</t>
  </si>
  <si>
    <t>Otras enfermedades de los intestinos y del peritoneo</t>
  </si>
  <si>
    <t>Enfermedad alcohólica del hígado</t>
  </si>
  <si>
    <t>Otras enfermedades del hígado</t>
  </si>
  <si>
    <t>Colelitiasis y colecistitis</t>
  </si>
  <si>
    <t>Pancreatitis aguda y otras enfermedades del páncreas</t>
  </si>
  <si>
    <t>Otras enfermedades del sistema digestivo</t>
  </si>
  <si>
    <t>Infecciones de la piel y del tejido subcutáneo</t>
  </si>
  <si>
    <t>Otras enfermedades de la piel y del tejido subcutáneo</t>
  </si>
  <si>
    <t>Artritis reumatoide y otras poliartropatías inflamatorias</t>
  </si>
  <si>
    <t>Artrosis</t>
  </si>
  <si>
    <t>Deformidades adquiridas de los miembros</t>
  </si>
  <si>
    <t>Otros trastornos de las articulaciones</t>
  </si>
  <si>
    <t>Trastornos sistémicos del tejido conjuntivo</t>
  </si>
  <si>
    <t>Trastornos de los discos cervicales y de otros discos intervertebrales</t>
  </si>
  <si>
    <t>Otras dorsopatías</t>
  </si>
  <si>
    <t>Trastornos de los tejidos blandos</t>
  </si>
  <si>
    <t>Trastornos de la densidad y de la estructura óseas</t>
  </si>
  <si>
    <t>Osteomielitis</t>
  </si>
  <si>
    <t>Otras enfermedades del sistema osteomuscular y del tejido conjuntivo</t>
  </si>
  <si>
    <t>Síndrome nefrítico agudo y síndrome nefrítico rápidamente progresivo</t>
  </si>
  <si>
    <t>Otras enfermedades glomerulares</t>
  </si>
  <si>
    <t>Enfermedades renales tubulointersticiales</t>
  </si>
  <si>
    <t>Insuficiencia renal</t>
  </si>
  <si>
    <t>Litiasis urinaria</t>
  </si>
  <si>
    <t>Cistitis</t>
  </si>
  <si>
    <t>Otras enfermedades del sistema urinario</t>
  </si>
  <si>
    <t>Hiperplasia de la próstata</t>
  </si>
  <si>
    <t>Otros trastornos de la próstata</t>
  </si>
  <si>
    <t>Hidrocele y espermatocele</t>
  </si>
  <si>
    <t>Prepucio redundante, fimosis y parafimosis</t>
  </si>
  <si>
    <t>Otras enfermedades de los órganos genitales masculinos</t>
  </si>
  <si>
    <t>Trastornos de la mama</t>
  </si>
  <si>
    <t>Salpingitis y ooforitis</t>
  </si>
  <si>
    <t>Enfermedad inflamatoria del cuello uterino</t>
  </si>
  <si>
    <t>Otras enfermedades inflamatorias de los órganos pélvicos femeninos</t>
  </si>
  <si>
    <t>Endometriosis</t>
  </si>
  <si>
    <t>Prolapso genital femenino</t>
  </si>
  <si>
    <t>Trastornos no inflamatorios  del ovario, de la trompa de Falopio y del ligamento ancho</t>
  </si>
  <si>
    <t>Trastornos de la menstruación</t>
  </si>
  <si>
    <t>Otros trastornos menopáusicos y perimenopáusicos</t>
  </si>
  <si>
    <t>Infertilidad femenina</t>
  </si>
  <si>
    <t>Otros trastornos de las vías genitourinarias</t>
  </si>
  <si>
    <t>Aborto espontáneo</t>
  </si>
  <si>
    <t>Aborto médico</t>
  </si>
  <si>
    <t>Otros embarazos terminados en aborto</t>
  </si>
  <si>
    <t>Edema, proteinuria y trastornos hipertensivos en el embarazo, el parto y el puerperio</t>
  </si>
  <si>
    <t>Placenta previa, desprendimiento prematuro de la placenta y hemorragia anteparto</t>
  </si>
  <si>
    <t>Otra atención materna relacionada con el feto y con la cavidad amniótica, y con posibles problemas del parto</t>
  </si>
  <si>
    <t>Trabajo de parto obstruido</t>
  </si>
  <si>
    <t>Hemorragia postparto</t>
  </si>
  <si>
    <t>Otras complicaciones del embarazo y del parto</t>
  </si>
  <si>
    <t>Parto único espontáneo</t>
  </si>
  <si>
    <t>Complicaciones relacionadas principalmente con el puerperio y otras afecciones obstétricas, no clasificadas en otra parte</t>
  </si>
  <si>
    <t>Feto y recién nacido afectado por factores maternos y por complicaciones del embarazo, del trabajo del parto y del parto</t>
  </si>
  <si>
    <t>Crecimiento fetal lento, desnutrición fetal y trastornos relacionados con la gestación corta y el bajo peso al nacer</t>
  </si>
  <si>
    <t>Traumatismo del nacimiento</t>
  </si>
  <si>
    <t>Hipoxia intrauterina y asfixia del nacimiento</t>
  </si>
  <si>
    <t>Otros trastornos respiratorios originados en el período perinatal</t>
  </si>
  <si>
    <t>Enfermedades infecciosas y parasitarias congénitas</t>
  </si>
  <si>
    <t>Otras infecciones específicas del periodo perinatal</t>
  </si>
  <si>
    <t>Enfermedad hemolítica del feto y del recién nacido</t>
  </si>
  <si>
    <t>Otras afecciones originadas en el periodo perinatal</t>
  </si>
  <si>
    <t>Espina bífida</t>
  </si>
  <si>
    <t>Otras malformaciones congénitas del sistema nervioso</t>
  </si>
  <si>
    <t>Malformaciones congénitas del sistema circulatorio</t>
  </si>
  <si>
    <t>Fisura del paladar y labio leporino</t>
  </si>
  <si>
    <t>Ausencia , atresia y estenosis congénita del intestino delgado</t>
  </si>
  <si>
    <t>Otras malformaciones congénitas del sistema digestivo</t>
  </si>
  <si>
    <t>Testículo no descendido</t>
  </si>
  <si>
    <t>Otras malformaciones del sistema genitourinario</t>
  </si>
  <si>
    <t>Deformaciones congénitas de la cadera</t>
  </si>
  <si>
    <t>Deformaciones congénitas de los pies</t>
  </si>
  <si>
    <t>Otras malformaciones congénitas y deformidades del sistema osteomuscular</t>
  </si>
  <si>
    <t>Otras malformaciones congénitas</t>
  </si>
  <si>
    <t>Anomalías cromosómicas no clasificadas en otra parte</t>
  </si>
  <si>
    <t>Dolor abdominal y pélvico</t>
  </si>
  <si>
    <t>Fiebre de origen desconocido</t>
  </si>
  <si>
    <t>Senilidad</t>
  </si>
  <si>
    <t>Otros síntomas, signos y hallazgos anormales clínicos y de laboratorio, no clasificados en otra parte</t>
  </si>
  <si>
    <t>Fracturad del cráneo y de los huesos faciales</t>
  </si>
  <si>
    <t>Fractura del cuello del tórax o de la pelvis</t>
  </si>
  <si>
    <t>Fractura del fémur</t>
  </si>
  <si>
    <t>Fracturas  de otros huesos de los miembros</t>
  </si>
  <si>
    <t>Fracturas que afectan múltiples regiones del cuerpo</t>
  </si>
  <si>
    <t>Luxaciones, esguinces y desgarros de regiones especificadas y de múltiples regiones del cuerpo</t>
  </si>
  <si>
    <t>Traumatismo del ojo y de la órbita</t>
  </si>
  <si>
    <t>Traumatismo intracraneal</t>
  </si>
  <si>
    <t>Traumatismo de otros órganos internos</t>
  </si>
  <si>
    <t>Traumatismos por aplastamiento y amputaciones traumáticas de regiones y de múltiples regiones del cuerpo</t>
  </si>
  <si>
    <t>Otros traumatismos de regiones especificadas, de regiones no especificadas y de múltiples regiones del cuerpo</t>
  </si>
  <si>
    <t>Efectos de cuerpo extraño que penetra por orificio natural</t>
  </si>
  <si>
    <t>Quemaduras y corrosiones</t>
  </si>
  <si>
    <t>Envenenamiento por drogas y sustancias biológicas</t>
  </si>
  <si>
    <t>Efectos tóxicos de sustancias de procedencia principalmente no medicinal</t>
  </si>
  <si>
    <t>Síndromes del maltrato</t>
  </si>
  <si>
    <t>Otros efectos y los no especificados de causas externas</t>
  </si>
  <si>
    <t>Ciertas complicaciones precoces de los traumatismos y complicaciones de la atención médica quirúrgica, no clasificadas en otra parte</t>
  </si>
  <si>
    <t>Secuelas de traumatismo, de envenenamientos y de otras consecuencias de causas externas</t>
  </si>
  <si>
    <t>Personas en contacto con los servicios de salud para investigación y exámenes</t>
  </si>
  <si>
    <t>Estado de infección asintomática por el virus de la inmunodeficiencia humana [VIH]</t>
  </si>
  <si>
    <t>Otras personas con riesgos potenciales para la salud relacionados con enfermedades trasmisibles</t>
  </si>
  <si>
    <t>Atención para anticoncepción</t>
  </si>
  <si>
    <t>Pesquisa prenatal y otra supervisión del embarazo</t>
  </si>
  <si>
    <t>Niños nacidos vivos según lugar de nacimiento</t>
  </si>
  <si>
    <t>Atención y examen del postparto</t>
  </si>
  <si>
    <t>Personas en contacto con los servicios de salud para procedimientos específicos y atención de la salud</t>
  </si>
  <si>
    <t>Personas en contacto con los servicios de salud por otras razones</t>
  </si>
  <si>
    <t>Otras</t>
  </si>
  <si>
    <r>
      <rPr>
        <sz val="10"/>
        <rFont val="Century Gothic"/>
        <family val="2"/>
      </rPr>
      <t>MONTO DE SINIESTRALIDAD**
(Sin descontar deducible y coaseguro)</t>
    </r>
  </si>
  <si>
    <t>SA Promedio</t>
  </si>
  <si>
    <t>Ninguno</t>
  </si>
  <si>
    <t>Prima Básica</t>
  </si>
  <si>
    <t>Zona</t>
  </si>
  <si>
    <t>A</t>
  </si>
  <si>
    <t>C</t>
  </si>
  <si>
    <t>E</t>
  </si>
  <si>
    <t>B</t>
  </si>
  <si>
    <t>D</t>
  </si>
  <si>
    <t>Siniestralidad Promedio</t>
  </si>
  <si>
    <t>Prima/Siniestro</t>
  </si>
  <si>
    <t>Nivel</t>
  </si>
  <si>
    <t>Recargo o descuento</t>
  </si>
  <si>
    <t>MONTO DE SINIESTRALIDAD Promedio</t>
  </si>
  <si>
    <t>Ponderación por beneficio adicional</t>
  </si>
  <si>
    <t>Promedio de siniestralidad</t>
  </si>
  <si>
    <t>Rango de siniestros</t>
  </si>
  <si>
    <t>%</t>
  </si>
  <si>
    <t>Cotizador Gastos Médicos Mayores</t>
  </si>
  <si>
    <t>Datos Personales</t>
  </si>
  <si>
    <t>Edad</t>
  </si>
  <si>
    <t>Sexo</t>
  </si>
  <si>
    <t>Estado</t>
  </si>
  <si>
    <t>Hombre</t>
  </si>
  <si>
    <t>Mujer</t>
  </si>
  <si>
    <t>Coberturas</t>
  </si>
  <si>
    <t>No</t>
  </si>
  <si>
    <t>Otros Gastos</t>
  </si>
  <si>
    <t>Sí</t>
  </si>
  <si>
    <t>IETF</t>
  </si>
  <si>
    <t>Asistencias</t>
  </si>
  <si>
    <t>Opciones</t>
  </si>
  <si>
    <t>Datos Médicos</t>
  </si>
  <si>
    <t>Preexistencias</t>
  </si>
  <si>
    <t>Ninguna</t>
  </si>
  <si>
    <t>Datos Seguro</t>
  </si>
  <si>
    <t>SA Deseada</t>
  </si>
  <si>
    <t>Forma de Pago</t>
  </si>
  <si>
    <t>Trimestral</t>
  </si>
  <si>
    <t>Tasa de Interés</t>
  </si>
  <si>
    <t>Formas de pago</t>
  </si>
  <si>
    <t>Al contado</t>
  </si>
  <si>
    <t>Semestral</t>
  </si>
  <si>
    <t>Bimestral</t>
  </si>
  <si>
    <t>Mensual</t>
  </si>
  <si>
    <t>Rangos</t>
  </si>
  <si>
    <t>Banda</t>
  </si>
  <si>
    <t>Remanente</t>
  </si>
  <si>
    <t>Prima</t>
  </si>
  <si>
    <t>Prorrateo</t>
  </si>
  <si>
    <t>Suma</t>
  </si>
  <si>
    <t>Enfermedad</t>
  </si>
  <si>
    <t>Mortalidad</t>
  </si>
  <si>
    <t>Frecuencias</t>
  </si>
  <si>
    <t>Letalidad tardía</t>
  </si>
  <si>
    <t>Cáncer</t>
  </si>
  <si>
    <t>VIH</t>
  </si>
  <si>
    <t>Diabetes</t>
  </si>
  <si>
    <t>Enfermedades renales</t>
  </si>
  <si>
    <t>Fulminante</t>
  </si>
  <si>
    <t>Inflación Anual 2019-2020</t>
  </si>
  <si>
    <t>Inflación Anual 2018-2019</t>
  </si>
  <si>
    <t>Inflación Anual 2017-2018</t>
  </si>
  <si>
    <t>Inflación Anual 2016-2017</t>
  </si>
  <si>
    <t>Inflación Anual 2015-2016</t>
  </si>
  <si>
    <t>Inflación Anual 2014-2015</t>
  </si>
  <si>
    <t>Inflación Promedio</t>
  </si>
  <si>
    <t>Inflación Anual 2020-2021</t>
  </si>
  <si>
    <t>Prima Básica Actualizada</t>
  </si>
  <si>
    <t>Gasto de administración</t>
  </si>
  <si>
    <t>Costo de adquisición</t>
  </si>
  <si>
    <t>Utilidad</t>
  </si>
  <si>
    <t>Prima de Tarifa</t>
  </si>
  <si>
    <t>Prima de Tarifa Fraccionada</t>
  </si>
  <si>
    <t>Inflación Anual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</si>
</sst>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43" formatCode="_-* #,##0.00_-;\-* #,##0.00_-;_-* &quot;-&quot;??_-;_-@_-"/>
    <numFmt numFmtId="164" formatCode="000"/>
    <numFmt numFmtId="165" formatCode="_-* #,##0_-;\-* #,##0_-;_-* &quot;-&quot;??_-;_-@_-"/>
    <numFmt numFmtId="166" formatCode="0.00000%"/>
    <numFmt numFmtId="167" formatCode="0.000000"/>
  </numFmts>
  <fonts count="26" x14ac:knownFonts="1">
    <font>
      <sz val="11"/>
      <color theme="1"/>
      <name val="Calibri"/>
      <family val="2"/>
      <scheme val="minor"/>
    </font>
    <font>
      <sz val="2.5"/>
      <name val="Century Gothic"/>
      <family val="2"/>
    </font>
    <font>
      <sz val="2.5"/>
      <name val="Century Gothic"/>
      <family val="2"/>
    </font>
    <font>
      <vertAlign val="superscript"/>
      <sz val="2.5"/>
      <name val="Century Gothic"/>
      <family val="2"/>
    </font>
    <font>
      <sz val="8"/>
      <name val="Century Gothic"/>
      <family val="2"/>
    </font>
    <font>
      <sz val="9"/>
      <color rgb="FF000000"/>
      <name val="Century Gothic"/>
      <family val="2"/>
    </font>
    <font>
      <sz val="9"/>
      <name val="Century Gothic"/>
      <family val="2"/>
    </font>
    <font>
      <sz val="8"/>
      <color theme="1"/>
      <name val="Calibri"/>
      <family val="2"/>
      <scheme val="minor"/>
    </font>
    <font>
      <sz val="12"/>
      <color theme="1"/>
      <name val="Calibri"/>
      <family val="2"/>
      <scheme val="minor"/>
    </font>
    <font>
      <sz val="12"/>
      <name val="Century Gothic"/>
      <family val="2"/>
    </font>
    <font>
      <i/>
      <sz val="12"/>
      <name val="Century Gothic"/>
      <family val="2"/>
    </font>
    <font>
      <sz val="10"/>
      <color theme="1"/>
      <name val="Calibri"/>
      <family val="2"/>
      <scheme val="minor"/>
    </font>
    <font>
      <sz val="7.5"/>
      <name val="Century Gothic"/>
      <family val="2"/>
    </font>
    <font>
      <sz val="5.5"/>
      <name val="Century Gothic"/>
      <family val="2"/>
    </font>
    <font>
      <sz val="10"/>
      <name val="Century Gothic"/>
      <family val="2"/>
    </font>
    <font>
      <sz val="10"/>
      <color rgb="FF000000"/>
      <name val="Century Gothic"/>
      <family val="2"/>
    </font>
    <font>
      <sz val="10"/>
      <color rgb="FF000000"/>
      <name val="Calibri"/>
      <family val="2"/>
    </font>
    <font>
      <sz val="8"/>
      <name val="Calibri"/>
      <family val="2"/>
      <scheme val="minor"/>
    </font>
    <font>
      <sz val="11"/>
      <color theme="1"/>
      <name val="Calibri"/>
      <family val="2"/>
      <scheme val="minor"/>
    </font>
    <font>
      <b/>
      <i/>
      <sz val="11"/>
      <color theme="1"/>
      <name val="Calibri"/>
      <family val="2"/>
      <scheme val="minor"/>
    </font>
    <font>
      <b/>
      <sz val="10"/>
      <name val="Century Gothic"/>
      <family val="2"/>
    </font>
    <font>
      <i/>
      <sz val="10"/>
      <name val="Century Gothic"/>
      <family val="2"/>
    </font>
    <font>
      <b/>
      <sz val="11"/>
      <color theme="1"/>
      <name val="Calibri"/>
      <family val="2"/>
      <scheme val="minor"/>
    </font>
    <font>
      <b/>
      <sz val="11"/>
      <color theme="1"/>
      <name val="Calibri Light"/>
      <family val="2"/>
      <scheme val="major"/>
    </font>
    <font>
      <sz val="11"/>
      <color theme="1"/>
      <name val="Calibri Light"/>
      <family val="2"/>
      <scheme val="major"/>
    </font>
    <font>
      <sz val="11"/>
      <color rgb="FF000000"/>
      <name val="Calibri Light"/>
      <family val="2"/>
      <scheme val="major"/>
    </font>
  </fonts>
  <fills count="10">
    <fill>
      <patternFill patternType="none"/>
    </fill>
    <fill>
      <patternFill patternType="gray125"/>
    </fill>
    <fill>
      <patternFill patternType="solid">
        <fgColor rgb="FFFFCC00"/>
      </patternFill>
    </fill>
    <fill>
      <patternFill patternType="solid">
        <fgColor rgb="FFFFFF99"/>
      </patternFill>
    </fill>
    <fill>
      <patternFill patternType="solid">
        <fgColor rgb="FFFFC000"/>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s>
  <borders count="26">
    <border>
      <left/>
      <right/>
      <top/>
      <bottom/>
      <diagonal/>
    </border>
    <border>
      <left/>
      <right/>
      <top/>
      <bottom style="thin">
        <color rgb="FF000000"/>
      </bottom>
      <diagonal/>
    </border>
    <border>
      <left/>
      <right/>
      <top style="thin">
        <color rgb="FF000000"/>
      </top>
      <bottom/>
      <diagonal/>
    </border>
    <border>
      <left/>
      <right/>
      <top/>
      <bottom style="thin">
        <color rgb="FFFFC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3"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cellStyleXfs>
  <cellXfs count="168">
    <xf numFmtId="0" fontId="0" fillId="0" borderId="0" xfId="0"/>
    <xf numFmtId="0" fontId="0" fillId="0" borderId="0" xfId="0" applyAlignment="1">
      <alignment horizontal="left" vertical="top"/>
    </xf>
    <xf numFmtId="0" fontId="0" fillId="2" borderId="0" xfId="0" applyFill="1" applyAlignment="1">
      <alignment horizontal="left" wrapText="1"/>
    </xf>
    <xf numFmtId="0" fontId="2" fillId="0" borderId="3" xfId="0" applyFont="1" applyBorder="1" applyAlignment="1">
      <alignment vertical="top" wrapText="1"/>
    </xf>
    <xf numFmtId="0" fontId="2" fillId="0" borderId="0" xfId="0" applyFont="1" applyAlignment="1">
      <alignment vertical="top" wrapText="1"/>
    </xf>
    <xf numFmtId="1" fontId="5" fillId="0" borderId="0" xfId="0" applyNumberFormat="1" applyFont="1" applyAlignment="1">
      <alignment horizontal="center" vertical="top" shrinkToFit="1"/>
    </xf>
    <xf numFmtId="3" fontId="5" fillId="0" borderId="0" xfId="0" applyNumberFormat="1" applyFont="1" applyAlignment="1">
      <alignment vertical="top" shrinkToFit="1"/>
    </xf>
    <xf numFmtId="1" fontId="5" fillId="0" borderId="0" xfId="0" applyNumberFormat="1" applyFont="1" applyAlignment="1">
      <alignment vertical="top" shrinkToFit="1"/>
    </xf>
    <xf numFmtId="3" fontId="5" fillId="0" borderId="0" xfId="0" applyNumberFormat="1" applyFont="1" applyAlignment="1">
      <alignment horizontal="center" vertical="top" shrinkToFit="1"/>
    </xf>
    <xf numFmtId="3" fontId="5" fillId="0" borderId="0" xfId="0" applyNumberFormat="1" applyFont="1" applyAlignment="1">
      <alignment horizontal="left" vertical="top" indent="1" shrinkToFit="1"/>
    </xf>
    <xf numFmtId="1" fontId="5" fillId="3" borderId="0" xfId="0" applyNumberFormat="1" applyFont="1" applyFill="1" applyAlignment="1">
      <alignment horizontal="center" vertical="top" shrinkToFit="1"/>
    </xf>
    <xf numFmtId="3" fontId="5" fillId="3" borderId="0" xfId="0" applyNumberFormat="1" applyFont="1" applyFill="1" applyAlignment="1">
      <alignment vertical="top" shrinkToFit="1"/>
    </xf>
    <xf numFmtId="1" fontId="5" fillId="3" borderId="0" xfId="0" applyNumberFormat="1" applyFont="1" applyFill="1" applyAlignment="1">
      <alignment vertical="top" shrinkToFit="1"/>
    </xf>
    <xf numFmtId="3" fontId="5" fillId="3" borderId="0" xfId="0" applyNumberFormat="1" applyFont="1" applyFill="1" applyAlignment="1">
      <alignment horizontal="center" vertical="top" shrinkToFit="1"/>
    </xf>
    <xf numFmtId="3" fontId="5" fillId="3" borderId="0" xfId="0" applyNumberFormat="1" applyFont="1" applyFill="1" applyAlignment="1">
      <alignment horizontal="left" vertical="top" indent="1" shrinkToFit="1"/>
    </xf>
    <xf numFmtId="0" fontId="6" fillId="0" borderId="0" xfId="0" applyFont="1" applyAlignment="1">
      <alignment horizontal="center" vertical="top" wrapText="1"/>
    </xf>
    <xf numFmtId="0" fontId="7" fillId="0" borderId="0" xfId="0" applyFont="1" applyAlignment="1">
      <alignment vertical="top" wrapText="1"/>
    </xf>
    <xf numFmtId="0" fontId="4" fillId="0" borderId="0" xfId="0" applyFont="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horizontal="center" vertical="top" wrapText="1"/>
    </xf>
    <xf numFmtId="0" fontId="4" fillId="2" borderId="2" xfId="0" applyFont="1" applyFill="1" applyBorder="1" applyAlignment="1">
      <alignment horizontal="left" vertical="top" wrapText="1" indent="1"/>
    </xf>
    <xf numFmtId="0" fontId="8" fillId="0" borderId="0" xfId="0" applyFont="1" applyAlignment="1">
      <alignment vertical="top" wrapText="1"/>
    </xf>
    <xf numFmtId="0" fontId="9" fillId="0" borderId="0" xfId="0" applyFont="1" applyAlignment="1">
      <alignment vertical="top" wrapText="1"/>
    </xf>
    <xf numFmtId="0" fontId="6" fillId="2" borderId="0" xfId="0" applyFont="1" applyFill="1" applyAlignment="1">
      <alignment horizontal="center" vertical="top" wrapText="1"/>
    </xf>
    <xf numFmtId="0" fontId="13" fillId="0" borderId="0" xfId="0" applyFont="1" applyAlignment="1">
      <alignment vertical="top" wrapText="1"/>
    </xf>
    <xf numFmtId="0" fontId="12" fillId="0" borderId="0" xfId="0" applyFont="1" applyAlignment="1">
      <alignment vertical="top" wrapText="1"/>
    </xf>
    <xf numFmtId="0" fontId="14" fillId="2" borderId="6" xfId="0" applyFont="1" applyFill="1" applyBorder="1" applyAlignment="1">
      <alignment vertical="top" wrapText="1"/>
    </xf>
    <xf numFmtId="3" fontId="15" fillId="0" borderId="4" xfId="0" applyNumberFormat="1" applyFont="1" applyBorder="1" applyAlignment="1">
      <alignment vertical="top" shrinkToFit="1"/>
    </xf>
    <xf numFmtId="1" fontId="15" fillId="0" borderId="4" xfId="0" applyNumberFormat="1" applyFont="1" applyBorder="1" applyAlignment="1">
      <alignment vertical="top" shrinkToFit="1"/>
    </xf>
    <xf numFmtId="3" fontId="15" fillId="3" borderId="11" xfId="0" applyNumberFormat="1" applyFont="1" applyFill="1" applyBorder="1" applyAlignment="1">
      <alignment vertical="top" shrinkToFit="1"/>
    </xf>
    <xf numFmtId="3" fontId="15" fillId="0" borderId="11" xfId="0" applyNumberFormat="1" applyFont="1" applyBorder="1" applyAlignment="1">
      <alignment vertical="top" shrinkToFit="1"/>
    </xf>
    <xf numFmtId="1" fontId="15" fillId="0" borderId="11" xfId="0" applyNumberFormat="1" applyFont="1" applyBorder="1" applyAlignment="1">
      <alignment vertical="top" shrinkToFit="1"/>
    </xf>
    <xf numFmtId="1" fontId="15" fillId="3" borderId="11" xfId="0" applyNumberFormat="1" applyFont="1" applyFill="1" applyBorder="1" applyAlignment="1">
      <alignment vertical="top" shrinkToFit="1"/>
    </xf>
    <xf numFmtId="1" fontId="16" fillId="0" borderId="11" xfId="0" applyNumberFormat="1" applyFont="1" applyBorder="1" applyAlignment="1">
      <alignment vertical="top" shrinkToFit="1"/>
    </xf>
    <xf numFmtId="3" fontId="15" fillId="4" borderId="9" xfId="0" applyNumberFormat="1" applyFont="1" applyFill="1" applyBorder="1" applyAlignment="1">
      <alignment vertical="top" shrinkToFit="1"/>
    </xf>
    <xf numFmtId="0" fontId="14" fillId="2" borderId="6" xfId="0" applyFont="1" applyFill="1" applyBorder="1" applyAlignment="1">
      <alignment vertical="top"/>
    </xf>
    <xf numFmtId="0" fontId="14" fillId="0" borderId="4" xfId="0" applyFont="1" applyBorder="1" applyAlignment="1">
      <alignment vertical="top"/>
    </xf>
    <xf numFmtId="0" fontId="14" fillId="3" borderId="11" xfId="0" applyFont="1" applyFill="1" applyBorder="1" applyAlignment="1">
      <alignment vertical="top"/>
    </xf>
    <xf numFmtId="0" fontId="14" fillId="0" borderId="11" xfId="0" applyFont="1" applyBorder="1" applyAlignment="1">
      <alignment vertical="top"/>
    </xf>
    <xf numFmtId="0" fontId="14" fillId="4" borderId="9" xfId="0" applyFont="1" applyFill="1" applyBorder="1" applyAlignment="1">
      <alignment vertical="top"/>
    </xf>
    <xf numFmtId="164" fontId="15" fillId="3" borderId="4" xfId="0" applyNumberFormat="1" applyFont="1" applyFill="1" applyBorder="1" applyAlignment="1">
      <alignment horizontal="right" vertical="top" shrinkToFit="1"/>
    </xf>
    <xf numFmtId="1" fontId="15" fillId="3" borderId="4" xfId="0" applyNumberFormat="1" applyFont="1" applyFill="1" applyBorder="1" applyAlignment="1">
      <alignment vertical="top" shrinkToFit="1"/>
    </xf>
    <xf numFmtId="3" fontId="15" fillId="3" borderId="4" xfId="0" applyNumberFormat="1" applyFont="1" applyFill="1" applyBorder="1" applyAlignment="1">
      <alignment vertical="top" shrinkToFit="1"/>
    </xf>
    <xf numFmtId="164" fontId="15" fillId="0" borderId="11" xfId="0" applyNumberFormat="1" applyFont="1" applyBorder="1" applyAlignment="1">
      <alignment horizontal="right" vertical="top" shrinkToFit="1"/>
    </xf>
    <xf numFmtId="164" fontId="15" fillId="3" borderId="11" xfId="0" applyNumberFormat="1" applyFont="1" applyFill="1" applyBorder="1" applyAlignment="1">
      <alignment horizontal="right" vertical="top" shrinkToFit="1"/>
    </xf>
    <xf numFmtId="1" fontId="15" fillId="0" borderId="11" xfId="0" applyNumberFormat="1" applyFont="1" applyBorder="1" applyAlignment="1">
      <alignment vertical="center" shrinkToFit="1"/>
    </xf>
    <xf numFmtId="3" fontId="15" fillId="0" borderId="11" xfId="0" applyNumberFormat="1" applyFont="1" applyBorder="1" applyAlignment="1">
      <alignment vertical="center" shrinkToFit="1"/>
    </xf>
    <xf numFmtId="1" fontId="15" fillId="3" borderId="11" xfId="0" applyNumberFormat="1" applyFont="1" applyFill="1" applyBorder="1" applyAlignment="1">
      <alignment vertical="center" shrinkToFit="1"/>
    </xf>
    <xf numFmtId="3" fontId="15" fillId="3" borderId="11" xfId="0" applyNumberFormat="1" applyFont="1" applyFill="1" applyBorder="1" applyAlignment="1">
      <alignment vertical="center" shrinkToFit="1"/>
    </xf>
    <xf numFmtId="1" fontId="15" fillId="0" borderId="11" xfId="0" applyNumberFormat="1" applyFont="1" applyBorder="1" applyAlignment="1">
      <alignment horizontal="right" vertical="top" shrinkToFit="1"/>
    </xf>
    <xf numFmtId="1" fontId="15" fillId="3" borderId="11" xfId="0" applyNumberFormat="1" applyFont="1" applyFill="1" applyBorder="1" applyAlignment="1">
      <alignment horizontal="right" vertical="top" shrinkToFit="1"/>
    </xf>
    <xf numFmtId="1" fontId="15" fillId="3" borderId="4" xfId="0" applyNumberFormat="1" applyFont="1" applyFill="1" applyBorder="1" applyAlignment="1">
      <alignment horizontal="right" vertical="top" shrinkToFit="1"/>
    </xf>
    <xf numFmtId="1" fontId="15" fillId="0" borderId="4" xfId="0" applyNumberFormat="1" applyFont="1" applyBorder="1" applyAlignment="1">
      <alignment horizontal="right" vertical="top" shrinkToFit="1"/>
    </xf>
    <xf numFmtId="3" fontId="15" fillId="0" borderId="9" xfId="0" applyNumberFormat="1" applyFont="1" applyBorder="1" applyAlignment="1">
      <alignment vertical="top" shrinkToFit="1"/>
    </xf>
    <xf numFmtId="3" fontId="15" fillId="4" borderId="6" xfId="0" applyNumberFormat="1" applyFont="1" applyFill="1" applyBorder="1" applyAlignment="1">
      <alignment vertical="top" shrinkToFit="1"/>
    </xf>
    <xf numFmtId="0" fontId="14" fillId="3" borderId="2" xfId="0" applyFont="1" applyFill="1" applyBorder="1" applyAlignment="1">
      <alignment vertical="top"/>
    </xf>
    <xf numFmtId="0" fontId="14" fillId="0" borderId="0" xfId="0" applyFont="1" applyAlignment="1">
      <alignment vertical="top"/>
    </xf>
    <xf numFmtId="0" fontId="14" fillId="3" borderId="0" xfId="0" applyFont="1" applyFill="1" applyAlignment="1">
      <alignment vertical="top"/>
    </xf>
    <xf numFmtId="0" fontId="14" fillId="0" borderId="2" xfId="0" applyFont="1" applyBorder="1" applyAlignment="1">
      <alignment vertical="top"/>
    </xf>
    <xf numFmtId="0" fontId="14" fillId="4" borderId="1" xfId="0" applyFont="1" applyFill="1" applyBorder="1" applyAlignment="1">
      <alignment vertical="top"/>
    </xf>
    <xf numFmtId="0" fontId="0" fillId="0" borderId="0" xfId="0" applyAlignment="1">
      <alignment wrapText="1"/>
    </xf>
    <xf numFmtId="0" fontId="14" fillId="2" borderId="4" xfId="0" applyFont="1" applyFill="1" applyBorder="1" applyAlignment="1">
      <alignment vertical="center" wrapText="1"/>
    </xf>
    <xf numFmtId="0" fontId="14" fillId="2" borderId="6" xfId="0" applyFont="1" applyFill="1" applyBorder="1" applyAlignment="1">
      <alignment vertical="center" wrapText="1"/>
    </xf>
    <xf numFmtId="0" fontId="14" fillId="2" borderId="7" xfId="0" applyFont="1" applyFill="1" applyBorder="1" applyAlignment="1">
      <alignment vertical="center" wrapText="1"/>
    </xf>
    <xf numFmtId="0" fontId="4" fillId="5" borderId="2" xfId="0" applyFont="1" applyFill="1" applyBorder="1" applyAlignment="1">
      <alignment vertical="top" wrapText="1"/>
    </xf>
    <xf numFmtId="0" fontId="4" fillId="5" borderId="2" xfId="0" applyFont="1" applyFill="1" applyBorder="1" applyAlignment="1">
      <alignment horizontal="left" vertical="top" wrapText="1" indent="1"/>
    </xf>
    <xf numFmtId="165" fontId="0" fillId="0" borderId="0" xfId="1" applyNumberFormat="1" applyFont="1"/>
    <xf numFmtId="165" fontId="0" fillId="0" borderId="0" xfId="0" applyNumberFormat="1"/>
    <xf numFmtId="0" fontId="4" fillId="6" borderId="2" xfId="0" applyFont="1" applyFill="1" applyBorder="1" applyAlignment="1">
      <alignment vertical="top" wrapText="1"/>
    </xf>
    <xf numFmtId="0" fontId="4" fillId="6" borderId="2" xfId="0" applyFont="1" applyFill="1" applyBorder="1" applyAlignment="1">
      <alignment horizontal="left" vertical="top" wrapText="1" indent="1"/>
    </xf>
    <xf numFmtId="0" fontId="4" fillId="7" borderId="2" xfId="0" applyFont="1" applyFill="1" applyBorder="1" applyAlignment="1">
      <alignment vertical="top" wrapText="1"/>
    </xf>
    <xf numFmtId="0" fontId="4" fillId="7" borderId="2" xfId="0" applyFont="1" applyFill="1" applyBorder="1" applyAlignment="1">
      <alignment horizontal="left" vertical="top" wrapText="1" indent="1"/>
    </xf>
    <xf numFmtId="0" fontId="12" fillId="0" borderId="0" xfId="0" applyFont="1" applyAlignment="1">
      <alignment horizontal="center" vertical="top" wrapText="1"/>
    </xf>
    <xf numFmtId="0" fontId="14" fillId="2" borderId="4" xfId="0" applyFont="1" applyFill="1" applyBorder="1" applyAlignment="1">
      <alignment horizontal="center" vertical="center" wrapText="1"/>
    </xf>
    <xf numFmtId="3" fontId="15" fillId="0" borderId="4" xfId="0" applyNumberFormat="1" applyFont="1" applyBorder="1" applyAlignment="1">
      <alignment horizontal="center" vertical="top" shrinkToFit="1"/>
    </xf>
    <xf numFmtId="3" fontId="15" fillId="3" borderId="11" xfId="0" applyNumberFormat="1" applyFont="1" applyFill="1" applyBorder="1" applyAlignment="1">
      <alignment horizontal="center" vertical="top" shrinkToFit="1"/>
    </xf>
    <xf numFmtId="3" fontId="15" fillId="0" borderId="11" xfId="0" applyNumberFormat="1" applyFont="1" applyBorder="1" applyAlignment="1">
      <alignment horizontal="center" vertical="top" shrinkToFit="1"/>
    </xf>
    <xf numFmtId="3" fontId="15" fillId="4" borderId="9" xfId="0" applyNumberFormat="1" applyFont="1" applyFill="1" applyBorder="1" applyAlignment="1">
      <alignment horizontal="center" vertical="top" shrinkToFit="1"/>
    </xf>
    <xf numFmtId="0" fontId="0" fillId="0" borderId="0" xfId="0" applyAlignment="1">
      <alignment horizontal="center" vertical="top"/>
    </xf>
    <xf numFmtId="0" fontId="0" fillId="0" borderId="0" xfId="0" applyAlignment="1">
      <alignment horizontal="center"/>
    </xf>
    <xf numFmtId="0" fontId="14" fillId="2" borderId="14" xfId="0" applyFont="1" applyFill="1" applyBorder="1" applyAlignment="1">
      <alignment horizontal="center" vertical="center" wrapText="1"/>
    </xf>
    <xf numFmtId="0" fontId="0" fillId="0" borderId="14" xfId="0" applyBorder="1" applyAlignment="1">
      <alignment horizontal="center"/>
    </xf>
    <xf numFmtId="0" fontId="19" fillId="0" borderId="14" xfId="0" applyFont="1" applyBorder="1" applyAlignment="1">
      <alignment horizontal="center"/>
    </xf>
    <xf numFmtId="43" fontId="0" fillId="0" borderId="14" xfId="1" applyFont="1" applyBorder="1" applyAlignment="1">
      <alignment horizontal="center"/>
    </xf>
    <xf numFmtId="165" fontId="0" fillId="0" borderId="14" xfId="1" applyNumberFormat="1" applyFont="1" applyBorder="1" applyAlignment="1">
      <alignment horizontal="center"/>
    </xf>
    <xf numFmtId="165" fontId="19" fillId="0" borderId="14" xfId="0" applyNumberFormat="1" applyFont="1" applyBorder="1" applyAlignment="1">
      <alignment horizontal="center"/>
    </xf>
    <xf numFmtId="43" fontId="19" fillId="0" borderId="14" xfId="1" applyFont="1" applyBorder="1" applyAlignment="1">
      <alignment horizontal="center"/>
    </xf>
    <xf numFmtId="165" fontId="19" fillId="0" borderId="14" xfId="1" applyNumberFormat="1" applyFont="1" applyBorder="1" applyAlignment="1">
      <alignment horizontal="center"/>
    </xf>
    <xf numFmtId="9" fontId="0" fillId="0" borderId="14" xfId="2" applyFont="1" applyBorder="1" applyAlignment="1">
      <alignment horizontal="right"/>
    </xf>
    <xf numFmtId="9" fontId="19" fillId="0" borderId="14" xfId="2" applyFont="1" applyBorder="1" applyAlignment="1">
      <alignment horizontal="right"/>
    </xf>
    <xf numFmtId="10" fontId="15" fillId="3" borderId="4" xfId="2" applyNumberFormat="1" applyFont="1" applyFill="1" applyBorder="1" applyAlignment="1">
      <alignment vertical="top" shrinkToFit="1"/>
    </xf>
    <xf numFmtId="10" fontId="15" fillId="0" borderId="11" xfId="2" applyNumberFormat="1" applyFont="1" applyBorder="1" applyAlignment="1">
      <alignment vertical="top" shrinkToFit="1"/>
    </xf>
    <xf numFmtId="10" fontId="15" fillId="3" borderId="11" xfId="2" applyNumberFormat="1" applyFont="1" applyFill="1" applyBorder="1" applyAlignment="1">
      <alignment vertical="top" shrinkToFit="1"/>
    </xf>
    <xf numFmtId="10" fontId="15" fillId="0" borderId="11" xfId="2" applyNumberFormat="1" applyFont="1" applyBorder="1" applyAlignment="1">
      <alignment vertical="center" shrinkToFit="1"/>
    </xf>
    <xf numFmtId="10" fontId="15" fillId="3" borderId="11" xfId="2" applyNumberFormat="1" applyFont="1" applyFill="1" applyBorder="1" applyAlignment="1">
      <alignment vertical="center" shrinkToFit="1"/>
    </xf>
    <xf numFmtId="10" fontId="15" fillId="0" borderId="4" xfId="2" applyNumberFormat="1" applyFont="1" applyBorder="1" applyAlignment="1">
      <alignment vertical="top" shrinkToFit="1"/>
    </xf>
    <xf numFmtId="10" fontId="15" fillId="0" borderId="9" xfId="2" applyNumberFormat="1" applyFont="1" applyBorder="1" applyAlignment="1">
      <alignment vertical="top" shrinkToFit="1"/>
    </xf>
    <xf numFmtId="0" fontId="14" fillId="2" borderId="2" xfId="0" applyFont="1" applyFill="1" applyBorder="1" applyAlignment="1">
      <alignment vertical="center" wrapText="1"/>
    </xf>
    <xf numFmtId="3" fontId="15" fillId="0" borderId="14" xfId="0" applyNumberFormat="1" applyFont="1" applyBorder="1" applyAlignment="1">
      <alignment horizontal="center" vertical="top" shrinkToFit="1"/>
    </xf>
    <xf numFmtId="0" fontId="14" fillId="2" borderId="4" xfId="0" applyFont="1" applyFill="1" applyBorder="1" applyAlignment="1">
      <alignment vertical="top"/>
    </xf>
    <xf numFmtId="3" fontId="0" fillId="0" borderId="14" xfId="0" applyNumberFormat="1" applyBorder="1"/>
    <xf numFmtId="10" fontId="0" fillId="0" borderId="14" xfId="2" applyNumberFormat="1" applyFont="1" applyBorder="1"/>
    <xf numFmtId="0" fontId="20" fillId="2" borderId="0" xfId="0" applyFont="1" applyFill="1" applyAlignment="1">
      <alignment vertical="top"/>
    </xf>
    <xf numFmtId="0" fontId="0" fillId="0" borderId="18" xfId="0" applyBorder="1" applyAlignment="1">
      <alignment horizontal="right"/>
    </xf>
    <xf numFmtId="0" fontId="0" fillId="0" borderId="19" xfId="0" applyBorder="1" applyAlignment="1">
      <alignment horizontal="right"/>
    </xf>
    <xf numFmtId="0" fontId="0" fillId="0" borderId="20" xfId="0" applyBorder="1" applyAlignment="1">
      <alignment horizontal="right"/>
    </xf>
    <xf numFmtId="0" fontId="0" fillId="0" borderId="19" xfId="0" applyBorder="1" applyAlignment="1">
      <alignment horizontal="center"/>
    </xf>
    <xf numFmtId="0" fontId="0" fillId="0" borderId="20" xfId="0" applyBorder="1" applyAlignment="1">
      <alignment horizontal="center"/>
    </xf>
    <xf numFmtId="0" fontId="14" fillId="2" borderId="15" xfId="0" applyFont="1" applyFill="1" applyBorder="1" applyAlignment="1">
      <alignment horizontal="right" vertical="top"/>
    </xf>
    <xf numFmtId="0" fontId="14" fillId="2" borderId="16" xfId="0" applyFont="1" applyFill="1" applyBorder="1" applyAlignment="1">
      <alignment horizontal="right" vertical="top"/>
    </xf>
    <xf numFmtId="0" fontId="14" fillId="2" borderId="17" xfId="0" applyFont="1" applyFill="1" applyBorder="1" applyAlignment="1">
      <alignment horizontal="right" vertical="top"/>
    </xf>
    <xf numFmtId="0" fontId="21" fillId="2" borderId="15" xfId="0" applyFont="1" applyFill="1" applyBorder="1" applyAlignment="1">
      <alignment horizontal="right" vertical="top"/>
    </xf>
    <xf numFmtId="0" fontId="21" fillId="2" borderId="16" xfId="0" applyFont="1" applyFill="1" applyBorder="1" applyAlignment="1">
      <alignment horizontal="right" vertical="top"/>
    </xf>
    <xf numFmtId="0" fontId="21" fillId="2" borderId="17" xfId="0" applyFont="1" applyFill="1" applyBorder="1" applyAlignment="1">
      <alignment horizontal="right" vertical="top"/>
    </xf>
    <xf numFmtId="0" fontId="0" fillId="0" borderId="22" xfId="0" applyBorder="1" applyAlignment="1">
      <alignment horizontal="right"/>
    </xf>
    <xf numFmtId="165" fontId="0" fillId="0" borderId="24" xfId="1" applyNumberFormat="1" applyFont="1" applyBorder="1"/>
    <xf numFmtId="9" fontId="0" fillId="0" borderId="18" xfId="2" applyFont="1" applyBorder="1"/>
    <xf numFmtId="10" fontId="0" fillId="0" borderId="20" xfId="0" applyNumberFormat="1" applyBorder="1"/>
    <xf numFmtId="0" fontId="14" fillId="2" borderId="23" xfId="0" applyFont="1" applyFill="1" applyBorder="1" applyAlignment="1">
      <alignment horizontal="right" vertical="top"/>
    </xf>
    <xf numFmtId="9" fontId="0" fillId="0" borderId="0" xfId="0" applyNumberFormat="1"/>
    <xf numFmtId="0" fontId="24" fillId="0" borderId="0" xfId="0" applyFont="1"/>
    <xf numFmtId="0" fontId="23" fillId="0" borderId="0" xfId="0" applyFont="1" applyAlignment="1">
      <alignment horizontal="center"/>
    </xf>
    <xf numFmtId="3" fontId="25" fillId="0" borderId="0" xfId="0" applyNumberFormat="1" applyFont="1" applyAlignment="1">
      <alignment vertical="top" shrinkToFit="1"/>
    </xf>
    <xf numFmtId="3" fontId="25" fillId="9" borderId="0" xfId="0" applyNumberFormat="1" applyFont="1" applyFill="1" applyAlignment="1">
      <alignment vertical="top" shrinkToFit="1"/>
    </xf>
    <xf numFmtId="9" fontId="25" fillId="0" borderId="0" xfId="2" applyFont="1" applyAlignment="1">
      <alignment vertical="top" shrinkToFit="1"/>
    </xf>
    <xf numFmtId="9" fontId="25" fillId="9" borderId="0" xfId="2" applyFont="1" applyFill="1" applyAlignment="1">
      <alignment vertical="top" shrinkToFit="1"/>
    </xf>
    <xf numFmtId="10" fontId="25" fillId="0" borderId="0" xfId="2" applyNumberFormat="1" applyFont="1" applyAlignment="1">
      <alignment vertical="top" shrinkToFit="1"/>
    </xf>
    <xf numFmtId="10" fontId="25" fillId="9" borderId="0" xfId="2" applyNumberFormat="1" applyFont="1" applyFill="1" applyAlignment="1">
      <alignment vertical="top" shrinkToFit="1"/>
    </xf>
    <xf numFmtId="166" fontId="25" fillId="0" borderId="0" xfId="2" applyNumberFormat="1" applyFont="1" applyAlignment="1">
      <alignment vertical="top" shrinkToFit="1"/>
    </xf>
    <xf numFmtId="166" fontId="25" fillId="9" borderId="0" xfId="2" applyNumberFormat="1" applyFont="1" applyFill="1" applyAlignment="1">
      <alignment vertical="top" shrinkToFit="1"/>
    </xf>
    <xf numFmtId="166" fontId="24" fillId="0" borderId="0" xfId="2" applyNumberFormat="1" applyFont="1"/>
    <xf numFmtId="0" fontId="14" fillId="2" borderId="0" xfId="0" applyFont="1" applyFill="1" applyAlignment="1">
      <alignment horizontal="center" vertical="center" wrapText="1"/>
    </xf>
    <xf numFmtId="3" fontId="15" fillId="0" borderId="0" xfId="0" applyNumberFormat="1" applyFont="1" applyAlignment="1">
      <alignment horizontal="center" vertical="top" shrinkToFit="1"/>
    </xf>
    <xf numFmtId="3" fontId="15" fillId="3" borderId="0" xfId="0" applyNumberFormat="1" applyFont="1" applyFill="1" applyAlignment="1">
      <alignment horizontal="center" vertical="top" shrinkToFit="1"/>
    </xf>
    <xf numFmtId="3" fontId="15" fillId="4" borderId="0" xfId="0" applyNumberFormat="1" applyFont="1" applyFill="1" applyAlignment="1">
      <alignment horizontal="center" vertical="top" shrinkToFit="1"/>
    </xf>
    <xf numFmtId="167" fontId="0" fillId="0" borderId="24" xfId="1" applyNumberFormat="1" applyFont="1" applyBorder="1"/>
    <xf numFmtId="167" fontId="0" fillId="0" borderId="25" xfId="1" applyNumberFormat="1" applyFont="1" applyBorder="1"/>
    <xf numFmtId="0" fontId="21" fillId="2" borderId="15" xfId="0" applyFont="1" applyFill="1" applyBorder="1" applyAlignment="1">
      <alignment horizontal="center" vertical="top"/>
    </xf>
    <xf numFmtId="0" fontId="21" fillId="2" borderId="21" xfId="0" applyFont="1" applyFill="1" applyBorder="1" applyAlignment="1">
      <alignment horizontal="right" vertical="top"/>
    </xf>
    <xf numFmtId="0" fontId="14" fillId="2" borderId="0" xfId="0" applyFont="1" applyFill="1" applyAlignment="1">
      <alignment vertical="top"/>
    </xf>
    <xf numFmtId="10" fontId="0" fillId="0" borderId="14" xfId="1" applyNumberFormat="1" applyFont="1" applyBorder="1"/>
    <xf numFmtId="165" fontId="22" fillId="0" borderId="14" xfId="1" applyNumberFormat="1" applyFont="1" applyBorder="1"/>
    <xf numFmtId="10" fontId="0" fillId="0" borderId="24" xfId="2" applyNumberFormat="1" applyFont="1" applyBorder="1"/>
    <xf numFmtId="10" fontId="0" fillId="0" borderId="25" xfId="2" applyNumberFormat="1" applyFont="1" applyBorder="1"/>
    <xf numFmtId="43" fontId="0" fillId="0" borderId="0" xfId="0" applyNumberFormat="1"/>
    <xf numFmtId="165" fontId="22" fillId="6" borderId="14" xfId="1" applyNumberFormat="1" applyFont="1" applyFill="1" applyBorder="1"/>
    <xf numFmtId="0" fontId="19" fillId="8" borderId="0" xfId="0" applyFont="1" applyFill="1" applyAlignment="1">
      <alignment horizontal="center"/>
    </xf>
    <xf numFmtId="0" fontId="11" fillId="7" borderId="1" xfId="0" applyFont="1" applyFill="1" applyBorder="1" applyAlignment="1">
      <alignment horizontal="center" wrapText="1"/>
    </xf>
    <xf numFmtId="0" fontId="11" fillId="2" borderId="1" xfId="0" applyFont="1" applyFill="1" applyBorder="1" applyAlignment="1">
      <alignment horizontal="center" wrapText="1"/>
    </xf>
    <xf numFmtId="0" fontId="11" fillId="5" borderId="1" xfId="0" applyFont="1" applyFill="1" applyBorder="1" applyAlignment="1">
      <alignment horizontal="center" wrapText="1"/>
    </xf>
    <xf numFmtId="0" fontId="11" fillId="6" borderId="1" xfId="0" applyFont="1" applyFill="1" applyBorder="1" applyAlignment="1">
      <alignment horizontal="center" wrapText="1"/>
    </xf>
    <xf numFmtId="0" fontId="14" fillId="2" borderId="9" xfId="0" applyFont="1" applyFill="1" applyBorder="1" applyAlignment="1">
      <alignment horizontal="center" vertical="top" wrapText="1"/>
    </xf>
    <xf numFmtId="0" fontId="14" fillId="2" borderId="1" xfId="0" applyFont="1" applyFill="1" applyBorder="1" applyAlignment="1">
      <alignment horizontal="center" vertical="top" wrapText="1"/>
    </xf>
    <xf numFmtId="0" fontId="14" fillId="2" borderId="6" xfId="0" applyFont="1" applyFill="1" applyBorder="1" applyAlignment="1">
      <alignment horizontal="center" vertical="top" wrapText="1"/>
    </xf>
    <xf numFmtId="0" fontId="11" fillId="2" borderId="7" xfId="0" applyFont="1" applyFill="1" applyBorder="1" applyAlignment="1">
      <alignment horizontal="center" vertical="top" wrapText="1"/>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2" xfId="0" applyFont="1" applyFill="1" applyBorder="1" applyAlignment="1">
      <alignment horizontal="center" vertical="top" wrapText="1"/>
    </xf>
    <xf numFmtId="0" fontId="14" fillId="2" borderId="13" xfId="0" applyFont="1" applyFill="1" applyBorder="1" applyAlignment="1">
      <alignment horizontal="center" vertical="top" wrapText="1"/>
    </xf>
    <xf numFmtId="0" fontId="14" fillId="2" borderId="4" xfId="0" applyFont="1" applyFill="1" applyBorder="1" applyAlignment="1">
      <alignment horizontal="center" vertical="top"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1" fillId="2" borderId="6" xfId="0" applyFont="1" applyFill="1" applyBorder="1" applyAlignment="1">
      <alignment horizontal="center" vertical="top" wrapText="1"/>
    </xf>
    <xf numFmtId="0" fontId="14" fillId="2" borderId="6" xfId="0" applyFont="1" applyFill="1" applyBorder="1" applyAlignment="1">
      <alignment horizontal="center" vertical="top"/>
    </xf>
    <xf numFmtId="0" fontId="14" fillId="2" borderId="7" xfId="0" applyFont="1" applyFill="1" applyBorder="1" applyAlignment="1">
      <alignment horizontal="center" vertical="top"/>
    </xf>
  </cellXfs>
  <cellStyles count="5">
    <cellStyle name="Millares" xfId="1" builtinId="3"/>
    <cellStyle name="Millares 2" xfId="3" xr:uid="{43E5E08C-67D8-4B5D-BC04-85B6AD378A1F}"/>
    <cellStyle name="Moneda 2" xfId="4" xr:uid="{13DD5A41-3943-439D-A86A-B16F1C6DDAE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Monto siniestros hombres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4"/>
            <c:dispRSqr val="1"/>
            <c:dispEq val="1"/>
            <c:trendlineLbl>
              <c:layout>
                <c:manualLayout>
                  <c:x val="7.8182414698162728E-3"/>
                  <c:y val="-7.7565252260134152E-2"/>
                </c:manualLayout>
              </c:layout>
              <c:numFmt formatCode="#,##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val>
            <c:numRef>
              <c:f>P_C!$AI$6:$AI$86</c:f>
              <c:numCache>
                <c:formatCode>_-* #,##0_-;\-* #,##0_-;_-* "-"??_-;_-@_-</c:formatCode>
                <c:ptCount val="81"/>
                <c:pt idx="0">
                  <c:v>17084.503409312292</c:v>
                </c:pt>
                <c:pt idx="1">
                  <c:v>9582.8297855871206</c:v>
                </c:pt>
                <c:pt idx="2">
                  <c:v>4908.9813337347587</c:v>
                </c:pt>
                <c:pt idx="3">
                  <c:v>3437.2813750882974</c:v>
                </c:pt>
                <c:pt idx="4">
                  <c:v>3722.2434782608698</c:v>
                </c:pt>
                <c:pt idx="5">
                  <c:v>2843.8503267459255</c:v>
                </c:pt>
                <c:pt idx="6">
                  <c:v>2908.6612133072408</c:v>
                </c:pt>
                <c:pt idx="7">
                  <c:v>4199.3993104529072</c:v>
                </c:pt>
                <c:pt idx="8">
                  <c:v>4157.8101038494569</c:v>
                </c:pt>
                <c:pt idx="9">
                  <c:v>2819.3436825885979</c:v>
                </c:pt>
                <c:pt idx="10">
                  <c:v>2337.9577475668161</c:v>
                </c:pt>
                <c:pt idx="11">
                  <c:v>4121.779465893962</c:v>
                </c:pt>
                <c:pt idx="12">
                  <c:v>2148.4071870351522</c:v>
                </c:pt>
                <c:pt idx="13">
                  <c:v>3515.0039670192905</c:v>
                </c:pt>
                <c:pt idx="14">
                  <c:v>4657.0332384396397</c:v>
                </c:pt>
                <c:pt idx="15">
                  <c:v>4712.5592214573935</c:v>
                </c:pt>
                <c:pt idx="16">
                  <c:v>4862.8058494558645</c:v>
                </c:pt>
                <c:pt idx="17">
                  <c:v>5873.8320106859437</c:v>
                </c:pt>
                <c:pt idx="18">
                  <c:v>4503.1539994096811</c:v>
                </c:pt>
                <c:pt idx="19">
                  <c:v>4803.2863916548131</c:v>
                </c:pt>
                <c:pt idx="20">
                  <c:v>4857.8210401423767</c:v>
                </c:pt>
                <c:pt idx="21">
                  <c:v>3458.4868044515101</c:v>
                </c:pt>
                <c:pt idx="22">
                  <c:v>3551.2418093819806</c:v>
                </c:pt>
                <c:pt idx="23">
                  <c:v>3991.5812461443552</c:v>
                </c:pt>
                <c:pt idx="24">
                  <c:v>3891.6916158807171</c:v>
                </c:pt>
                <c:pt idx="25">
                  <c:v>3689.1049307607627</c:v>
                </c:pt>
                <c:pt idx="26">
                  <c:v>3908.4823299495142</c:v>
                </c:pt>
                <c:pt idx="27">
                  <c:v>4274.6243910449393</c:v>
                </c:pt>
                <c:pt idx="28">
                  <c:v>4446.1952091914154</c:v>
                </c:pt>
                <c:pt idx="29">
                  <c:v>4271.3554753820035</c:v>
                </c:pt>
                <c:pt idx="30">
                  <c:v>3478.5958164987469</c:v>
                </c:pt>
                <c:pt idx="31">
                  <c:v>3633.0156470825764</c:v>
                </c:pt>
                <c:pt idx="32">
                  <c:v>3743.5255923937139</c:v>
                </c:pt>
                <c:pt idx="33">
                  <c:v>3678.2983363309354</c:v>
                </c:pt>
                <c:pt idx="34">
                  <c:v>4305.3581060833085</c:v>
                </c:pt>
                <c:pt idx="35">
                  <c:v>4127.5533492584855</c:v>
                </c:pt>
                <c:pt idx="36">
                  <c:v>5203.7438350237944</c:v>
                </c:pt>
                <c:pt idx="37">
                  <c:v>5591.6842079281232</c:v>
                </c:pt>
                <c:pt idx="38">
                  <c:v>5024.4653813748328</c:v>
                </c:pt>
                <c:pt idx="39">
                  <c:v>7155.6414158603584</c:v>
                </c:pt>
                <c:pt idx="40">
                  <c:v>5604.2871866834412</c:v>
                </c:pt>
                <c:pt idx="41">
                  <c:v>5655.9881612327354</c:v>
                </c:pt>
                <c:pt idx="42">
                  <c:v>6763.5584084580169</c:v>
                </c:pt>
                <c:pt idx="43">
                  <c:v>5758.2867737364195</c:v>
                </c:pt>
                <c:pt idx="44">
                  <c:v>6662.6857746340502</c:v>
                </c:pt>
                <c:pt idx="45">
                  <c:v>6604.801289802499</c:v>
                </c:pt>
                <c:pt idx="46">
                  <c:v>8792.5156500594967</c:v>
                </c:pt>
                <c:pt idx="47">
                  <c:v>7546.8484332050575</c:v>
                </c:pt>
                <c:pt idx="48">
                  <c:v>8956.8438478487769</c:v>
                </c:pt>
                <c:pt idx="49">
                  <c:v>9820.2640408460975</c:v>
                </c:pt>
                <c:pt idx="50">
                  <c:v>9459.701985111662</c:v>
                </c:pt>
                <c:pt idx="51">
                  <c:v>9912.8506019467204</c:v>
                </c:pt>
                <c:pt idx="52">
                  <c:v>9733.9423827479004</c:v>
                </c:pt>
                <c:pt idx="53">
                  <c:v>11799.277333512533</c:v>
                </c:pt>
                <c:pt idx="54">
                  <c:v>12113.822502288249</c:v>
                </c:pt>
                <c:pt idx="55">
                  <c:v>10496.699215600029</c:v>
                </c:pt>
                <c:pt idx="56">
                  <c:v>13281.58923192771</c:v>
                </c:pt>
                <c:pt idx="57">
                  <c:v>15118.830099422707</c:v>
                </c:pt>
                <c:pt idx="58">
                  <c:v>16166.927016416845</c:v>
                </c:pt>
                <c:pt idx="59">
                  <c:v>16025.491177269025</c:v>
                </c:pt>
                <c:pt idx="60">
                  <c:v>16996.825949071914</c:v>
                </c:pt>
                <c:pt idx="61">
                  <c:v>24499.761856608351</c:v>
                </c:pt>
                <c:pt idx="62">
                  <c:v>20666.552646116452</c:v>
                </c:pt>
                <c:pt idx="63">
                  <c:v>23391.710986267168</c:v>
                </c:pt>
                <c:pt idx="64">
                  <c:v>29781.137103122539</c:v>
                </c:pt>
                <c:pt idx="65">
                  <c:v>30618.275802752294</c:v>
                </c:pt>
                <c:pt idx="66">
                  <c:v>34755.42009204888</c:v>
                </c:pt>
                <c:pt idx="67">
                  <c:v>41108.526951347565</c:v>
                </c:pt>
                <c:pt idx="68">
                  <c:v>45273.767161226511</c:v>
                </c:pt>
                <c:pt idx="69">
                  <c:v>45301.148738952361</c:v>
                </c:pt>
                <c:pt idx="70">
                  <c:v>49450.592396777443</c:v>
                </c:pt>
                <c:pt idx="71">
                  <c:v>56750.459355601539</c:v>
                </c:pt>
                <c:pt idx="72">
                  <c:v>63518.137481910278</c:v>
                </c:pt>
                <c:pt idx="73">
                  <c:v>95606.695562007459</c:v>
                </c:pt>
                <c:pt idx="74">
                  <c:v>65558.402193784277</c:v>
                </c:pt>
                <c:pt idx="75">
                  <c:v>94185.760063559326</c:v>
                </c:pt>
                <c:pt idx="76">
                  <c:v>74958.341818181812</c:v>
                </c:pt>
                <c:pt idx="77">
                  <c:v>101935.68352601156</c:v>
                </c:pt>
                <c:pt idx="78">
                  <c:v>95524.995974235106</c:v>
                </c:pt>
                <c:pt idx="79">
                  <c:v>111140.21743388835</c:v>
                </c:pt>
                <c:pt idx="80">
                  <c:v>134378.03353102191</c:v>
                </c:pt>
              </c:numCache>
            </c:numRef>
          </c:val>
          <c:smooth val="0"/>
          <c:extLst>
            <c:ext xmlns:c16="http://schemas.microsoft.com/office/drawing/2014/chart" uri="{C3380CC4-5D6E-409C-BE32-E72D297353CC}">
              <c16:uniqueId val="{00000000-6646-4E34-A135-AE407601A1D1}"/>
            </c:ext>
          </c:extLst>
        </c:ser>
        <c:dLbls>
          <c:showLegendKey val="0"/>
          <c:showVal val="0"/>
          <c:showCatName val="0"/>
          <c:showSerName val="0"/>
          <c:showPercent val="0"/>
          <c:showBubbleSize val="0"/>
        </c:dLbls>
        <c:smooth val="0"/>
        <c:axId val="444532287"/>
        <c:axId val="374643247"/>
      </c:lineChart>
      <c:catAx>
        <c:axId val="44453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4643247"/>
        <c:crosses val="autoZero"/>
        <c:auto val="1"/>
        <c:lblAlgn val="ctr"/>
        <c:lblOffset val="100"/>
        <c:noMultiLvlLbl val="0"/>
      </c:catAx>
      <c:valAx>
        <c:axId val="37464324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453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23812</xdr:colOff>
      <xdr:row>87</xdr:row>
      <xdr:rowOff>76206</xdr:rowOff>
    </xdr:from>
    <xdr:to>
      <xdr:col>33</xdr:col>
      <xdr:colOff>328612</xdr:colOff>
      <xdr:row>101</xdr:row>
      <xdr:rowOff>152406</xdr:rowOff>
    </xdr:to>
    <xdr:graphicFrame macro="">
      <xdr:nvGraphicFramePr>
        <xdr:cNvPr id="2" name="Gráfico 1">
          <a:extLst>
            <a:ext uri="{FF2B5EF4-FFF2-40B4-BE49-F238E27FC236}">
              <a16:creationId xmlns:a16="http://schemas.microsoft.com/office/drawing/2014/main" id="{8D427F36-6A83-1872-1CD8-AE49FE4F4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30D1F-B1E9-431B-832E-EBEC5FE73D1A}">
  <dimension ref="B1:N31"/>
  <sheetViews>
    <sheetView showGridLines="0" topLeftCell="C1" workbookViewId="0">
      <selection activeCell="K4" sqref="K4:K20"/>
    </sheetView>
  </sheetViews>
  <sheetFormatPr baseColWidth="10" defaultRowHeight="15" x14ac:dyDescent="0.25"/>
  <cols>
    <col min="1" max="1" width="1.85546875" customWidth="1"/>
    <col min="2" max="2" width="16.7109375" bestFit="1" customWidth="1"/>
    <col min="3" max="3" width="17.42578125" customWidth="1"/>
    <col min="5" max="5" width="15.42578125" bestFit="1" customWidth="1"/>
    <col min="6" max="6" width="12.5703125" bestFit="1" customWidth="1"/>
    <col min="8" max="8" width="12.7109375" bestFit="1" customWidth="1"/>
    <col min="11" max="11" width="27.5703125" bestFit="1" customWidth="1"/>
  </cols>
  <sheetData>
    <row r="1" spans="2:14" ht="5.25" customHeight="1" x14ac:dyDescent="0.25"/>
    <row r="2" spans="2:14" x14ac:dyDescent="0.25">
      <c r="B2" s="146" t="s">
        <v>388</v>
      </c>
      <c r="C2" s="146"/>
      <c r="D2" s="146"/>
      <c r="E2" s="146"/>
      <c r="F2" s="146"/>
      <c r="G2" s="146"/>
      <c r="H2" s="146"/>
      <c r="I2" s="146"/>
      <c r="J2" s="146"/>
      <c r="K2" s="146"/>
      <c r="L2" s="146"/>
      <c r="M2" s="146"/>
      <c r="N2" s="146"/>
    </row>
    <row r="3" spans="2:14" ht="6" customHeight="1" thickBot="1" x14ac:dyDescent="0.3"/>
    <row r="4" spans="2:14" ht="15.75" thickBot="1" x14ac:dyDescent="0.3">
      <c r="B4" s="102" t="s">
        <v>389</v>
      </c>
      <c r="E4" s="102" t="s">
        <v>405</v>
      </c>
      <c r="H4" s="118" t="s">
        <v>372</v>
      </c>
      <c r="I4" s="115">
        <f>((VLOOKUP($C$5,P_C!$A$4:$CG$87,IF($C$6="Hombre",83,84),0)-IF(C10="Sí",0,VLOOKUP($C$5,P_C!$A$4:$CG$87,IF($C$6="Hombre",80,81),0))+IF(C11="Sí",F5*Insumos!M2,0)+IF(C12="Sí",Insumos!N2*Cotizador!F5))*(1+IF(C16="Ninguna",0,VLOOKUP(C16,Causas!$B$3:$Q$302,IF(Cotizador!C6="Hombre",14,15),0))))*(1+IF(C16="Ninguna",0,IF(C17="No",0,Insumos!N2)))</f>
        <v>9473.7187782096971</v>
      </c>
      <c r="K4" s="102" t="s">
        <v>438</v>
      </c>
      <c r="L4" s="141">
        <f>H12*(1+L13)^7</f>
        <v>7421.4894737739605</v>
      </c>
    </row>
    <row r="5" spans="2:14" ht="15.75" thickBot="1" x14ac:dyDescent="0.3">
      <c r="B5" s="111" t="s">
        <v>390</v>
      </c>
      <c r="C5" s="103">
        <v>21</v>
      </c>
      <c r="E5" s="118" t="s">
        <v>406</v>
      </c>
      <c r="F5" s="115">
        <v>10000000</v>
      </c>
      <c r="H5" s="108" t="s">
        <v>416</v>
      </c>
      <c r="I5" s="135">
        <f>F5/VLOOKUP(C7,ZG!A2:P36,15,0)</f>
        <v>0.42306858905289263</v>
      </c>
      <c r="K5" s="139" t="s">
        <v>444</v>
      </c>
      <c r="L5" s="140">
        <v>0.17249999999999999</v>
      </c>
    </row>
    <row r="6" spans="2:14" ht="15.75" thickBot="1" x14ac:dyDescent="0.3">
      <c r="B6" s="112" t="s">
        <v>391</v>
      </c>
      <c r="C6" s="104" t="s">
        <v>394</v>
      </c>
      <c r="E6" s="108" t="s">
        <v>11</v>
      </c>
      <c r="F6" s="116">
        <v>0.1</v>
      </c>
      <c r="H6" s="109" t="s">
        <v>417</v>
      </c>
      <c r="I6" s="136">
        <f>I5-INT(I5)</f>
        <v>0.42306858905289263</v>
      </c>
      <c r="K6" s="139" t="s">
        <v>437</v>
      </c>
      <c r="L6" s="140">
        <v>0.1532</v>
      </c>
    </row>
    <row r="7" spans="2:14" ht="15.75" thickBot="1" x14ac:dyDescent="0.3">
      <c r="B7" s="113" t="s">
        <v>392</v>
      </c>
      <c r="C7" s="105" t="s">
        <v>36</v>
      </c>
      <c r="E7" s="109" t="s">
        <v>12</v>
      </c>
      <c r="F7" s="116">
        <v>0.1</v>
      </c>
      <c r="K7" s="139" t="s">
        <v>430</v>
      </c>
      <c r="L7" s="140">
        <v>0.10415999999999997</v>
      </c>
    </row>
    <row r="8" spans="2:14" x14ac:dyDescent="0.25">
      <c r="E8" s="109" t="s">
        <v>407</v>
      </c>
      <c r="F8" s="104" t="s">
        <v>414</v>
      </c>
      <c r="K8" s="139" t="s">
        <v>431</v>
      </c>
      <c r="L8" s="140">
        <v>5.6200000000000049E-2</v>
      </c>
    </row>
    <row r="9" spans="2:14" ht="15.75" thickBot="1" x14ac:dyDescent="0.3">
      <c r="B9" s="102" t="s">
        <v>395</v>
      </c>
      <c r="E9" s="110" t="s">
        <v>409</v>
      </c>
      <c r="F9" s="117">
        <v>0.11</v>
      </c>
      <c r="K9" s="139" t="s">
        <v>432</v>
      </c>
      <c r="L9" s="140">
        <v>1.3829999999999955E-2</v>
      </c>
    </row>
    <row r="10" spans="2:14" ht="15.75" thickBot="1" x14ac:dyDescent="0.3">
      <c r="B10" s="112" t="s">
        <v>397</v>
      </c>
      <c r="C10" s="106" t="s">
        <v>396</v>
      </c>
      <c r="K10" s="139" t="s">
        <v>433</v>
      </c>
      <c r="L10" s="140">
        <v>2.9162825143963005E-2</v>
      </c>
    </row>
    <row r="11" spans="2:14" x14ac:dyDescent="0.25">
      <c r="B11" s="112" t="s">
        <v>399</v>
      </c>
      <c r="C11" s="106" t="s">
        <v>398</v>
      </c>
      <c r="E11" s="137" t="s">
        <v>416</v>
      </c>
      <c r="F11" s="137" t="s">
        <v>418</v>
      </c>
      <c r="G11" s="137" t="s">
        <v>419</v>
      </c>
      <c r="H11" s="137" t="s">
        <v>420</v>
      </c>
      <c r="K11" s="139" t="s">
        <v>434</v>
      </c>
      <c r="L11" s="140">
        <v>8.5259132747910943E-2</v>
      </c>
    </row>
    <row r="12" spans="2:14" ht="15.75" thickBot="1" x14ac:dyDescent="0.3">
      <c r="B12" s="113" t="s">
        <v>400</v>
      </c>
      <c r="C12" s="107" t="s">
        <v>398</v>
      </c>
      <c r="E12" s="79">
        <v>1</v>
      </c>
      <c r="F12" s="66">
        <f>I4</f>
        <v>9473.7187782096971</v>
      </c>
      <c r="G12" s="66">
        <f>IF(F13=0,F12*$I$6,F12)</f>
        <v>4008.0328365810706</v>
      </c>
      <c r="H12" s="66">
        <f>SUM(G12:G31)</f>
        <v>4008.0328365810706</v>
      </c>
      <c r="K12" s="139" t="s">
        <v>435</v>
      </c>
      <c r="L12" s="140">
        <v>0.12169188216979293</v>
      </c>
    </row>
    <row r="13" spans="2:14" x14ac:dyDescent="0.25">
      <c r="E13" s="79">
        <f>E12+1</f>
        <v>2</v>
      </c>
      <c r="F13" s="66">
        <f>IF(E12&lt;=$I$5,$I$4*VLOOKUP(E13,BandasSA!$L$3:$U$36,IF($C$6="Hombre",8,9),0),0)</f>
        <v>0</v>
      </c>
      <c r="G13" s="66">
        <f t="shared" ref="G13:G30" si="0">IF(F14=0,F13*$I$6,F13)</f>
        <v>0</v>
      </c>
      <c r="H13" s="66"/>
      <c r="K13" s="102" t="s">
        <v>436</v>
      </c>
      <c r="L13" s="140">
        <f>AVERAGE(L5:L12)</f>
        <v>9.2000480007708357E-2</v>
      </c>
    </row>
    <row r="14" spans="2:14" ht="15.75" thickBot="1" x14ac:dyDescent="0.3">
      <c r="E14" s="79">
        <f t="shared" ref="E14:E31" si="1">E13+1</f>
        <v>3</v>
      </c>
      <c r="F14" s="66">
        <f>IF(E13&lt;=$I$5,$I$4*VLOOKUP(E14,BandasSA!$L$3:$U$36,IF($C$6="Hombre",8,9),0),0)</f>
        <v>0</v>
      </c>
      <c r="G14" s="66">
        <f t="shared" si="0"/>
        <v>0</v>
      </c>
      <c r="H14" s="66"/>
    </row>
    <row r="15" spans="2:14" ht="15.75" thickBot="1" x14ac:dyDescent="0.3">
      <c r="B15" s="102" t="s">
        <v>402</v>
      </c>
      <c r="E15" s="79">
        <f t="shared" si="1"/>
        <v>4</v>
      </c>
      <c r="F15" s="66">
        <f>IF(E14&lt;=$I$5,$I$4*VLOOKUP(E15,BandasSA!$L$3:$U$36,IF($C$6="Hombre",8,9),0),0)</f>
        <v>0</v>
      </c>
      <c r="G15" s="66">
        <f t="shared" si="0"/>
        <v>0</v>
      </c>
      <c r="H15" s="66"/>
      <c r="K15" s="118" t="s">
        <v>439</v>
      </c>
      <c r="L15" s="142">
        <v>0.05</v>
      </c>
    </row>
    <row r="16" spans="2:14" ht="15.75" thickBot="1" x14ac:dyDescent="0.3">
      <c r="B16" s="138" t="s">
        <v>403</v>
      </c>
      <c r="C16" s="114" t="s">
        <v>70</v>
      </c>
      <c r="E16" s="79">
        <f t="shared" si="1"/>
        <v>5</v>
      </c>
      <c r="F16" s="66">
        <f>IF(E15&lt;=$I$5,$I$4*VLOOKUP(E16,BandasSA!$L$3:$U$36,IF($C$6="Hombre",8,9),0),0)</f>
        <v>0</v>
      </c>
      <c r="G16" s="66">
        <f t="shared" si="0"/>
        <v>0</v>
      </c>
      <c r="H16" s="66"/>
      <c r="K16" s="108" t="s">
        <v>440</v>
      </c>
      <c r="L16" s="142">
        <v>0.05</v>
      </c>
    </row>
    <row r="17" spans="2:14" ht="15.75" thickBot="1" x14ac:dyDescent="0.3">
      <c r="B17" s="113" t="s">
        <v>429</v>
      </c>
      <c r="C17" s="107" t="s">
        <v>396</v>
      </c>
      <c r="E17" s="79">
        <f t="shared" si="1"/>
        <v>6</v>
      </c>
      <c r="F17" s="66">
        <f>IF(E16&lt;=$I$5,$I$4*VLOOKUP(E17,BandasSA!$L$3:$U$36,IF($C$6="Hombre",8,9),0),0)</f>
        <v>0</v>
      </c>
      <c r="G17" s="66">
        <f t="shared" si="0"/>
        <v>0</v>
      </c>
      <c r="H17" s="66"/>
      <c r="K17" s="109" t="s">
        <v>441</v>
      </c>
      <c r="L17" s="143">
        <v>0.05</v>
      </c>
    </row>
    <row r="18" spans="2:14" x14ac:dyDescent="0.25">
      <c r="E18" s="79">
        <f t="shared" si="1"/>
        <v>7</v>
      </c>
      <c r="F18" s="66">
        <f>IF(E17&lt;=$I$5,$I$4*VLOOKUP(E18,BandasSA!$L$3:$U$36,IF($C$6="Hombre",8,9),0),0)</f>
        <v>0</v>
      </c>
      <c r="G18" s="66">
        <f t="shared" si="0"/>
        <v>0</v>
      </c>
      <c r="H18" s="66"/>
    </row>
    <row r="19" spans="2:14" x14ac:dyDescent="0.25">
      <c r="E19" s="79">
        <f t="shared" si="1"/>
        <v>8</v>
      </c>
      <c r="F19" s="66">
        <f>IF(E18&lt;=$I$5,$I$4*VLOOKUP(E19,BandasSA!$L$3:$U$36,IF($C$6="Hombre",8,9),0),0)</f>
        <v>0</v>
      </c>
      <c r="G19" s="66">
        <f t="shared" si="0"/>
        <v>0</v>
      </c>
      <c r="H19" s="66"/>
      <c r="K19" s="102" t="s">
        <v>442</v>
      </c>
      <c r="L19" s="145">
        <f>L4/(1-SUM(L15:L17))</f>
        <v>8731.1640867928945</v>
      </c>
      <c r="N19" s="144"/>
    </row>
    <row r="20" spans="2:14" x14ac:dyDescent="0.25">
      <c r="E20" s="79">
        <f t="shared" si="1"/>
        <v>9</v>
      </c>
      <c r="F20" s="66">
        <f>IF(E19&lt;=$I$5,$I$4*VLOOKUP(E20,BandasSA!$L$3:$U$36,IF($C$6="Hombre",8,9),0),0)</f>
        <v>0</v>
      </c>
      <c r="G20" s="66">
        <f t="shared" si="0"/>
        <v>0</v>
      </c>
      <c r="H20" s="66"/>
      <c r="K20" s="102" t="s">
        <v>443</v>
      </c>
      <c r="L20" s="145">
        <f>IF(F8="Al contado",L19,IF(F8="Semestral",L19/(1+(1+F9/2)^(-1)),IF(F8="Trimestral",L19/(1+(1+F9/4)^(-1)+(1+F9/4)^(-2)+(1+F9/4)^(-3)),IF(F8="Bimestral",L19/(1+(1+F9/6)^(-1)+(1+F9/6)^(-2)+(1+F9/6)^(-3)+(1+F9/6)^(-4)+(1+F9/6)^(-5)),L19/(1+(1+F9/12)^(-1)+(1+F9/12)^(-2)+(1+F9/12)^(-3)+(1+F9/12)^(-4)+(1+F9/12)^(-5)+(1+F9/12)^(-6)+(1+F9/12)^(-7)+(1+F9/12)^(-8)+(1+F9/12)^(-9)+(1+F9/12)^(-10)+(1+F9/12)^(-11))))))</f>
        <v>764.66533061769405</v>
      </c>
      <c r="N20" s="144"/>
    </row>
    <row r="21" spans="2:14" x14ac:dyDescent="0.25">
      <c r="E21" s="79">
        <f t="shared" si="1"/>
        <v>10</v>
      </c>
      <c r="F21" s="66">
        <f>IF(E20&lt;=$I$5,$I$4*VLOOKUP(E21,BandasSA!$L$3:$U$36,IF($C$6="Hombre",8,9),0),0)</f>
        <v>0</v>
      </c>
      <c r="G21" s="66">
        <f t="shared" si="0"/>
        <v>0</v>
      </c>
      <c r="H21" s="66"/>
      <c r="N21" s="144"/>
    </row>
    <row r="22" spans="2:14" x14ac:dyDescent="0.25">
      <c r="E22" s="79">
        <f t="shared" si="1"/>
        <v>11</v>
      </c>
      <c r="F22" s="66">
        <f>IF(E21&lt;=$I$5,$I$4*VLOOKUP(E22,BandasSA!$L$3:$U$36,IF($C$6="Hombre",8,9),0),0)</f>
        <v>0</v>
      </c>
      <c r="G22" s="66">
        <f t="shared" si="0"/>
        <v>0</v>
      </c>
      <c r="H22" s="66"/>
      <c r="N22" s="144"/>
    </row>
    <row r="23" spans="2:14" x14ac:dyDescent="0.25">
      <c r="E23" s="79">
        <f t="shared" si="1"/>
        <v>12</v>
      </c>
      <c r="F23" s="66">
        <f>IF(E22&lt;=$I$5,$I$4*VLOOKUP(E23,BandasSA!$L$3:$U$36,IF($C$6="Hombre",8,9),0),0)</f>
        <v>0</v>
      </c>
      <c r="G23" s="66">
        <f t="shared" si="0"/>
        <v>0</v>
      </c>
      <c r="H23" s="66"/>
    </row>
    <row r="24" spans="2:14" x14ac:dyDescent="0.25">
      <c r="E24" s="79">
        <f t="shared" si="1"/>
        <v>13</v>
      </c>
      <c r="F24" s="66">
        <f>IF(E23&lt;=$I$5,$I$4*VLOOKUP(E24,BandasSA!$L$3:$U$36,IF($C$6="Hombre",8,9),0),0)</f>
        <v>0</v>
      </c>
      <c r="G24" s="66">
        <f t="shared" si="0"/>
        <v>0</v>
      </c>
      <c r="H24" s="66"/>
    </row>
    <row r="25" spans="2:14" x14ac:dyDescent="0.25">
      <c r="E25" s="79">
        <f t="shared" si="1"/>
        <v>14</v>
      </c>
      <c r="F25" s="66">
        <f>IF(E24&lt;=$I$5,$I$4*VLOOKUP(E25,BandasSA!$L$3:$U$36,IF($C$6="Hombre",8,9),0),0)</f>
        <v>0</v>
      </c>
      <c r="G25" s="66">
        <f t="shared" si="0"/>
        <v>0</v>
      </c>
      <c r="H25" s="66"/>
    </row>
    <row r="26" spans="2:14" x14ac:dyDescent="0.25">
      <c r="E26" s="79">
        <f t="shared" si="1"/>
        <v>15</v>
      </c>
      <c r="F26" s="66">
        <f>IF(E25&lt;=$I$5,$I$4*VLOOKUP(E26,BandasSA!$L$3:$U$36,IF($C$6="Hombre",8,9),0),0)</f>
        <v>0</v>
      </c>
      <c r="G26" s="66">
        <f t="shared" si="0"/>
        <v>0</v>
      </c>
      <c r="H26" s="66"/>
    </row>
    <row r="27" spans="2:14" x14ac:dyDescent="0.25">
      <c r="E27" s="79">
        <f t="shared" si="1"/>
        <v>16</v>
      </c>
      <c r="F27" s="66">
        <f>IF(E26&lt;=$I$5,$I$4*VLOOKUP(E27,BandasSA!$L$3:$U$36,IF($C$6="Hombre",8,9),0),0)</f>
        <v>0</v>
      </c>
      <c r="G27" s="66">
        <f t="shared" si="0"/>
        <v>0</v>
      </c>
      <c r="H27" s="66"/>
    </row>
    <row r="28" spans="2:14" x14ac:dyDescent="0.25">
      <c r="E28" s="79">
        <f t="shared" si="1"/>
        <v>17</v>
      </c>
      <c r="F28" s="66">
        <f>IF(E27&lt;=$I$5,$I$4*VLOOKUP(E28,BandasSA!$L$3:$U$36,IF($C$6="Hombre",8,9),0),0)</f>
        <v>0</v>
      </c>
      <c r="G28" s="66">
        <f t="shared" si="0"/>
        <v>0</v>
      </c>
      <c r="H28" s="66"/>
    </row>
    <row r="29" spans="2:14" x14ac:dyDescent="0.25">
      <c r="E29" s="79">
        <f t="shared" si="1"/>
        <v>18</v>
      </c>
      <c r="F29" s="66">
        <f>IF(E28&lt;=$I$5,$I$4*VLOOKUP(E29,BandasSA!$L$3:$U$36,IF($C$6="Hombre",8,9),0),0)</f>
        <v>0</v>
      </c>
      <c r="G29" s="66">
        <f t="shared" si="0"/>
        <v>0</v>
      </c>
      <c r="H29" s="66"/>
    </row>
    <row r="30" spans="2:14" x14ac:dyDescent="0.25">
      <c r="E30" s="79">
        <f t="shared" si="1"/>
        <v>19</v>
      </c>
      <c r="F30" s="66">
        <f>IF(E29&lt;=$I$5,$I$4*VLOOKUP(E30,BandasSA!$L$3:$U$36,IF($C$6="Hombre",8,9),0),0)</f>
        <v>0</v>
      </c>
      <c r="G30" s="66">
        <f t="shared" si="0"/>
        <v>0</v>
      </c>
      <c r="H30" s="66"/>
    </row>
    <row r="31" spans="2:14" x14ac:dyDescent="0.25">
      <c r="E31" s="79">
        <f t="shared" si="1"/>
        <v>20</v>
      </c>
      <c r="F31" s="66">
        <f>IF(E30&lt;=$I$5,$I$4*VLOOKUP(E31,BandasSA!$L$3:$U$36,IF($C$6="Hombre",8,9),0),0)</f>
        <v>0</v>
      </c>
      <c r="G31" s="66">
        <f t="shared" ref="G31" si="2">IF(F32=0,F31*$I$6,F31)</f>
        <v>0</v>
      </c>
      <c r="H31" s="66"/>
    </row>
  </sheetData>
  <mergeCells count="1">
    <mergeCell ref="B2:N2"/>
  </mergeCell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A90BE435-C48C-40D0-963E-3F5CB339A2A4}">
          <x14:formula1>
            <xm:f>Insumos!$A$2:$A$82</xm:f>
          </x14:formula1>
          <xm:sqref>C5</xm:sqref>
        </x14:dataValidation>
        <x14:dataValidation type="list" allowBlank="1" showInputMessage="1" showErrorMessage="1" xr:uid="{00614AFE-5233-4A3F-9A78-EC90F18F999C}">
          <x14:formula1>
            <xm:f>Insumos!$B$2:$B$3</xm:f>
          </x14:formula1>
          <xm:sqref>C6</xm:sqref>
        </x14:dataValidation>
        <x14:dataValidation type="list" allowBlank="1" showInputMessage="1" showErrorMessage="1" xr:uid="{4BC1F17C-5B4E-4A98-BAB6-A4801A1011D0}">
          <x14:formula1>
            <xm:f>Insumos!$C$2:$C$33</xm:f>
          </x14:formula1>
          <xm:sqref>C7</xm:sqref>
        </x14:dataValidation>
        <x14:dataValidation type="list" allowBlank="1" showInputMessage="1" showErrorMessage="1" xr:uid="{81CF5CDB-8E10-486F-91B4-C70ED60C0272}">
          <x14:formula1>
            <xm:f>Insumos!$D$2:$D$3</xm:f>
          </x14:formula1>
          <xm:sqref>C17 C10:C12</xm:sqref>
        </x14:dataValidation>
        <x14:dataValidation type="list" allowBlank="1" showInputMessage="1" showErrorMessage="1" xr:uid="{CE729BE5-93DF-4ABC-8B65-FBD7A56B2E73}">
          <x14:formula1>
            <xm:f>Insumos!$E$2:$E$302</xm:f>
          </x14:formula1>
          <xm:sqref>C16</xm:sqref>
        </x14:dataValidation>
        <x14:dataValidation type="list" allowBlank="1" showInputMessage="1" showErrorMessage="1" xr:uid="{6AB06FBC-07EF-4B49-92B2-6481835EBBEC}">
          <x14:formula1>
            <xm:f>Insumos!$F$2:$F$6</xm:f>
          </x14:formula1>
          <xm:sqref>F8</xm:sqref>
        </x14:dataValidation>
        <x14:dataValidation type="list" allowBlank="1" showInputMessage="1" showErrorMessage="1" xr:uid="{3A1DCA5E-C64D-4E6D-963D-8FFF1D68ED72}">
          <x14:formula1>
            <xm:f>Insumos!$G$2:$G$5</xm:f>
          </x14:formula1>
          <xm:sqref>F6:F7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6410-8979-4252-8050-9A284F8263CF}">
  <dimension ref="A1:CH88"/>
  <sheetViews>
    <sheetView zoomScale="130" zoomScaleNormal="130" workbookViewId="0">
      <pane xSplit="1" ySplit="5" topLeftCell="CB6" activePane="bottomRight" state="frozen"/>
      <selection pane="topRight" activeCell="B1" sqref="B1"/>
      <selection pane="bottomLeft" activeCell="A6" sqref="A6"/>
      <selection pane="bottomRight" activeCell="W4" sqref="W4:CG4"/>
    </sheetView>
  </sheetViews>
  <sheetFormatPr baseColWidth="10" defaultColWidth="9.140625" defaultRowHeight="15" x14ac:dyDescent="0.25"/>
  <cols>
    <col min="1" max="1" width="17" customWidth="1"/>
    <col min="5" max="5" width="10" bestFit="1" customWidth="1"/>
    <col min="11" max="11" width="10" bestFit="1" customWidth="1"/>
    <col min="14" max="14" width="10" bestFit="1" customWidth="1"/>
    <col min="35" max="35" width="11.5703125" bestFit="1" customWidth="1"/>
    <col min="36" max="36" width="10.5703125" bestFit="1" customWidth="1"/>
    <col min="37" max="37" width="11.5703125" bestFit="1" customWidth="1"/>
    <col min="59" max="59" width="11.5703125" bestFit="1" customWidth="1"/>
    <col min="60" max="60" width="10.5703125" bestFit="1" customWidth="1"/>
    <col min="61" max="61" width="11.5703125" bestFit="1" customWidth="1"/>
    <col min="62" max="67" width="9.42578125" bestFit="1" customWidth="1"/>
  </cols>
  <sheetData>
    <row r="1" spans="1:86" ht="14.45" customHeight="1" x14ac:dyDescent="0.25">
      <c r="A1" s="21" t="s">
        <v>5</v>
      </c>
      <c r="B1" s="16"/>
      <c r="C1" s="16"/>
      <c r="D1" s="16"/>
      <c r="E1" s="16"/>
      <c r="F1" s="16"/>
      <c r="G1" s="16"/>
      <c r="H1" s="16"/>
      <c r="I1" s="16"/>
      <c r="J1" s="16"/>
      <c r="K1" s="16"/>
      <c r="L1" s="16"/>
      <c r="M1" s="16"/>
      <c r="N1" s="16"/>
      <c r="O1" s="16"/>
      <c r="P1" s="16"/>
      <c r="Q1" s="16"/>
      <c r="R1" s="16"/>
      <c r="S1" s="16"/>
      <c r="T1" s="16"/>
      <c r="U1" s="16"/>
      <c r="V1" s="16"/>
      <c r="W1" s="16"/>
      <c r="X1" s="16"/>
      <c r="Y1" s="16"/>
      <c r="Z1" s="16"/>
      <c r="AA1" s="16"/>
      <c r="AB1" s="17"/>
      <c r="AC1" s="17"/>
      <c r="AD1" s="17"/>
      <c r="AE1" s="17"/>
      <c r="AF1" s="17"/>
      <c r="AG1" s="17"/>
      <c r="AH1" s="17"/>
    </row>
    <row r="2" spans="1:86" x14ac:dyDescent="0.25">
      <c r="A2">
        <v>1</v>
      </c>
      <c r="B2">
        <f>A2+1</f>
        <v>2</v>
      </c>
      <c r="C2">
        <f t="shared" ref="C2:BN2" si="0">B2+1</f>
        <v>3</v>
      </c>
      <c r="D2">
        <f t="shared" si="0"/>
        <v>4</v>
      </c>
      <c r="E2">
        <f t="shared" si="0"/>
        <v>5</v>
      </c>
      <c r="F2">
        <f t="shared" si="0"/>
        <v>6</v>
      </c>
      <c r="G2">
        <f t="shared" si="0"/>
        <v>7</v>
      </c>
      <c r="H2">
        <f t="shared" si="0"/>
        <v>8</v>
      </c>
      <c r="I2">
        <f t="shared" si="0"/>
        <v>9</v>
      </c>
      <c r="J2">
        <f t="shared" si="0"/>
        <v>10</v>
      </c>
      <c r="K2">
        <f t="shared" si="0"/>
        <v>11</v>
      </c>
      <c r="L2">
        <f t="shared" si="0"/>
        <v>12</v>
      </c>
      <c r="M2">
        <f t="shared" si="0"/>
        <v>13</v>
      </c>
      <c r="N2">
        <f t="shared" si="0"/>
        <v>14</v>
      </c>
      <c r="O2">
        <f t="shared" si="0"/>
        <v>15</v>
      </c>
      <c r="P2">
        <f t="shared" si="0"/>
        <v>16</v>
      </c>
      <c r="Q2">
        <f t="shared" si="0"/>
        <v>17</v>
      </c>
      <c r="R2">
        <f t="shared" si="0"/>
        <v>18</v>
      </c>
      <c r="S2">
        <f t="shared" si="0"/>
        <v>19</v>
      </c>
      <c r="T2">
        <f t="shared" si="0"/>
        <v>20</v>
      </c>
      <c r="U2">
        <f t="shared" si="0"/>
        <v>21</v>
      </c>
      <c r="V2">
        <f t="shared" si="0"/>
        <v>22</v>
      </c>
      <c r="W2">
        <f t="shared" si="0"/>
        <v>23</v>
      </c>
      <c r="X2">
        <f t="shared" si="0"/>
        <v>24</v>
      </c>
      <c r="Y2">
        <f t="shared" si="0"/>
        <v>25</v>
      </c>
      <c r="Z2">
        <f t="shared" si="0"/>
        <v>26</v>
      </c>
      <c r="AA2">
        <f t="shared" si="0"/>
        <v>27</v>
      </c>
      <c r="AB2">
        <f t="shared" si="0"/>
        <v>28</v>
      </c>
      <c r="AC2">
        <f t="shared" si="0"/>
        <v>29</v>
      </c>
      <c r="AD2">
        <f t="shared" si="0"/>
        <v>30</v>
      </c>
      <c r="AE2">
        <f t="shared" si="0"/>
        <v>31</v>
      </c>
      <c r="AF2">
        <f t="shared" si="0"/>
        <v>32</v>
      </c>
      <c r="AG2">
        <f t="shared" si="0"/>
        <v>33</v>
      </c>
      <c r="AH2">
        <f t="shared" si="0"/>
        <v>34</v>
      </c>
      <c r="AI2">
        <f t="shared" si="0"/>
        <v>35</v>
      </c>
      <c r="AJ2">
        <f t="shared" si="0"/>
        <v>36</v>
      </c>
      <c r="AK2">
        <f t="shared" si="0"/>
        <v>37</v>
      </c>
      <c r="AL2">
        <f t="shared" si="0"/>
        <v>38</v>
      </c>
      <c r="AM2">
        <f t="shared" si="0"/>
        <v>39</v>
      </c>
      <c r="AN2">
        <f t="shared" si="0"/>
        <v>40</v>
      </c>
      <c r="AO2">
        <f t="shared" si="0"/>
        <v>41</v>
      </c>
      <c r="AP2">
        <f t="shared" si="0"/>
        <v>42</v>
      </c>
      <c r="AQ2">
        <f t="shared" si="0"/>
        <v>43</v>
      </c>
      <c r="AR2">
        <f t="shared" si="0"/>
        <v>44</v>
      </c>
      <c r="AS2">
        <f t="shared" si="0"/>
        <v>45</v>
      </c>
      <c r="AT2">
        <f t="shared" si="0"/>
        <v>46</v>
      </c>
      <c r="AU2">
        <f t="shared" si="0"/>
        <v>47</v>
      </c>
      <c r="AV2">
        <f t="shared" si="0"/>
        <v>48</v>
      </c>
      <c r="AW2">
        <f t="shared" si="0"/>
        <v>49</v>
      </c>
      <c r="AX2">
        <f t="shared" si="0"/>
        <v>50</v>
      </c>
      <c r="AY2">
        <f t="shared" si="0"/>
        <v>51</v>
      </c>
      <c r="AZ2">
        <f t="shared" si="0"/>
        <v>52</v>
      </c>
      <c r="BA2">
        <f t="shared" si="0"/>
        <v>53</v>
      </c>
      <c r="BB2">
        <f t="shared" si="0"/>
        <v>54</v>
      </c>
      <c r="BC2">
        <f t="shared" si="0"/>
        <v>55</v>
      </c>
      <c r="BD2">
        <f t="shared" si="0"/>
        <v>56</v>
      </c>
      <c r="BE2">
        <f t="shared" si="0"/>
        <v>57</v>
      </c>
      <c r="BF2">
        <f t="shared" si="0"/>
        <v>58</v>
      </c>
      <c r="BG2">
        <f t="shared" si="0"/>
        <v>59</v>
      </c>
      <c r="BH2">
        <f t="shared" si="0"/>
        <v>60</v>
      </c>
      <c r="BI2">
        <f t="shared" si="0"/>
        <v>61</v>
      </c>
      <c r="BJ2">
        <f t="shared" si="0"/>
        <v>62</v>
      </c>
      <c r="BK2">
        <f t="shared" si="0"/>
        <v>63</v>
      </c>
      <c r="BL2">
        <f t="shared" si="0"/>
        <v>64</v>
      </c>
      <c r="BM2">
        <f t="shared" si="0"/>
        <v>65</v>
      </c>
      <c r="BN2">
        <f t="shared" si="0"/>
        <v>66</v>
      </c>
      <c r="BO2">
        <f t="shared" ref="BO2:CG2" si="1">BN2+1</f>
        <v>67</v>
      </c>
      <c r="BP2">
        <f t="shared" si="1"/>
        <v>68</v>
      </c>
      <c r="BQ2">
        <f t="shared" si="1"/>
        <v>69</v>
      </c>
      <c r="BR2">
        <f t="shared" si="1"/>
        <v>70</v>
      </c>
      <c r="BS2">
        <f t="shared" si="1"/>
        <v>71</v>
      </c>
      <c r="BT2">
        <f t="shared" si="1"/>
        <v>72</v>
      </c>
      <c r="BU2">
        <f t="shared" si="1"/>
        <v>73</v>
      </c>
      <c r="BV2">
        <f t="shared" si="1"/>
        <v>74</v>
      </c>
      <c r="BW2">
        <f t="shared" si="1"/>
        <v>75</v>
      </c>
      <c r="BX2">
        <f t="shared" si="1"/>
        <v>76</v>
      </c>
      <c r="BY2">
        <f t="shared" si="1"/>
        <v>77</v>
      </c>
      <c r="BZ2">
        <f t="shared" si="1"/>
        <v>78</v>
      </c>
      <c r="CA2">
        <f t="shared" si="1"/>
        <v>79</v>
      </c>
      <c r="CB2">
        <f t="shared" si="1"/>
        <v>80</v>
      </c>
      <c r="CC2">
        <f t="shared" si="1"/>
        <v>81</v>
      </c>
      <c r="CD2">
        <f t="shared" si="1"/>
        <v>82</v>
      </c>
      <c r="CE2">
        <f t="shared" si="1"/>
        <v>83</v>
      </c>
      <c r="CF2">
        <f t="shared" si="1"/>
        <v>84</v>
      </c>
      <c r="CG2">
        <f t="shared" si="1"/>
        <v>85</v>
      </c>
    </row>
    <row r="3" spans="1:86" ht="14.45" customHeight="1" x14ac:dyDescent="0.25">
      <c r="A3" s="22"/>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67"/>
    </row>
    <row r="4" spans="1:86" x14ac:dyDescent="0.25">
      <c r="A4" s="23" t="s">
        <v>6</v>
      </c>
      <c r="B4" s="148" t="s">
        <v>7</v>
      </c>
      <c r="C4" s="148"/>
      <c r="D4" s="148"/>
      <c r="E4" s="148" t="s">
        <v>8</v>
      </c>
      <c r="F4" s="148"/>
      <c r="G4" s="148"/>
      <c r="H4" s="148" t="s">
        <v>9</v>
      </c>
      <c r="I4" s="148"/>
      <c r="J4" s="148"/>
      <c r="K4" s="148" t="s">
        <v>10</v>
      </c>
      <c r="L4" s="148"/>
      <c r="M4" s="148"/>
      <c r="N4" s="148" t="s">
        <v>11</v>
      </c>
      <c r="O4" s="148"/>
      <c r="P4" s="148"/>
      <c r="Q4" s="148" t="s">
        <v>12</v>
      </c>
      <c r="R4" s="148"/>
      <c r="S4" s="148"/>
      <c r="T4" s="148" t="s">
        <v>13</v>
      </c>
      <c r="U4" s="148"/>
      <c r="V4" s="148"/>
      <c r="W4" s="148" t="s">
        <v>14</v>
      </c>
      <c r="X4" s="148"/>
      <c r="Y4" s="148"/>
      <c r="Z4" s="148" t="s">
        <v>15</v>
      </c>
      <c r="AA4" s="148"/>
      <c r="AB4" s="148"/>
      <c r="AC4" s="148" t="s">
        <v>16</v>
      </c>
      <c r="AD4" s="148"/>
      <c r="AE4" s="148"/>
      <c r="AF4" s="148" t="s">
        <v>17</v>
      </c>
      <c r="AG4" s="148"/>
      <c r="AH4" s="148"/>
      <c r="AI4" s="149" t="s">
        <v>10</v>
      </c>
      <c r="AJ4" s="149"/>
      <c r="AK4" s="149"/>
      <c r="AL4" s="149" t="s">
        <v>11</v>
      </c>
      <c r="AM4" s="149"/>
      <c r="AN4" s="149"/>
      <c r="AO4" s="149" t="s">
        <v>12</v>
      </c>
      <c r="AP4" s="149"/>
      <c r="AQ4" s="149"/>
      <c r="AR4" s="149" t="s">
        <v>13</v>
      </c>
      <c r="AS4" s="149"/>
      <c r="AT4" s="149"/>
      <c r="AU4" s="149" t="s">
        <v>14</v>
      </c>
      <c r="AV4" s="149"/>
      <c r="AW4" s="149"/>
      <c r="AX4" s="149" t="s">
        <v>15</v>
      </c>
      <c r="AY4" s="149"/>
      <c r="AZ4" s="149"/>
      <c r="BA4" s="149" t="s">
        <v>16</v>
      </c>
      <c r="BB4" s="149"/>
      <c r="BC4" s="149"/>
      <c r="BD4" s="149" t="s">
        <v>17</v>
      </c>
      <c r="BE4" s="149"/>
      <c r="BF4" s="149"/>
      <c r="BG4" s="150" t="s">
        <v>10</v>
      </c>
      <c r="BH4" s="150"/>
      <c r="BI4" s="150"/>
      <c r="BJ4" s="150" t="s">
        <v>11</v>
      </c>
      <c r="BK4" s="150"/>
      <c r="BL4" s="150"/>
      <c r="BM4" s="150" t="s">
        <v>12</v>
      </c>
      <c r="BN4" s="150"/>
      <c r="BO4" s="150"/>
      <c r="BP4" s="150" t="s">
        <v>13</v>
      </c>
      <c r="BQ4" s="150"/>
      <c r="BR4" s="150"/>
      <c r="BS4" s="150" t="s">
        <v>14</v>
      </c>
      <c r="BT4" s="150"/>
      <c r="BU4" s="150"/>
      <c r="BV4" s="150" t="s">
        <v>15</v>
      </c>
      <c r="BW4" s="150"/>
      <c r="BX4" s="150"/>
      <c r="BY4" s="150" t="s">
        <v>16</v>
      </c>
      <c r="BZ4" s="150"/>
      <c r="CA4" s="150"/>
      <c r="CB4" s="150" t="s">
        <v>17</v>
      </c>
      <c r="CC4" s="150"/>
      <c r="CD4" s="150"/>
      <c r="CE4" s="147" t="s">
        <v>372</v>
      </c>
      <c r="CF4" s="147"/>
      <c r="CG4" s="147"/>
    </row>
    <row r="5" spans="1:86" x14ac:dyDescent="0.25">
      <c r="A5" s="2"/>
      <c r="B5" s="18" t="s">
        <v>2</v>
      </c>
      <c r="C5" s="18" t="s">
        <v>3</v>
      </c>
      <c r="D5" s="18" t="s">
        <v>4</v>
      </c>
      <c r="E5" s="18" t="s">
        <v>2</v>
      </c>
      <c r="F5" s="18" t="s">
        <v>3</v>
      </c>
      <c r="G5" s="18" t="s">
        <v>4</v>
      </c>
      <c r="H5" s="18" t="s">
        <v>2</v>
      </c>
      <c r="I5" s="18" t="s">
        <v>3</v>
      </c>
      <c r="J5" s="19" t="s">
        <v>4</v>
      </c>
      <c r="K5" s="18" t="s">
        <v>2</v>
      </c>
      <c r="L5" s="18" t="s">
        <v>3</v>
      </c>
      <c r="M5" s="18" t="s">
        <v>4</v>
      </c>
      <c r="N5" s="18" t="s">
        <v>2</v>
      </c>
      <c r="O5" s="18" t="s">
        <v>3</v>
      </c>
      <c r="P5" s="18" t="s">
        <v>4</v>
      </c>
      <c r="Q5" s="18" t="s">
        <v>2</v>
      </c>
      <c r="R5" s="18" t="s">
        <v>3</v>
      </c>
      <c r="S5" s="18" t="s">
        <v>4</v>
      </c>
      <c r="T5" s="18" t="s">
        <v>2</v>
      </c>
      <c r="U5" s="18" t="s">
        <v>3</v>
      </c>
      <c r="V5" s="18" t="s">
        <v>4</v>
      </c>
      <c r="W5" s="18" t="s">
        <v>2</v>
      </c>
      <c r="X5" s="18" t="s">
        <v>3</v>
      </c>
      <c r="Y5" s="18" t="s">
        <v>4</v>
      </c>
      <c r="Z5" s="18" t="s">
        <v>2</v>
      </c>
      <c r="AA5" s="18" t="s">
        <v>3</v>
      </c>
      <c r="AB5" s="18" t="s">
        <v>4</v>
      </c>
      <c r="AC5" s="18" t="s">
        <v>2</v>
      </c>
      <c r="AD5" s="18" t="s">
        <v>3</v>
      </c>
      <c r="AE5" s="18" t="s">
        <v>4</v>
      </c>
      <c r="AF5" s="18" t="s">
        <v>2</v>
      </c>
      <c r="AG5" s="20" t="s">
        <v>3</v>
      </c>
      <c r="AH5" s="18" t="s">
        <v>4</v>
      </c>
      <c r="AI5" s="64" t="s">
        <v>2</v>
      </c>
      <c r="AJ5" s="64" t="s">
        <v>3</v>
      </c>
      <c r="AK5" s="64" t="s">
        <v>4</v>
      </c>
      <c r="AL5" s="64" t="s">
        <v>2</v>
      </c>
      <c r="AM5" s="64" t="s">
        <v>3</v>
      </c>
      <c r="AN5" s="64" t="s">
        <v>4</v>
      </c>
      <c r="AO5" s="64" t="s">
        <v>2</v>
      </c>
      <c r="AP5" s="64" t="s">
        <v>3</v>
      </c>
      <c r="AQ5" s="64" t="s">
        <v>4</v>
      </c>
      <c r="AR5" s="64" t="s">
        <v>2</v>
      </c>
      <c r="AS5" s="64" t="s">
        <v>3</v>
      </c>
      <c r="AT5" s="64" t="s">
        <v>4</v>
      </c>
      <c r="AU5" s="64" t="s">
        <v>2</v>
      </c>
      <c r="AV5" s="64" t="s">
        <v>3</v>
      </c>
      <c r="AW5" s="64" t="s">
        <v>4</v>
      </c>
      <c r="AX5" s="64" t="s">
        <v>2</v>
      </c>
      <c r="AY5" s="64" t="s">
        <v>3</v>
      </c>
      <c r="AZ5" s="64" t="s">
        <v>4</v>
      </c>
      <c r="BA5" s="64" t="s">
        <v>2</v>
      </c>
      <c r="BB5" s="64" t="s">
        <v>3</v>
      </c>
      <c r="BC5" s="64" t="s">
        <v>4</v>
      </c>
      <c r="BD5" s="64" t="s">
        <v>2</v>
      </c>
      <c r="BE5" s="65" t="s">
        <v>3</v>
      </c>
      <c r="BF5" s="64" t="s">
        <v>4</v>
      </c>
      <c r="BG5" s="68" t="s">
        <v>2</v>
      </c>
      <c r="BH5" s="68" t="s">
        <v>3</v>
      </c>
      <c r="BI5" s="68" t="s">
        <v>4</v>
      </c>
      <c r="BJ5" s="68" t="s">
        <v>2</v>
      </c>
      <c r="BK5" s="68" t="s">
        <v>3</v>
      </c>
      <c r="BL5" s="68" t="s">
        <v>4</v>
      </c>
      <c r="BM5" s="68" t="s">
        <v>2</v>
      </c>
      <c r="BN5" s="68" t="s">
        <v>3</v>
      </c>
      <c r="BO5" s="68" t="s">
        <v>4</v>
      </c>
      <c r="BP5" s="68" t="s">
        <v>2</v>
      </c>
      <c r="BQ5" s="68" t="s">
        <v>3</v>
      </c>
      <c r="BR5" s="68" t="s">
        <v>4</v>
      </c>
      <c r="BS5" s="68" t="s">
        <v>2</v>
      </c>
      <c r="BT5" s="68" t="s">
        <v>3</v>
      </c>
      <c r="BU5" s="68" t="s">
        <v>4</v>
      </c>
      <c r="BV5" s="68" t="s">
        <v>2</v>
      </c>
      <c r="BW5" s="68" t="s">
        <v>3</v>
      </c>
      <c r="BX5" s="68" t="s">
        <v>4</v>
      </c>
      <c r="BY5" s="68" t="s">
        <v>2</v>
      </c>
      <c r="BZ5" s="68" t="s">
        <v>3</v>
      </c>
      <c r="CA5" s="68" t="s">
        <v>4</v>
      </c>
      <c r="CB5" s="68" t="s">
        <v>2</v>
      </c>
      <c r="CC5" s="69" t="s">
        <v>3</v>
      </c>
      <c r="CD5" s="68" t="s">
        <v>4</v>
      </c>
      <c r="CE5" s="70" t="s">
        <v>2</v>
      </c>
      <c r="CF5" s="71" t="s">
        <v>3</v>
      </c>
      <c r="CG5" s="70" t="s">
        <v>4</v>
      </c>
    </row>
    <row r="6" spans="1:86" x14ac:dyDescent="0.25">
      <c r="A6" s="5">
        <v>0</v>
      </c>
      <c r="B6" s="6">
        <v>10266</v>
      </c>
      <c r="C6" s="6">
        <v>9937</v>
      </c>
      <c r="D6" s="6">
        <v>20203</v>
      </c>
      <c r="E6" s="6">
        <v>74966188</v>
      </c>
      <c r="F6" s="6">
        <v>68707597</v>
      </c>
      <c r="G6" s="6">
        <v>143673786</v>
      </c>
      <c r="H6" s="6">
        <v>1120</v>
      </c>
      <c r="I6" s="7">
        <v>745</v>
      </c>
      <c r="J6" s="8">
        <v>1865</v>
      </c>
      <c r="K6" s="6">
        <v>175389512</v>
      </c>
      <c r="L6" s="6">
        <v>160864238</v>
      </c>
      <c r="M6" s="6">
        <v>336253749</v>
      </c>
      <c r="N6" s="6">
        <v>12371221</v>
      </c>
      <c r="O6" s="6">
        <v>8854706</v>
      </c>
      <c r="P6" s="6">
        <v>21225927</v>
      </c>
      <c r="Q6" s="6">
        <v>8231570</v>
      </c>
      <c r="R6" s="6">
        <v>5956044</v>
      </c>
      <c r="S6" s="6">
        <v>14187613</v>
      </c>
      <c r="T6" s="6">
        <v>31071662</v>
      </c>
      <c r="U6" s="6">
        <v>25551859</v>
      </c>
      <c r="V6" s="6">
        <v>56623521</v>
      </c>
      <c r="W6" s="6">
        <v>100650180</v>
      </c>
      <c r="X6" s="6">
        <v>96356966</v>
      </c>
      <c r="Y6" s="6">
        <v>197007146</v>
      </c>
      <c r="Z6" s="6">
        <v>20045164</v>
      </c>
      <c r="AA6" s="6">
        <v>20440934</v>
      </c>
      <c r="AB6" s="6">
        <v>40486097</v>
      </c>
      <c r="AC6" s="6">
        <v>7872213</v>
      </c>
      <c r="AD6" s="6">
        <v>9418889</v>
      </c>
      <c r="AE6" s="6">
        <v>17291102</v>
      </c>
      <c r="AF6" s="6">
        <v>15750293</v>
      </c>
      <c r="AG6" s="9">
        <v>9095590</v>
      </c>
      <c r="AH6" s="6">
        <v>24845883</v>
      </c>
      <c r="AI6" s="66">
        <f>K6/$B6</f>
        <v>17084.503409312292</v>
      </c>
      <c r="AJ6" s="66">
        <f>L6/$C6</f>
        <v>16188.410787964174</v>
      </c>
      <c r="AK6" s="66">
        <f>M6/$D6</f>
        <v>16643.753353462358</v>
      </c>
      <c r="AL6" s="66">
        <f>N6/$B6</f>
        <v>1205.0673095655561</v>
      </c>
      <c r="AM6" s="66">
        <f>O6/$C6</f>
        <v>891.08443192110292</v>
      </c>
      <c r="AN6" s="66">
        <f>P6/$D6</f>
        <v>1050.6324308271048</v>
      </c>
      <c r="AO6" s="66">
        <f>Q6/$B6</f>
        <v>801.82836547827776</v>
      </c>
      <c r="AP6" s="66">
        <f>R6/$C6</f>
        <v>599.38049713193118</v>
      </c>
      <c r="AQ6" s="66">
        <f>S6/$D6</f>
        <v>702.2527842399644</v>
      </c>
      <c r="AR6" s="66">
        <f>T6/$B6</f>
        <v>3026.6571205922464</v>
      </c>
      <c r="AS6" s="66">
        <f>U6/$C6</f>
        <v>2571.3856294656334</v>
      </c>
      <c r="AT6" s="66">
        <f>V6/$D6</f>
        <v>2802.7283571746771</v>
      </c>
      <c r="AU6" s="66">
        <f>W6/$B6</f>
        <v>9804.2255990648737</v>
      </c>
      <c r="AV6" s="66">
        <f>X6/$C6</f>
        <v>9696.7863540303915</v>
      </c>
      <c r="AW6" s="66">
        <f>Y6/$D6</f>
        <v>9751.3807850319263</v>
      </c>
      <c r="AX6" s="66">
        <f>Z6/$B6</f>
        <v>1952.5778297292031</v>
      </c>
      <c r="AY6" s="66">
        <f>AA6/$C6</f>
        <v>2057.0528328469359</v>
      </c>
      <c r="AZ6" s="66">
        <f>AB6/$D6</f>
        <v>2003.964609216453</v>
      </c>
      <c r="BA6" s="66">
        <f>AC6/$B6</f>
        <v>766.82378725891294</v>
      </c>
      <c r="BB6" s="66">
        <f>AD6/$C6</f>
        <v>947.86042065009565</v>
      </c>
      <c r="BC6" s="66">
        <f>AE6/$D6</f>
        <v>855.86803940008906</v>
      </c>
      <c r="BD6" s="66">
        <f>AF6/$B6</f>
        <v>1534.2190726670563</v>
      </c>
      <c r="BE6" s="66">
        <f>AG6/$C6</f>
        <v>915.32555097111799</v>
      </c>
      <c r="BF6" s="66">
        <f>AH6/$D6</f>
        <v>1229.8115626392121</v>
      </c>
      <c r="BG6" s="66">
        <f>0.020139*A6^4 - 2.448869*A6^3 + 104.584917*A6^2 - 1715.771809*A6 + 12214.191245</f>
        <v>12214.191245</v>
      </c>
      <c r="BH6" s="66">
        <f>0.0125*(A6)^4-1.57228*(A6)^3+71.77008*(A6)^2-1244.10161*A6+9865.65987</f>
        <v>9865.6598699999995</v>
      </c>
      <c r="BI6" s="66">
        <f>BG6*($B6/$D6)+BH6*($C6/$D6)</f>
        <v>11059.048133908826</v>
      </c>
      <c r="BJ6" s="66">
        <f>0.00116*(A6)^4 - 0.14409*A6^3 + 6.34776*A6^2 - 111.27238*A6 + 861.39662</f>
        <v>861.39661999999998</v>
      </c>
      <c r="BK6" s="66">
        <f>0.0011*A6^4 - 0.1389*A6^3 + 6.2581*A6^2 - 101.0678*A6 + 704.522</f>
        <v>704.52200000000005</v>
      </c>
      <c r="BL6" s="66">
        <f>BJ6*($B6/$D6)+BK6*($C6/$D6)</f>
        <v>784.23663886155521</v>
      </c>
      <c r="BM6" s="66">
        <f>0.00075*A6^4 - 0.09252*A6^3 + 4.02489*A6^2 - 67.62441*A6 + 485.85712</f>
        <v>485.85712000000001</v>
      </c>
      <c r="BN6" s="66">
        <f>0.00058*A6^4 - 0.07385*A6^3 + 3.30209*A6^2 - 55.0692*A6 + 381.51257</f>
        <v>381.51256999999998</v>
      </c>
      <c r="BO6" s="66">
        <f>BM6*($B6/$D6)+BN6*($C6/$D6)</f>
        <v>434.53445537840912</v>
      </c>
      <c r="BP6" s="66">
        <f>0.00242*A6^4-0.27755*A6^3+11.59392*A6^2-195.73346*A6+1818.88064</f>
        <v>1818.8806400000001</v>
      </c>
      <c r="BQ6" s="66">
        <f>0.002*A6^4-0.25273*A6^3+11.67674*A6^2-203.11135*A6+1703.22582</f>
        <v>1703.2258200000001</v>
      </c>
      <c r="BR6" s="66">
        <f>BP6*($B6/$D6)+BQ6*($C6/$D6)</f>
        <v>1761.9949326129783</v>
      </c>
      <c r="BS6" s="66">
        <f>0.01021*A6^4-1.32567*A6^3+59.95243*A6^2-1030.12885*A6+6648.91894</f>
        <v>6648.9189399999996</v>
      </c>
      <c r="BT6" s="66">
        <f>0.00673*A6^4-0.91015*A6^3+43.75545*A6^2-803.22545*A6+5690.83158</f>
        <v>5690.83158</v>
      </c>
      <c r="BU6" s="66">
        <f>BS6*($B6/$D6)+BT6*($C6/$D6)</f>
        <v>6177.6763474978961</v>
      </c>
      <c r="BV6" s="66">
        <f>0.00192*A6^4-0.17338*A6^3+5.45929*A6^2-68.42103*A6+1053.76625</f>
        <v>1053.7662499999999</v>
      </c>
      <c r="BW6" s="66">
        <f>0.0012*A6^4 - 0.11533*A6^3 + 4.4931*A6^2 - 73.19577*A6 + 983.54865</f>
        <v>983.54864999999995</v>
      </c>
      <c r="BX6" s="66">
        <f>BV6*($B6/$D6)+BW6*($C6/$D6)</f>
        <v>1019.2291866331732</v>
      </c>
      <c r="BY6" s="66">
        <f>0.00057*A6^4 - 0.05272*A6^3 + 1.80964*A6^2 - 28.16425*A6 + 392.63489</f>
        <v>392.63488999999998</v>
      </c>
      <c r="BZ6" s="66">
        <f>0.00046*A6^4 - 0.05138*A6^3 + 2.32998*A6^2 - 44.48386*A6 + 457.44812</f>
        <v>457.44812000000002</v>
      </c>
      <c r="CA6" s="66">
        <f>BY6*($B6/$D6)+BZ6*($C6/$D6)</f>
        <v>424.51377266643567</v>
      </c>
      <c r="CB6" s="66">
        <f>0.00502*A6^4-0.61955*A6^3+25.76964*A6^2-393.32422*A6+2299.99056</f>
        <v>2299.9905600000002</v>
      </c>
      <c r="CC6" s="66">
        <f>0.00211*A6^4-0.24269*A6^3+9.5148*A6^2-120.0852*A6+1030.60571</f>
        <v>1030.60571</v>
      </c>
      <c r="CD6" s="66">
        <f>CB6*($B6/$D6)+CC6*($C6/$D6)</f>
        <v>1675.6339172019009</v>
      </c>
      <c r="CE6" s="66">
        <f>BG6-BJ6-BM6</f>
        <v>10866.937505</v>
      </c>
      <c r="CF6" s="66">
        <f t="shared" ref="CF6:CF69" si="2">BH6-BK6-BN6</f>
        <v>8779.6252999999979</v>
      </c>
      <c r="CG6" s="66">
        <f>BI6-BL6-BO6</f>
        <v>9840.2770396688611</v>
      </c>
      <c r="CH6" s="67"/>
    </row>
    <row r="7" spans="1:86" x14ac:dyDescent="0.25">
      <c r="A7" s="10">
        <v>1</v>
      </c>
      <c r="B7" s="11">
        <v>12919</v>
      </c>
      <c r="C7" s="11">
        <v>12409</v>
      </c>
      <c r="D7" s="11">
        <v>25328</v>
      </c>
      <c r="E7" s="11">
        <v>108398576</v>
      </c>
      <c r="F7" s="11">
        <v>94943635</v>
      </c>
      <c r="G7" s="11">
        <v>203342210</v>
      </c>
      <c r="H7" s="12">
        <v>939</v>
      </c>
      <c r="I7" s="12">
        <v>711</v>
      </c>
      <c r="J7" s="13">
        <v>1650</v>
      </c>
      <c r="K7" s="11">
        <v>123800578</v>
      </c>
      <c r="L7" s="11">
        <v>131858696</v>
      </c>
      <c r="M7" s="11">
        <v>255659274</v>
      </c>
      <c r="N7" s="11">
        <v>8986758</v>
      </c>
      <c r="O7" s="11">
        <v>6546564</v>
      </c>
      <c r="P7" s="11">
        <v>15533322</v>
      </c>
      <c r="Q7" s="11">
        <v>4771173</v>
      </c>
      <c r="R7" s="11">
        <v>3073993</v>
      </c>
      <c r="S7" s="11">
        <v>7845166</v>
      </c>
      <c r="T7" s="11">
        <v>20421615</v>
      </c>
      <c r="U7" s="11">
        <v>26268948</v>
      </c>
      <c r="V7" s="11">
        <v>46690563</v>
      </c>
      <c r="W7" s="11">
        <v>62874665</v>
      </c>
      <c r="X7" s="11">
        <v>69873148</v>
      </c>
      <c r="Y7" s="11">
        <v>132747813</v>
      </c>
      <c r="Z7" s="11">
        <v>19265131</v>
      </c>
      <c r="AA7" s="11">
        <v>13802818</v>
      </c>
      <c r="AB7" s="11">
        <v>33067949</v>
      </c>
      <c r="AC7" s="11">
        <v>8259913</v>
      </c>
      <c r="AD7" s="11">
        <v>6023442</v>
      </c>
      <c r="AE7" s="11">
        <v>14283355</v>
      </c>
      <c r="AF7" s="11">
        <v>12979254</v>
      </c>
      <c r="AG7" s="14">
        <v>15890339</v>
      </c>
      <c r="AH7" s="11">
        <v>28869594</v>
      </c>
      <c r="AI7" s="66">
        <f t="shared" ref="AI7:AI70" si="3">K7/$B7</f>
        <v>9582.8297855871206</v>
      </c>
      <c r="AJ7" s="66">
        <f t="shared" ref="AJ7:AJ70" si="4">L7/$C7</f>
        <v>10626.053348376179</v>
      </c>
      <c r="AK7" s="66">
        <f t="shared" ref="AK7:AK70" si="5">M7/$D7</f>
        <v>10093.938487049905</v>
      </c>
      <c r="AL7" s="66">
        <f t="shared" ref="AL7:AL70" si="6">N7/$B7</f>
        <v>695.62334546017496</v>
      </c>
      <c r="AM7" s="66">
        <f t="shared" ref="AM7:AM70" si="7">O7/$C7</f>
        <v>527.56579901684256</v>
      </c>
      <c r="AN7" s="66">
        <f t="shared" ref="AN7:AN70" si="8">P7/$D7</f>
        <v>613.28656032849017</v>
      </c>
      <c r="AO7" s="66">
        <f t="shared" ref="AO7:AO70" si="9">Q7/$B7</f>
        <v>369.31442062079111</v>
      </c>
      <c r="AP7" s="66">
        <f t="shared" ref="AP7:AP70" si="10">R7/$C7</f>
        <v>247.72286243855265</v>
      </c>
      <c r="AQ7" s="66">
        <f t="shared" ref="AQ7:AQ70" si="11">S7/$D7</f>
        <v>309.74281427668984</v>
      </c>
      <c r="AR7" s="66">
        <f t="shared" ref="AR7:AR70" si="12">T7/$B7</f>
        <v>1580.7427045436953</v>
      </c>
      <c r="AS7" s="66">
        <f t="shared" ref="AS7:AS70" si="13">U7/$C7</f>
        <v>2116.9270690627768</v>
      </c>
      <c r="AT7" s="66">
        <f t="shared" ref="AT7:AT70" si="14">V7/$D7</f>
        <v>1843.4366313960834</v>
      </c>
      <c r="AU7" s="66">
        <f t="shared" ref="AU7:AU70" si="15">W7/$B7</f>
        <v>4866.8368294759657</v>
      </c>
      <c r="AV7" s="66">
        <f t="shared" ref="AV7:AV70" si="16">X7/$C7</f>
        <v>5630.844387138367</v>
      </c>
      <c r="AW7" s="66">
        <f t="shared" ref="AW7:AW70" si="17">Y7/$D7</f>
        <v>5241.1486497157293</v>
      </c>
      <c r="AX7" s="66">
        <f t="shared" ref="AX7:AX70" si="18">Z7/$B7</f>
        <v>1491.2246303893489</v>
      </c>
      <c r="AY7" s="66">
        <f t="shared" ref="AY7:AY70" si="19">AA7/$C7</f>
        <v>1112.3231525505682</v>
      </c>
      <c r="AZ7" s="66">
        <f t="shared" ref="AZ7:AZ70" si="20">AB7/$D7</f>
        <v>1305.5886370814908</v>
      </c>
      <c r="BA7" s="66">
        <f t="shared" ref="BA7:BA70" si="21">AC7/$B7</f>
        <v>639.36163789767011</v>
      </c>
      <c r="BB7" s="66">
        <f t="shared" ref="BB7:BB70" si="22">AD7/$C7</f>
        <v>485.4091385284874</v>
      </c>
      <c r="BC7" s="66">
        <f t="shared" ref="BC7:BC70" si="23">AE7/$D7</f>
        <v>563.93536797220463</v>
      </c>
      <c r="BD7" s="66">
        <f t="shared" ref="BD7:BD70" si="24">AF7/$B7</f>
        <v>1004.6639832804397</v>
      </c>
      <c r="BE7" s="66">
        <f t="shared" ref="BE7:BE70" si="25">AG7/$C7</f>
        <v>1280.5495205093077</v>
      </c>
      <c r="BF7" s="66">
        <f t="shared" ref="BF7:BF70" si="26">AH7/$D7</f>
        <v>1139.8292008843966</v>
      </c>
      <c r="BG7" s="66">
        <f t="shared" ref="BG7:BG70" si="27">0.020139*A7^4 - 2.448869*A7^3 + 104.584917*A7^2 - 1715.771809*A7 + 12214.191245</f>
        <v>10600.575623000001</v>
      </c>
      <c r="BH7" s="66">
        <f t="shared" ref="BH7:BH70" si="28">0.0125*(A7)^4-1.57228*(A7)^3+71.77008*(A7)^2-1244.10161*A7+9865.65987</f>
        <v>8691.7685600000004</v>
      </c>
      <c r="BI7" s="66">
        <f t="shared" ref="BI7:BI70" si="29">BG7*($B7/$D7)+BH7*($C7/$D7)</f>
        <v>9665.389787372751</v>
      </c>
      <c r="BJ7" s="66">
        <f t="shared" ref="BJ7:BJ70" si="30">0.00116*(A7)^4 - 0.14409*A7^3 + 6.34776*A7^2 - 111.27238*A7 + 861.39662</f>
        <v>756.32907</v>
      </c>
      <c r="BK7" s="66">
        <f t="shared" ref="BK7:BK70" si="31">0.0011*A7^4 - 0.1389*A7^3 + 6.2581*A7^2 - 101.0678*A7 + 704.522</f>
        <v>609.57450000000006</v>
      </c>
      <c r="BL7" s="66">
        <f t="shared" ref="BL7:BL70" si="32">BJ7*($B7/$D7)+BK7*($C7/$D7)</f>
        <v>684.42929666100758</v>
      </c>
      <c r="BM7" s="66">
        <f t="shared" ref="BM7:BM70" si="33">0.00075*A7^4 - 0.09252*A7^3 + 4.02489*A7^2 - 67.62441*A7 + 485.85712</f>
        <v>422.16583000000003</v>
      </c>
      <c r="BN7" s="66">
        <f t="shared" ref="BN7:BN70" si="34">0.00058*A7^4 - 0.07385*A7^3 + 3.30209*A7^2 - 55.0692*A7 + 381.51257</f>
        <v>329.67219</v>
      </c>
      <c r="BO7" s="66">
        <f t="shared" ref="BO7:BO70" si="35">BM7*($B7/$D7)+BN7*($C7/$D7)</f>
        <v>376.8502275536955</v>
      </c>
      <c r="BP7" s="66">
        <f t="shared" ref="BP7:BP70" si="36">0.00242*A7^4-0.27755*A7^3+11.59392*A7^2-195.73346*A7+1818.88064</f>
        <v>1634.4659700000002</v>
      </c>
      <c r="BQ7" s="66">
        <f t="shared" ref="BQ7:BQ70" si="37">0.002*A7^4-0.25273*A7^3+11.67674*A7^2-203.11135*A7+1703.22582</f>
        <v>1511.5404800000001</v>
      </c>
      <c r="BR7" s="66">
        <f t="shared" ref="BR7:BR70" si="38">BP7*($B7/$D7)+BQ7*($C7/$D7)</f>
        <v>1574.2408276512163</v>
      </c>
      <c r="BS7" s="66">
        <f t="shared" ref="BS7:BS70" si="39">0.01021*A7^4-1.32567*A7^3+59.95243*A7^2-1030.12885*A7+6648.91894</f>
        <v>5677.42706</v>
      </c>
      <c r="BT7" s="66">
        <f t="shared" ref="BT7:BT70" si="40">0.00673*A7^4-0.91015*A7^3+43.75545*A7^2-803.22545*A7+5690.83158</f>
        <v>4930.4581600000001</v>
      </c>
      <c r="BU7" s="66">
        <f t="shared" ref="BU7:BU70" si="41">BS7*($B7/$D7)+BT7*($C7/$D7)</f>
        <v>5311.4630249360398</v>
      </c>
      <c r="BV7" s="66">
        <f t="shared" ref="BV7:BV70" si="42">0.00192*A7^4-0.17338*A7^3+5.45929*A7^2-68.42103*A7+1053.76625</f>
        <v>990.63304999999991</v>
      </c>
      <c r="BW7" s="66">
        <f t="shared" ref="BW7:BW70" si="43">0.0012*A7^4 - 0.11533*A7^3 + 4.4931*A7^2 - 73.19577*A7 + 983.54865</f>
        <v>914.73184999999989</v>
      </c>
      <c r="BX7" s="66">
        <f t="shared" ref="BX7:BX70" si="44">BV7*($B7/$D7)+BW7*($C7/$D7)</f>
        <v>953.44661637713193</v>
      </c>
      <c r="BY7" s="66">
        <f t="shared" ref="BY7:BY70" si="45">0.00057*A7^4 - 0.05272*A7^3 + 1.80964*A7^2 - 28.16425*A7 + 392.63489</f>
        <v>366.22812999999996</v>
      </c>
      <c r="BZ7" s="66">
        <f t="shared" ref="BZ7:BZ70" si="46">0.00046*A7^4 - 0.05138*A7^3 + 2.32998*A7^2 - 44.48386*A7 + 457.44812</f>
        <v>415.24332000000004</v>
      </c>
      <c r="CA7" s="66">
        <f t="shared" ref="CA7:CA70" si="47">BY7*($B7/$D7)+BZ7*($C7/$D7)</f>
        <v>390.24224452582121</v>
      </c>
      <c r="CB7" s="66">
        <f t="shared" ref="CB7:CB70" si="48">0.00502*A7^4-0.61955*A7^3+25.76964*A7^2-393.32422*A7+2299.99056</f>
        <v>1931.8214500000001</v>
      </c>
      <c r="CC7" s="66">
        <f t="shared" ref="CC7:CC70" si="49">0.00211*A7^4-0.24269*A7^3+9.5148*A7^2-120.0852*A7+1030.60571</f>
        <v>919.79473000000007</v>
      </c>
      <c r="CD7" s="66">
        <f t="shared" ref="CD7:CD70" si="50">CB7*($B7/$D7)+CC7*($C7/$D7)</f>
        <v>1435.997082956412</v>
      </c>
      <c r="CE7" s="66">
        <f t="shared" ref="CE7:CE70" si="51">BG7-BJ7-BM7</f>
        <v>9422.0807230000009</v>
      </c>
      <c r="CF7" s="66">
        <f t="shared" si="2"/>
        <v>7752.5218700000005</v>
      </c>
      <c r="CG7" s="66">
        <f>BI7-BL7-BO7</f>
        <v>8604.110263158047</v>
      </c>
      <c r="CH7" s="67"/>
    </row>
    <row r="8" spans="1:86" x14ac:dyDescent="0.25">
      <c r="A8" s="5">
        <v>2</v>
      </c>
      <c r="B8" s="6">
        <v>13286</v>
      </c>
      <c r="C8" s="6">
        <v>12487</v>
      </c>
      <c r="D8" s="6">
        <v>25773</v>
      </c>
      <c r="E8" s="6">
        <v>95660886</v>
      </c>
      <c r="F8" s="6">
        <v>95782453</v>
      </c>
      <c r="G8" s="6">
        <v>191443339</v>
      </c>
      <c r="H8" s="6">
        <v>1026</v>
      </c>
      <c r="I8" s="7">
        <v>728</v>
      </c>
      <c r="J8" s="8">
        <v>1754</v>
      </c>
      <c r="K8" s="6">
        <v>65220726</v>
      </c>
      <c r="L8" s="6">
        <v>42543133</v>
      </c>
      <c r="M8" s="6">
        <v>107763859</v>
      </c>
      <c r="N8" s="6">
        <v>5592864</v>
      </c>
      <c r="O8" s="6">
        <v>4332856</v>
      </c>
      <c r="P8" s="6">
        <v>9925720</v>
      </c>
      <c r="Q8" s="6">
        <v>2509648</v>
      </c>
      <c r="R8" s="6">
        <v>1993550</v>
      </c>
      <c r="S8" s="6">
        <v>4503198</v>
      </c>
      <c r="T8" s="6">
        <v>14907146</v>
      </c>
      <c r="U8" s="6">
        <v>7501953</v>
      </c>
      <c r="V8" s="6">
        <v>22409099</v>
      </c>
      <c r="W8" s="6">
        <v>28565514</v>
      </c>
      <c r="X8" s="6">
        <v>16488505</v>
      </c>
      <c r="Y8" s="6">
        <v>45054019</v>
      </c>
      <c r="Z8" s="6">
        <v>9186666</v>
      </c>
      <c r="AA8" s="6">
        <v>6077860</v>
      </c>
      <c r="AB8" s="6">
        <v>15264526</v>
      </c>
      <c r="AC8" s="6">
        <v>3027494</v>
      </c>
      <c r="AD8" s="6">
        <v>2320504</v>
      </c>
      <c r="AE8" s="6">
        <v>5347997</v>
      </c>
      <c r="AF8" s="6">
        <v>9533907</v>
      </c>
      <c r="AG8" s="9">
        <v>10154311</v>
      </c>
      <c r="AH8" s="6">
        <v>19688218</v>
      </c>
      <c r="AI8" s="66">
        <f t="shared" si="3"/>
        <v>4908.9813337347587</v>
      </c>
      <c r="AJ8" s="66">
        <f t="shared" si="4"/>
        <v>3406.9939136702169</v>
      </c>
      <c r="AK8" s="66">
        <f t="shared" si="5"/>
        <v>4181.2695068482517</v>
      </c>
      <c r="AL8" s="66">
        <f t="shared" si="6"/>
        <v>420.95920517838329</v>
      </c>
      <c r="AM8" s="66">
        <f t="shared" si="7"/>
        <v>346.9893489228798</v>
      </c>
      <c r="AN8" s="66">
        <f t="shared" si="8"/>
        <v>385.1208629185582</v>
      </c>
      <c r="AO8" s="66">
        <f t="shared" si="9"/>
        <v>188.89417431883186</v>
      </c>
      <c r="AP8" s="66">
        <f t="shared" si="10"/>
        <v>159.65003603747897</v>
      </c>
      <c r="AQ8" s="66">
        <f t="shared" si="11"/>
        <v>174.72541031311837</v>
      </c>
      <c r="AR8" s="66">
        <f t="shared" si="12"/>
        <v>1122.0191178684329</v>
      </c>
      <c r="AS8" s="66">
        <f t="shared" si="13"/>
        <v>600.7810522943862</v>
      </c>
      <c r="AT8" s="66">
        <f t="shared" si="14"/>
        <v>869.47964924533426</v>
      </c>
      <c r="AU8" s="66">
        <f t="shared" si="15"/>
        <v>2150.0462140599125</v>
      </c>
      <c r="AV8" s="66">
        <f t="shared" si="16"/>
        <v>1320.4536718186914</v>
      </c>
      <c r="AW8" s="66">
        <f t="shared" si="17"/>
        <v>1748.1092228300936</v>
      </c>
      <c r="AX8" s="66">
        <f t="shared" si="18"/>
        <v>691.45461387927139</v>
      </c>
      <c r="AY8" s="66">
        <f t="shared" si="19"/>
        <v>486.73500440458076</v>
      </c>
      <c r="AZ8" s="66">
        <f t="shared" si="20"/>
        <v>592.26811003763623</v>
      </c>
      <c r="BA8" s="66">
        <f t="shared" si="21"/>
        <v>227.87099202167695</v>
      </c>
      <c r="BB8" s="66">
        <f t="shared" si="22"/>
        <v>185.83358693040762</v>
      </c>
      <c r="BC8" s="66">
        <f t="shared" si="23"/>
        <v>207.50386062934078</v>
      </c>
      <c r="BD8" s="66">
        <f t="shared" si="24"/>
        <v>717.590471172663</v>
      </c>
      <c r="BE8" s="66">
        <f t="shared" si="25"/>
        <v>813.19059822215104</v>
      </c>
      <c r="BF8" s="66">
        <f t="shared" si="26"/>
        <v>763.90866410584715</v>
      </c>
      <c r="BG8" s="66">
        <f t="shared" si="27"/>
        <v>9181.7185669999999</v>
      </c>
      <c r="BH8" s="66">
        <f t="shared" si="28"/>
        <v>7652.1587299999992</v>
      </c>
      <c r="BI8" s="66">
        <f t="shared" si="29"/>
        <v>8440.6479238998945</v>
      </c>
      <c r="BJ8" s="66">
        <f t="shared" si="30"/>
        <v>663.10874000000001</v>
      </c>
      <c r="BK8" s="66">
        <f t="shared" si="31"/>
        <v>526.3252</v>
      </c>
      <c r="BL8" s="66">
        <f t="shared" si="32"/>
        <v>596.83721305397125</v>
      </c>
      <c r="BM8" s="66">
        <f t="shared" si="33"/>
        <v>365.97969999999998</v>
      </c>
      <c r="BN8" s="66">
        <f t="shared" si="34"/>
        <v>284.00100999999995</v>
      </c>
      <c r="BO8" s="66">
        <f t="shared" si="35"/>
        <v>326.26108353975087</v>
      </c>
      <c r="BP8" s="66">
        <f t="shared" si="36"/>
        <v>1471.60772</v>
      </c>
      <c r="BQ8" s="66">
        <f t="shared" si="37"/>
        <v>1341.7202400000001</v>
      </c>
      <c r="BR8" s="66">
        <f t="shared" si="38"/>
        <v>1408.6773291739419</v>
      </c>
      <c r="BS8" s="66">
        <f t="shared" si="39"/>
        <v>4818.0289599999996</v>
      </c>
      <c r="BT8" s="66">
        <f t="shared" si="40"/>
        <v>4252.2289600000004</v>
      </c>
      <c r="BU8" s="66">
        <f t="shared" si="41"/>
        <v>4543.8992661343273</v>
      </c>
      <c r="BV8" s="66">
        <f t="shared" si="42"/>
        <v>937.4050299999999</v>
      </c>
      <c r="BW8" s="66">
        <f t="shared" si="43"/>
        <v>854.22606999999994</v>
      </c>
      <c r="BX8" s="66">
        <f t="shared" si="44"/>
        <v>897.10488358631119</v>
      </c>
      <c r="BY8" s="66">
        <f t="shared" si="45"/>
        <v>343.13230999999996</v>
      </c>
      <c r="BZ8" s="66">
        <f t="shared" si="46"/>
        <v>377.39664000000005</v>
      </c>
      <c r="CA8" s="66">
        <f t="shared" si="47"/>
        <v>359.73335328987702</v>
      </c>
      <c r="CB8" s="66">
        <f t="shared" si="48"/>
        <v>1611.5446000000002</v>
      </c>
      <c r="CC8" s="66">
        <f t="shared" si="49"/>
        <v>826.58675000000005</v>
      </c>
      <c r="CD8" s="66">
        <f t="shared" si="50"/>
        <v>1231.2330851220272</v>
      </c>
      <c r="CE8" s="66">
        <f t="shared" si="51"/>
        <v>8152.6301270000004</v>
      </c>
      <c r="CF8" s="66">
        <f t="shared" si="2"/>
        <v>6841.832519999999</v>
      </c>
      <c r="CG8" s="66">
        <f t="shared" ref="CG8:CG69" si="52">BI8-BL8-BO8</f>
        <v>7517.5496273061726</v>
      </c>
      <c r="CH8" s="67"/>
    </row>
    <row r="9" spans="1:86" x14ac:dyDescent="0.25">
      <c r="A9" s="10">
        <v>3</v>
      </c>
      <c r="B9" s="11">
        <v>12741</v>
      </c>
      <c r="C9" s="11">
        <v>12289</v>
      </c>
      <c r="D9" s="11">
        <v>25030</v>
      </c>
      <c r="E9" s="11">
        <v>99827508</v>
      </c>
      <c r="F9" s="11">
        <v>94670707</v>
      </c>
      <c r="G9" s="11">
        <v>194498215</v>
      </c>
      <c r="H9" s="12">
        <v>877</v>
      </c>
      <c r="I9" s="12">
        <v>641</v>
      </c>
      <c r="J9" s="13">
        <v>1518</v>
      </c>
      <c r="K9" s="11">
        <v>43794402</v>
      </c>
      <c r="L9" s="11">
        <v>31386322</v>
      </c>
      <c r="M9" s="11">
        <v>75180724</v>
      </c>
      <c r="N9" s="11">
        <v>4760827</v>
      </c>
      <c r="O9" s="11">
        <v>3256040</v>
      </c>
      <c r="P9" s="11">
        <v>8016867</v>
      </c>
      <c r="Q9" s="11">
        <v>1840830</v>
      </c>
      <c r="R9" s="11">
        <v>1114412</v>
      </c>
      <c r="S9" s="11">
        <v>2955242</v>
      </c>
      <c r="T9" s="11">
        <v>9833573</v>
      </c>
      <c r="U9" s="11">
        <v>5606704</v>
      </c>
      <c r="V9" s="11">
        <v>15440276</v>
      </c>
      <c r="W9" s="11">
        <v>17214816</v>
      </c>
      <c r="X9" s="11">
        <v>12463084</v>
      </c>
      <c r="Y9" s="11">
        <v>29677900</v>
      </c>
      <c r="Z9" s="11">
        <v>6578019</v>
      </c>
      <c r="AA9" s="11">
        <v>4400396</v>
      </c>
      <c r="AB9" s="11">
        <v>10978415</v>
      </c>
      <c r="AC9" s="11">
        <v>2030512</v>
      </c>
      <c r="AD9" s="11">
        <v>1601923</v>
      </c>
      <c r="AE9" s="11">
        <v>3632435</v>
      </c>
      <c r="AF9" s="11">
        <v>8137483</v>
      </c>
      <c r="AG9" s="14">
        <v>7314215</v>
      </c>
      <c r="AH9" s="11">
        <v>15451698</v>
      </c>
      <c r="AI9" s="66">
        <f t="shared" si="3"/>
        <v>3437.2813750882974</v>
      </c>
      <c r="AJ9" s="66">
        <f t="shared" si="4"/>
        <v>2554.0175766946049</v>
      </c>
      <c r="AK9" s="66">
        <f t="shared" si="5"/>
        <v>3003.6246104674392</v>
      </c>
      <c r="AL9" s="66">
        <f t="shared" si="6"/>
        <v>373.66195746016797</v>
      </c>
      <c r="AM9" s="66">
        <f t="shared" si="7"/>
        <v>264.95565139555703</v>
      </c>
      <c r="AN9" s="66">
        <f t="shared" si="8"/>
        <v>320.29033160207752</v>
      </c>
      <c r="AO9" s="66">
        <f t="shared" si="9"/>
        <v>144.48080998351779</v>
      </c>
      <c r="AP9" s="66">
        <f t="shared" si="10"/>
        <v>90.683700870697365</v>
      </c>
      <c r="AQ9" s="66">
        <f t="shared" si="11"/>
        <v>118.06799840191771</v>
      </c>
      <c r="AR9" s="66">
        <f t="shared" si="12"/>
        <v>771.8054312848285</v>
      </c>
      <c r="AS9" s="66">
        <f t="shared" si="13"/>
        <v>456.23761087151109</v>
      </c>
      <c r="AT9" s="66">
        <f t="shared" si="14"/>
        <v>616.87079504594487</v>
      </c>
      <c r="AU9" s="66">
        <f t="shared" si="15"/>
        <v>1351.1353896868377</v>
      </c>
      <c r="AV9" s="66">
        <f t="shared" si="16"/>
        <v>1014.165839368541</v>
      </c>
      <c r="AW9" s="66">
        <f t="shared" si="17"/>
        <v>1185.6931681981623</v>
      </c>
      <c r="AX9" s="66">
        <f t="shared" si="18"/>
        <v>516.28749705674591</v>
      </c>
      <c r="AY9" s="66">
        <f t="shared" si="19"/>
        <v>358.07600292944909</v>
      </c>
      <c r="AZ9" s="66">
        <f t="shared" si="20"/>
        <v>438.61026767878548</v>
      </c>
      <c r="BA9" s="66">
        <f t="shared" si="21"/>
        <v>159.36833843497371</v>
      </c>
      <c r="BB9" s="66">
        <f t="shared" si="22"/>
        <v>130.35421922044105</v>
      </c>
      <c r="BC9" s="66">
        <f t="shared" si="23"/>
        <v>145.12325209748303</v>
      </c>
      <c r="BD9" s="66">
        <f t="shared" si="24"/>
        <v>638.68479711168663</v>
      </c>
      <c r="BE9" s="66">
        <f t="shared" si="25"/>
        <v>595.18390430466275</v>
      </c>
      <c r="BF9" s="66">
        <f t="shared" si="26"/>
        <v>617.3271274470635</v>
      </c>
      <c r="BG9" s="66">
        <f t="shared" si="27"/>
        <v>7943.6518669999996</v>
      </c>
      <c r="BH9" s="66">
        <f t="shared" si="28"/>
        <v>6737.8466999999991</v>
      </c>
      <c r="BI9" s="66">
        <f t="shared" si="29"/>
        <v>7351.6366973131035</v>
      </c>
      <c r="BJ9" s="66">
        <f t="shared" si="30"/>
        <v>580.91284999999993</v>
      </c>
      <c r="BK9" s="66">
        <f t="shared" si="31"/>
        <v>453.98030000000006</v>
      </c>
      <c r="BL9" s="66">
        <f t="shared" si="32"/>
        <v>518.59266993807421</v>
      </c>
      <c r="BM9" s="66">
        <f t="shared" si="33"/>
        <v>316.77061000000003</v>
      </c>
      <c r="BN9" s="66">
        <f t="shared" si="34"/>
        <v>244.07680999999997</v>
      </c>
      <c r="BO9" s="66">
        <f t="shared" si="35"/>
        <v>281.08007431482218</v>
      </c>
      <c r="BP9" s="66">
        <f t="shared" si="36"/>
        <v>1328.7277100000001</v>
      </c>
      <c r="BQ9" s="66">
        <f t="shared" si="37"/>
        <v>1192.3207200000002</v>
      </c>
      <c r="BR9" s="66">
        <f t="shared" si="38"/>
        <v>1261.7558562201357</v>
      </c>
      <c r="BS9" s="66">
        <f t="shared" si="39"/>
        <v>4063.1381799999995</v>
      </c>
      <c r="BT9" s="66">
        <f t="shared" si="40"/>
        <v>3650.9253599999997</v>
      </c>
      <c r="BU9" s="66">
        <f t="shared" si="41"/>
        <v>3860.7537075677183</v>
      </c>
      <c r="BV9" s="66">
        <f t="shared" si="42"/>
        <v>893.11102999999991</v>
      </c>
      <c r="BW9" s="66">
        <f t="shared" si="43"/>
        <v>801.38252999999997</v>
      </c>
      <c r="BX9" s="66">
        <f t="shared" si="44"/>
        <v>848.07501176188566</v>
      </c>
      <c r="BY9" s="66">
        <f t="shared" si="45"/>
        <v>323.05162999999999</v>
      </c>
      <c r="BZ9" s="66">
        <f t="shared" si="46"/>
        <v>343.61635999999999</v>
      </c>
      <c r="CA9" s="66">
        <f t="shared" si="47"/>
        <v>333.14831265960845</v>
      </c>
      <c r="CB9" s="66">
        <f t="shared" si="48"/>
        <v>1335.6234300000001</v>
      </c>
      <c r="CC9" s="66">
        <f t="shared" si="49"/>
        <v>749.60158999999999</v>
      </c>
      <c r="CD9" s="66">
        <f t="shared" si="50"/>
        <v>1047.9037978881342</v>
      </c>
      <c r="CE9" s="66">
        <f t="shared" si="51"/>
        <v>7045.9684070000003</v>
      </c>
      <c r="CF9" s="66">
        <f t="shared" si="2"/>
        <v>6039.7895899999994</v>
      </c>
      <c r="CG9" s="66">
        <f t="shared" si="52"/>
        <v>6551.9639530602071</v>
      </c>
      <c r="CH9" s="67"/>
    </row>
    <row r="10" spans="1:86" x14ac:dyDescent="0.25">
      <c r="A10" s="5">
        <v>4</v>
      </c>
      <c r="B10" s="6">
        <v>12765</v>
      </c>
      <c r="C10" s="6">
        <v>12282</v>
      </c>
      <c r="D10" s="6">
        <v>25047</v>
      </c>
      <c r="E10" s="6">
        <v>92194165</v>
      </c>
      <c r="F10" s="6">
        <v>88359094</v>
      </c>
      <c r="G10" s="6">
        <v>180553259</v>
      </c>
      <c r="H10" s="7">
        <v>791</v>
      </c>
      <c r="I10" s="7">
        <v>590</v>
      </c>
      <c r="J10" s="8">
        <v>1381</v>
      </c>
      <c r="K10" s="6">
        <v>47514438</v>
      </c>
      <c r="L10" s="6">
        <v>32787305</v>
      </c>
      <c r="M10" s="6">
        <v>80301744</v>
      </c>
      <c r="N10" s="6">
        <v>3718338</v>
      </c>
      <c r="O10" s="6">
        <v>2624229</v>
      </c>
      <c r="P10" s="6">
        <v>6342567</v>
      </c>
      <c r="Q10" s="6">
        <v>1345424</v>
      </c>
      <c r="R10" s="6">
        <v>1106920</v>
      </c>
      <c r="S10" s="6">
        <v>2452343</v>
      </c>
      <c r="T10" s="6">
        <v>10004324</v>
      </c>
      <c r="U10" s="6">
        <v>6581927</v>
      </c>
      <c r="V10" s="6">
        <v>16586251</v>
      </c>
      <c r="W10" s="6">
        <v>20939631</v>
      </c>
      <c r="X10" s="6">
        <v>11706866</v>
      </c>
      <c r="Y10" s="6">
        <v>32646497</v>
      </c>
      <c r="Z10" s="6">
        <v>6584297</v>
      </c>
      <c r="AA10" s="6">
        <v>5022816</v>
      </c>
      <c r="AB10" s="6">
        <v>11607113</v>
      </c>
      <c r="AC10" s="6">
        <v>2053407</v>
      </c>
      <c r="AD10" s="6">
        <v>1715753</v>
      </c>
      <c r="AE10" s="6">
        <v>3769160</v>
      </c>
      <c r="AF10" s="6">
        <v>7932780</v>
      </c>
      <c r="AG10" s="9">
        <v>7759943</v>
      </c>
      <c r="AH10" s="6">
        <v>15692723</v>
      </c>
      <c r="AI10" s="66">
        <f t="shared" si="3"/>
        <v>3722.2434782608698</v>
      </c>
      <c r="AJ10" s="66">
        <f t="shared" si="4"/>
        <v>2669.5411985018727</v>
      </c>
      <c r="AK10" s="66">
        <f t="shared" si="5"/>
        <v>3206.0424002874597</v>
      </c>
      <c r="AL10" s="66">
        <f t="shared" si="6"/>
        <v>291.29165687426558</v>
      </c>
      <c r="AM10" s="66">
        <f t="shared" si="7"/>
        <v>213.66463116756228</v>
      </c>
      <c r="AN10" s="66">
        <f t="shared" si="8"/>
        <v>253.22661396574441</v>
      </c>
      <c r="AO10" s="66">
        <f t="shared" si="9"/>
        <v>105.39945162553859</v>
      </c>
      <c r="AP10" s="66">
        <f t="shared" si="10"/>
        <v>90.125386744829839</v>
      </c>
      <c r="AQ10" s="66">
        <f t="shared" si="11"/>
        <v>97.909649858266462</v>
      </c>
      <c r="AR10" s="66">
        <f t="shared" si="12"/>
        <v>783.7308264786526</v>
      </c>
      <c r="AS10" s="66">
        <f t="shared" si="13"/>
        <v>535.90026054388534</v>
      </c>
      <c r="AT10" s="66">
        <f t="shared" si="14"/>
        <v>662.20509442248567</v>
      </c>
      <c r="AU10" s="66">
        <f t="shared" si="15"/>
        <v>1640.3941245593419</v>
      </c>
      <c r="AV10" s="66">
        <f t="shared" si="16"/>
        <v>953.17261032405145</v>
      </c>
      <c r="AW10" s="66">
        <f t="shared" si="17"/>
        <v>1303.4094701960314</v>
      </c>
      <c r="AX10" s="66">
        <f t="shared" si="18"/>
        <v>515.80861731296511</v>
      </c>
      <c r="AY10" s="66">
        <f t="shared" si="19"/>
        <v>408.95749877870054</v>
      </c>
      <c r="AZ10" s="66">
        <f t="shared" si="20"/>
        <v>463.4133029903781</v>
      </c>
      <c r="BA10" s="66">
        <f t="shared" si="21"/>
        <v>160.86227967097531</v>
      </c>
      <c r="BB10" s="66">
        <f t="shared" si="22"/>
        <v>139.69654779351896</v>
      </c>
      <c r="BC10" s="66">
        <f t="shared" si="23"/>
        <v>150.48349103685072</v>
      </c>
      <c r="BD10" s="66">
        <f t="shared" si="24"/>
        <v>621.44770857814331</v>
      </c>
      <c r="BE10" s="66">
        <f t="shared" si="25"/>
        <v>631.81428106171631</v>
      </c>
      <c r="BF10" s="66">
        <f t="shared" si="26"/>
        <v>626.53104164171361</v>
      </c>
      <c r="BG10" s="66">
        <f t="shared" si="27"/>
        <v>6872.8906489999999</v>
      </c>
      <c r="BH10" s="66">
        <f t="shared" si="28"/>
        <v>5940.1487899999993</v>
      </c>
      <c r="BI10" s="66">
        <f t="shared" si="29"/>
        <v>6415.5130983057852</v>
      </c>
      <c r="BJ10" s="66">
        <f t="shared" si="30"/>
        <v>508.94646</v>
      </c>
      <c r="BK10" s="66">
        <f t="shared" si="31"/>
        <v>391.7724</v>
      </c>
      <c r="BL10" s="66">
        <f t="shared" si="32"/>
        <v>451.48920743801654</v>
      </c>
      <c r="BM10" s="66">
        <f t="shared" si="33"/>
        <v>274.02844000000005</v>
      </c>
      <c r="BN10" s="66">
        <f t="shared" si="34"/>
        <v>209.49128999999999</v>
      </c>
      <c r="BO10" s="66">
        <f t="shared" si="35"/>
        <v>242.3821240220386</v>
      </c>
      <c r="BP10" s="66">
        <f t="shared" si="36"/>
        <v>1204.30584</v>
      </c>
      <c r="BQ10" s="66">
        <f t="shared" si="37"/>
        <v>1061.9455400000002</v>
      </c>
      <c r="BR10" s="66">
        <f t="shared" si="38"/>
        <v>1134.4983099724518</v>
      </c>
      <c r="BS10" s="66">
        <f t="shared" si="39"/>
        <v>3405.4132999999993</v>
      </c>
      <c r="BT10" s="66">
        <f t="shared" si="40"/>
        <v>3121.49026</v>
      </c>
      <c r="BU10" s="66">
        <f t="shared" si="41"/>
        <v>3266.1893299724516</v>
      </c>
      <c r="BV10" s="66">
        <f t="shared" si="42"/>
        <v>856.82596999999987</v>
      </c>
      <c r="BW10" s="66">
        <f t="shared" si="43"/>
        <v>755.58124999999995</v>
      </c>
      <c r="BX10" s="66">
        <f t="shared" si="44"/>
        <v>807.17979876033053</v>
      </c>
      <c r="BY10" s="66">
        <f t="shared" si="45"/>
        <v>305.70396999999997</v>
      </c>
      <c r="BZ10" s="66">
        <f t="shared" si="46"/>
        <v>313.62180000000001</v>
      </c>
      <c r="CA10" s="66">
        <f t="shared" si="47"/>
        <v>309.58654228650141</v>
      </c>
      <c r="CB10" s="66">
        <f t="shared" si="48"/>
        <v>1100.64184</v>
      </c>
      <c r="CC10" s="66">
        <f t="shared" si="49"/>
        <v>687.50971000000004</v>
      </c>
      <c r="CD10" s="66">
        <f t="shared" si="50"/>
        <v>898.05914264462808</v>
      </c>
      <c r="CE10" s="66">
        <f t="shared" si="51"/>
        <v>6089.9157489999998</v>
      </c>
      <c r="CF10" s="66">
        <f t="shared" si="2"/>
        <v>5338.8850999999995</v>
      </c>
      <c r="CG10" s="66">
        <f t="shared" si="52"/>
        <v>5721.6417668457298</v>
      </c>
      <c r="CH10" s="67"/>
    </row>
    <row r="11" spans="1:86" x14ac:dyDescent="0.25">
      <c r="A11" s="10">
        <v>5</v>
      </c>
      <c r="B11" s="11">
        <v>12701</v>
      </c>
      <c r="C11" s="11">
        <v>12124</v>
      </c>
      <c r="D11" s="11">
        <v>24825</v>
      </c>
      <c r="E11" s="11">
        <v>91276354</v>
      </c>
      <c r="F11" s="11">
        <v>85939570</v>
      </c>
      <c r="G11" s="11">
        <v>177215924</v>
      </c>
      <c r="H11" s="12">
        <v>779</v>
      </c>
      <c r="I11" s="12">
        <v>555</v>
      </c>
      <c r="J11" s="13">
        <v>1334</v>
      </c>
      <c r="K11" s="11">
        <v>36119743</v>
      </c>
      <c r="L11" s="11">
        <v>25405875</v>
      </c>
      <c r="M11" s="11">
        <v>61525618</v>
      </c>
      <c r="N11" s="11">
        <v>3340122</v>
      </c>
      <c r="O11" s="11">
        <v>2957989</v>
      </c>
      <c r="P11" s="11">
        <v>6298111</v>
      </c>
      <c r="Q11" s="11">
        <v>1370895</v>
      </c>
      <c r="R11" s="11">
        <v>1123437</v>
      </c>
      <c r="S11" s="11">
        <v>2494331</v>
      </c>
      <c r="T11" s="11">
        <v>9192140</v>
      </c>
      <c r="U11" s="11">
        <v>5716522</v>
      </c>
      <c r="V11" s="11">
        <v>14908662</v>
      </c>
      <c r="W11" s="11">
        <v>15599682</v>
      </c>
      <c r="X11" s="11">
        <v>8606236</v>
      </c>
      <c r="Y11" s="11">
        <v>24205918</v>
      </c>
      <c r="Z11" s="11">
        <v>5185641</v>
      </c>
      <c r="AA11" s="11">
        <v>3702300</v>
      </c>
      <c r="AB11" s="11">
        <v>8887942</v>
      </c>
      <c r="AC11" s="11">
        <v>2132615</v>
      </c>
      <c r="AD11" s="11">
        <v>1117045</v>
      </c>
      <c r="AE11" s="11">
        <v>3249659</v>
      </c>
      <c r="AF11" s="11">
        <v>4009665</v>
      </c>
      <c r="AG11" s="14">
        <v>6263772</v>
      </c>
      <c r="AH11" s="11">
        <v>10273437</v>
      </c>
      <c r="AI11" s="66">
        <f t="shared" si="3"/>
        <v>2843.8503267459255</v>
      </c>
      <c r="AJ11" s="66">
        <f t="shared" si="4"/>
        <v>2095.5027218739688</v>
      </c>
      <c r="AK11" s="66">
        <f t="shared" si="5"/>
        <v>2478.3733333333334</v>
      </c>
      <c r="AL11" s="66">
        <f t="shared" si="6"/>
        <v>262.98102511613257</v>
      </c>
      <c r="AM11" s="66">
        <f t="shared" si="7"/>
        <v>243.97797756516002</v>
      </c>
      <c r="AN11" s="66">
        <f t="shared" si="8"/>
        <v>253.70034239677744</v>
      </c>
      <c r="AO11" s="66">
        <f t="shared" si="9"/>
        <v>107.93598929218172</v>
      </c>
      <c r="AP11" s="66">
        <f t="shared" si="10"/>
        <v>92.662240184757508</v>
      </c>
      <c r="AQ11" s="66">
        <f t="shared" si="11"/>
        <v>100.47657603222558</v>
      </c>
      <c r="AR11" s="66">
        <f t="shared" si="12"/>
        <v>723.73356428627665</v>
      </c>
      <c r="AS11" s="66">
        <f t="shared" si="13"/>
        <v>471.50461893764435</v>
      </c>
      <c r="AT11" s="66">
        <f t="shared" si="14"/>
        <v>600.55033232628398</v>
      </c>
      <c r="AU11" s="66">
        <f t="shared" si="15"/>
        <v>1228.2247067160067</v>
      </c>
      <c r="AV11" s="66">
        <f t="shared" si="16"/>
        <v>709.85120422302873</v>
      </c>
      <c r="AW11" s="66">
        <f t="shared" si="17"/>
        <v>975.06215508559922</v>
      </c>
      <c r="AX11" s="66">
        <f t="shared" si="18"/>
        <v>408.28604046925437</v>
      </c>
      <c r="AY11" s="66">
        <f t="shared" si="19"/>
        <v>305.36951501154732</v>
      </c>
      <c r="AZ11" s="66">
        <f t="shared" si="20"/>
        <v>358.02384692849949</v>
      </c>
      <c r="BA11" s="66">
        <f t="shared" si="21"/>
        <v>167.90921974647665</v>
      </c>
      <c r="BB11" s="66">
        <f t="shared" si="22"/>
        <v>92.135021445067636</v>
      </c>
      <c r="BC11" s="66">
        <f t="shared" si="23"/>
        <v>130.9026787512588</v>
      </c>
      <c r="BD11" s="66">
        <f t="shared" si="24"/>
        <v>315.69679552791121</v>
      </c>
      <c r="BE11" s="66">
        <f t="shared" si="25"/>
        <v>516.64236225668094</v>
      </c>
      <c r="BF11" s="66">
        <f t="shared" si="26"/>
        <v>413.83432024169184</v>
      </c>
      <c r="BG11" s="66">
        <f t="shared" si="27"/>
        <v>5956.4333749999987</v>
      </c>
      <c r="BH11" s="66">
        <f t="shared" si="28"/>
        <v>5250.6813199999997</v>
      </c>
      <c r="BI11" s="66">
        <f t="shared" si="29"/>
        <v>5611.759138753474</v>
      </c>
      <c r="BJ11" s="66">
        <f t="shared" si="30"/>
        <v>446.44246999999996</v>
      </c>
      <c r="BK11" s="66">
        <f t="shared" si="31"/>
        <v>338.96049999999997</v>
      </c>
      <c r="BL11" s="66">
        <f t="shared" si="32"/>
        <v>393.95057053252765</v>
      </c>
      <c r="BM11" s="66">
        <f t="shared" si="33"/>
        <v>237.26107000000002</v>
      </c>
      <c r="BN11" s="66">
        <f t="shared" si="34"/>
        <v>179.85006999999999</v>
      </c>
      <c r="BO11" s="66">
        <f t="shared" si="35"/>
        <v>209.22276329305134</v>
      </c>
      <c r="BP11" s="66">
        <f t="shared" si="36"/>
        <v>1096.8800900000001</v>
      </c>
      <c r="BQ11" s="66">
        <f t="shared" si="37"/>
        <v>949.2463200000002</v>
      </c>
      <c r="BR11" s="66">
        <f t="shared" si="38"/>
        <v>1024.7789086312187</v>
      </c>
      <c r="BS11" s="66">
        <f t="shared" si="39"/>
        <v>2837.7579399999995</v>
      </c>
      <c r="BT11" s="66">
        <f t="shared" si="40"/>
        <v>2659.02808</v>
      </c>
      <c r="BU11" s="66">
        <f t="shared" si="41"/>
        <v>2750.4700921595163</v>
      </c>
      <c r="BV11" s="66">
        <f t="shared" si="42"/>
        <v>827.67084999999997</v>
      </c>
      <c r="BW11" s="66">
        <f t="shared" si="43"/>
        <v>716.23104999999998</v>
      </c>
      <c r="BX11" s="66">
        <f t="shared" si="44"/>
        <v>773.24603085800595</v>
      </c>
      <c r="BY11" s="66">
        <f t="shared" si="45"/>
        <v>290.82088999999996</v>
      </c>
      <c r="BZ11" s="66">
        <f t="shared" si="46"/>
        <v>287.14332000000002</v>
      </c>
      <c r="CA11" s="66">
        <f t="shared" si="47"/>
        <v>289.02484332608253</v>
      </c>
      <c r="CB11" s="66">
        <f t="shared" si="48"/>
        <v>903.30421000000024</v>
      </c>
      <c r="CC11" s="66">
        <f t="shared" si="49"/>
        <v>639.03220999999996</v>
      </c>
      <c r="CD11" s="66">
        <f t="shared" si="50"/>
        <v>774.23940726082583</v>
      </c>
      <c r="CE11" s="66">
        <f t="shared" si="51"/>
        <v>5272.7298349999983</v>
      </c>
      <c r="CF11" s="66">
        <f t="shared" si="2"/>
        <v>4731.8707499999991</v>
      </c>
      <c r="CG11" s="66">
        <f t="shared" si="52"/>
        <v>5008.585804927895</v>
      </c>
      <c r="CH11" s="67"/>
    </row>
    <row r="12" spans="1:86" x14ac:dyDescent="0.25">
      <c r="A12" s="5">
        <v>6</v>
      </c>
      <c r="B12" s="6">
        <v>12775</v>
      </c>
      <c r="C12" s="6">
        <v>12393</v>
      </c>
      <c r="D12" s="6">
        <v>25168</v>
      </c>
      <c r="E12" s="6">
        <v>90787859</v>
      </c>
      <c r="F12" s="6">
        <v>95667341</v>
      </c>
      <c r="G12" s="6">
        <v>186455200</v>
      </c>
      <c r="H12" s="7">
        <v>730</v>
      </c>
      <c r="I12" s="7">
        <v>556</v>
      </c>
      <c r="J12" s="8">
        <v>1286</v>
      </c>
      <c r="K12" s="6">
        <v>37158147</v>
      </c>
      <c r="L12" s="6">
        <v>35124303</v>
      </c>
      <c r="M12" s="6">
        <v>72282450</v>
      </c>
      <c r="N12" s="6">
        <v>3182475</v>
      </c>
      <c r="O12" s="6">
        <v>2415948</v>
      </c>
      <c r="P12" s="6">
        <v>5598423</v>
      </c>
      <c r="Q12" s="6">
        <v>1376179</v>
      </c>
      <c r="R12" s="6">
        <v>1273841</v>
      </c>
      <c r="S12" s="6">
        <v>2650020</v>
      </c>
      <c r="T12" s="6">
        <v>6817823</v>
      </c>
      <c r="U12" s="6">
        <v>5895096</v>
      </c>
      <c r="V12" s="6">
        <v>12712919</v>
      </c>
      <c r="W12" s="6">
        <v>14941194</v>
      </c>
      <c r="X12" s="6">
        <v>14417277</v>
      </c>
      <c r="Y12" s="6">
        <v>29358471</v>
      </c>
      <c r="Z12" s="6">
        <v>4628703</v>
      </c>
      <c r="AA12" s="6">
        <v>4675424</v>
      </c>
      <c r="AB12" s="6">
        <v>9304126</v>
      </c>
      <c r="AC12" s="6">
        <v>1683303</v>
      </c>
      <c r="AD12" s="6">
        <v>1558107</v>
      </c>
      <c r="AE12" s="6">
        <v>3241411</v>
      </c>
      <c r="AF12" s="6">
        <v>9087124</v>
      </c>
      <c r="AG12" s="9">
        <v>8578399</v>
      </c>
      <c r="AH12" s="6">
        <v>17665523</v>
      </c>
      <c r="AI12" s="66">
        <f t="shared" si="3"/>
        <v>2908.6612133072408</v>
      </c>
      <c r="AJ12" s="66">
        <f t="shared" si="4"/>
        <v>2834.20503510046</v>
      </c>
      <c r="AK12" s="66">
        <f t="shared" si="5"/>
        <v>2871.9981722822631</v>
      </c>
      <c r="AL12" s="66">
        <f t="shared" si="6"/>
        <v>249.11741682974559</v>
      </c>
      <c r="AM12" s="66">
        <f t="shared" si="7"/>
        <v>194.94456548051321</v>
      </c>
      <c r="AN12" s="66">
        <f t="shared" si="8"/>
        <v>222.4421090273363</v>
      </c>
      <c r="AO12" s="66">
        <f t="shared" si="9"/>
        <v>107.72438356164383</v>
      </c>
      <c r="AP12" s="66">
        <f t="shared" si="10"/>
        <v>102.78713790042767</v>
      </c>
      <c r="AQ12" s="66">
        <f t="shared" si="11"/>
        <v>105.29322949777496</v>
      </c>
      <c r="AR12" s="66">
        <f t="shared" si="12"/>
        <v>533.68477495107629</v>
      </c>
      <c r="AS12" s="66">
        <f t="shared" si="13"/>
        <v>475.67949648995403</v>
      </c>
      <c r="AT12" s="66">
        <f t="shared" si="14"/>
        <v>505.12233788938335</v>
      </c>
      <c r="AU12" s="66">
        <f t="shared" si="15"/>
        <v>1169.5650880626224</v>
      </c>
      <c r="AV12" s="66">
        <f t="shared" si="16"/>
        <v>1163.3403534253207</v>
      </c>
      <c r="AW12" s="66">
        <f t="shared" si="17"/>
        <v>1166.4999602670057</v>
      </c>
      <c r="AX12" s="66">
        <f t="shared" si="18"/>
        <v>362.32508806262229</v>
      </c>
      <c r="AY12" s="66">
        <f t="shared" si="19"/>
        <v>377.26329379488419</v>
      </c>
      <c r="AZ12" s="66">
        <f t="shared" si="20"/>
        <v>369.68078512396693</v>
      </c>
      <c r="BA12" s="66">
        <f t="shared" si="21"/>
        <v>131.76540117416829</v>
      </c>
      <c r="BB12" s="66">
        <f t="shared" si="22"/>
        <v>125.72476397966594</v>
      </c>
      <c r="BC12" s="66">
        <f t="shared" si="23"/>
        <v>128.79096471710108</v>
      </c>
      <c r="BD12" s="66">
        <f t="shared" si="24"/>
        <v>711.32086105675148</v>
      </c>
      <c r="BE12" s="66">
        <f t="shared" si="25"/>
        <v>692.19712741063506</v>
      </c>
      <c r="BF12" s="66">
        <f t="shared" si="26"/>
        <v>701.90412428480613</v>
      </c>
      <c r="BG12" s="66">
        <f t="shared" si="27"/>
        <v>5181.7618429999993</v>
      </c>
      <c r="BH12" s="66">
        <f t="shared" si="28"/>
        <v>4661.3606099999997</v>
      </c>
      <c r="BI12" s="66">
        <f t="shared" si="29"/>
        <v>4925.5105524497376</v>
      </c>
      <c r="BJ12" s="66">
        <f t="shared" si="30"/>
        <v>392.66161999999997</v>
      </c>
      <c r="BK12" s="66">
        <f t="shared" si="31"/>
        <v>294.83000000000004</v>
      </c>
      <c r="BL12" s="66">
        <f t="shared" si="32"/>
        <v>344.48825435076287</v>
      </c>
      <c r="BM12" s="66">
        <f t="shared" si="33"/>
        <v>205.99438000000004</v>
      </c>
      <c r="BN12" s="66">
        <f t="shared" si="34"/>
        <v>154.77268999999995</v>
      </c>
      <c r="BO12" s="66">
        <f t="shared" si="35"/>
        <v>180.77225650309919</v>
      </c>
      <c r="BP12" s="66">
        <f t="shared" si="36"/>
        <v>1005.0465200000001</v>
      </c>
      <c r="BQ12" s="66">
        <f t="shared" si="37"/>
        <v>852.92268000000024</v>
      </c>
      <c r="BR12" s="66">
        <f t="shared" si="38"/>
        <v>930.13906811188826</v>
      </c>
      <c r="BS12" s="66">
        <f t="shared" si="39"/>
        <v>2353.3207599999987</v>
      </c>
      <c r="BT12" s="66">
        <f t="shared" si="40"/>
        <v>2258.80476</v>
      </c>
      <c r="BU12" s="66">
        <f t="shared" si="41"/>
        <v>2306.7800421042584</v>
      </c>
      <c r="BV12" s="66">
        <f t="shared" si="42"/>
        <v>804.81274999999994</v>
      </c>
      <c r="BW12" s="66">
        <f t="shared" si="43"/>
        <v>682.76954999999998</v>
      </c>
      <c r="BX12" s="66">
        <f t="shared" si="44"/>
        <v>744.7173360775588</v>
      </c>
      <c r="BY12" s="66">
        <f t="shared" si="45"/>
        <v>278.14762999999999</v>
      </c>
      <c r="BZ12" s="66">
        <f t="shared" si="46"/>
        <v>263.92232000000001</v>
      </c>
      <c r="CA12" s="66">
        <f t="shared" si="47"/>
        <v>271.14293090472029</v>
      </c>
      <c r="CB12" s="66">
        <f t="shared" si="48"/>
        <v>740.43539999999985</v>
      </c>
      <c r="CC12" s="66">
        <f t="shared" si="49"/>
        <v>602.94083000000001</v>
      </c>
      <c r="CD12" s="66">
        <f t="shared" si="50"/>
        <v>672.73156155395736</v>
      </c>
      <c r="CE12" s="66">
        <f t="shared" si="51"/>
        <v>4583.1058429999994</v>
      </c>
      <c r="CF12" s="66">
        <f t="shared" si="2"/>
        <v>4211.75792</v>
      </c>
      <c r="CG12" s="66">
        <f t="shared" si="52"/>
        <v>4400.2500415958757</v>
      </c>
      <c r="CH12" s="67"/>
    </row>
    <row r="13" spans="1:86" x14ac:dyDescent="0.25">
      <c r="A13" s="10">
        <v>7</v>
      </c>
      <c r="B13" s="11">
        <v>12762</v>
      </c>
      <c r="C13" s="11">
        <v>12087</v>
      </c>
      <c r="D13" s="11">
        <v>24849</v>
      </c>
      <c r="E13" s="11">
        <v>88749484</v>
      </c>
      <c r="F13" s="11">
        <v>80678564</v>
      </c>
      <c r="G13" s="11">
        <v>169428048</v>
      </c>
      <c r="H13" s="12">
        <v>649</v>
      </c>
      <c r="I13" s="12">
        <v>507</v>
      </c>
      <c r="J13" s="13">
        <v>1156</v>
      </c>
      <c r="K13" s="11">
        <v>53592734</v>
      </c>
      <c r="L13" s="11">
        <v>24688520</v>
      </c>
      <c r="M13" s="11">
        <v>78281255</v>
      </c>
      <c r="N13" s="11">
        <v>2491023</v>
      </c>
      <c r="O13" s="11">
        <v>2064980</v>
      </c>
      <c r="P13" s="11">
        <v>4556003</v>
      </c>
      <c r="Q13" s="11">
        <v>1255362</v>
      </c>
      <c r="R13" s="11">
        <v>729315</v>
      </c>
      <c r="S13" s="11">
        <v>1984678</v>
      </c>
      <c r="T13" s="11">
        <v>7056938</v>
      </c>
      <c r="U13" s="11">
        <v>5380692</v>
      </c>
      <c r="V13" s="11">
        <v>12437630</v>
      </c>
      <c r="W13" s="11">
        <v>13903548</v>
      </c>
      <c r="X13" s="11">
        <v>8902675</v>
      </c>
      <c r="Y13" s="11">
        <v>22806223</v>
      </c>
      <c r="Z13" s="11">
        <v>5801410</v>
      </c>
      <c r="AA13" s="11">
        <v>5497242</v>
      </c>
      <c r="AB13" s="11">
        <v>11298652</v>
      </c>
      <c r="AC13" s="11">
        <v>1420677</v>
      </c>
      <c r="AD13" s="11">
        <v>2160446</v>
      </c>
      <c r="AE13" s="11">
        <v>3581123</v>
      </c>
      <c r="AF13" s="11">
        <v>25410161</v>
      </c>
      <c r="AG13" s="14">
        <v>2747465</v>
      </c>
      <c r="AH13" s="11">
        <v>28157626</v>
      </c>
      <c r="AI13" s="66">
        <f t="shared" si="3"/>
        <v>4199.3993104529072</v>
      </c>
      <c r="AJ13" s="66">
        <f t="shared" si="4"/>
        <v>2042.5680483163731</v>
      </c>
      <c r="AK13" s="66">
        <f t="shared" si="5"/>
        <v>3150.2778783854483</v>
      </c>
      <c r="AL13" s="66">
        <f t="shared" si="6"/>
        <v>195.19064409967089</v>
      </c>
      <c r="AM13" s="66">
        <f t="shared" si="7"/>
        <v>170.84305452138662</v>
      </c>
      <c r="AN13" s="66">
        <f t="shared" si="8"/>
        <v>183.34753913638374</v>
      </c>
      <c r="AO13" s="66">
        <f t="shared" si="9"/>
        <v>98.367183826986363</v>
      </c>
      <c r="AP13" s="66">
        <f t="shared" si="10"/>
        <v>60.338793745346237</v>
      </c>
      <c r="AQ13" s="66">
        <f t="shared" si="11"/>
        <v>79.869531973117631</v>
      </c>
      <c r="AR13" s="66">
        <f t="shared" si="12"/>
        <v>552.96489578435978</v>
      </c>
      <c r="AS13" s="66">
        <f t="shared" si="13"/>
        <v>445.16356415984114</v>
      </c>
      <c r="AT13" s="66">
        <f t="shared" si="14"/>
        <v>500.52839148456678</v>
      </c>
      <c r="AU13" s="66">
        <f t="shared" si="15"/>
        <v>1089.4489891866479</v>
      </c>
      <c r="AV13" s="66">
        <f t="shared" si="16"/>
        <v>736.5495987424506</v>
      </c>
      <c r="AW13" s="66">
        <f t="shared" si="17"/>
        <v>917.79238601150951</v>
      </c>
      <c r="AX13" s="66">
        <f t="shared" si="18"/>
        <v>454.5847045917568</v>
      </c>
      <c r="AY13" s="66">
        <f t="shared" si="19"/>
        <v>454.8061553735418</v>
      </c>
      <c r="AZ13" s="66">
        <f t="shared" si="20"/>
        <v>454.69242223027084</v>
      </c>
      <c r="BA13" s="66">
        <f t="shared" si="21"/>
        <v>111.32087447108604</v>
      </c>
      <c r="BB13" s="66">
        <f t="shared" si="22"/>
        <v>178.74129229750972</v>
      </c>
      <c r="BC13" s="66">
        <f t="shared" si="23"/>
        <v>144.11537687633304</v>
      </c>
      <c r="BD13" s="66">
        <f t="shared" si="24"/>
        <v>1991.0798464190566</v>
      </c>
      <c r="BE13" s="66">
        <f t="shared" si="25"/>
        <v>227.30743774302971</v>
      </c>
      <c r="BF13" s="66">
        <f t="shared" si="26"/>
        <v>1133.1492615396999</v>
      </c>
      <c r="BG13" s="66">
        <f t="shared" si="27"/>
        <v>4536.8411869999991</v>
      </c>
      <c r="BH13" s="66">
        <f t="shared" si="28"/>
        <v>4164.4029799999989</v>
      </c>
      <c r="BI13" s="66">
        <f t="shared" si="29"/>
        <v>4355.6805524469382</v>
      </c>
      <c r="BJ13" s="66">
        <f t="shared" si="30"/>
        <v>346.89248999999995</v>
      </c>
      <c r="BK13" s="66">
        <f t="shared" si="31"/>
        <v>258.69270000000006</v>
      </c>
      <c r="BL13" s="66">
        <f t="shared" si="32"/>
        <v>303.99052767837742</v>
      </c>
      <c r="BM13" s="66">
        <f t="shared" si="33"/>
        <v>179.77225000000004</v>
      </c>
      <c r="BN13" s="66">
        <f t="shared" si="34"/>
        <v>133.89260999999999</v>
      </c>
      <c r="BO13" s="66">
        <f t="shared" si="35"/>
        <v>157.45556889894968</v>
      </c>
      <c r="BP13" s="66">
        <f t="shared" si="36"/>
        <v>927.45926999999995</v>
      </c>
      <c r="BQ13" s="66">
        <f t="shared" si="37"/>
        <v>771.72224000000006</v>
      </c>
      <c r="BR13" s="66">
        <f t="shared" si="38"/>
        <v>851.7059808692502</v>
      </c>
      <c r="BS13" s="66">
        <f t="shared" si="39"/>
        <v>1945.4954599999992</v>
      </c>
      <c r="BT13" s="66">
        <f t="shared" si="40"/>
        <v>1916.2477600000002</v>
      </c>
      <c r="BU13" s="66">
        <f t="shared" si="41"/>
        <v>1931.2688532995289</v>
      </c>
      <c r="BV13" s="66">
        <f t="shared" si="42"/>
        <v>787.46482999999989</v>
      </c>
      <c r="BW13" s="66">
        <f t="shared" si="43"/>
        <v>654.66317000000004</v>
      </c>
      <c r="BX13" s="66">
        <f t="shared" si="44"/>
        <v>722.86771685983331</v>
      </c>
      <c r="BY13" s="66">
        <f t="shared" si="45"/>
        <v>267.44310999999999</v>
      </c>
      <c r="BZ13" s="66">
        <f t="shared" si="46"/>
        <v>243.71124</v>
      </c>
      <c r="CA13" s="66">
        <f t="shared" si="47"/>
        <v>255.89950210068815</v>
      </c>
      <c r="CB13" s="66">
        <f t="shared" si="48"/>
        <v>608.98074999999994</v>
      </c>
      <c r="CC13" s="66">
        <f t="shared" si="49"/>
        <v>578.05795000000001</v>
      </c>
      <c r="CD13" s="66">
        <f t="shared" si="50"/>
        <v>593.9393445671858</v>
      </c>
      <c r="CE13" s="66">
        <f t="shared" si="51"/>
        <v>4010.1764469999989</v>
      </c>
      <c r="CF13" s="66">
        <f t="shared" si="2"/>
        <v>3771.817669999999</v>
      </c>
      <c r="CG13" s="66">
        <f t="shared" si="52"/>
        <v>3894.2344558696109</v>
      </c>
      <c r="CH13" s="67"/>
    </row>
    <row r="14" spans="1:86" x14ac:dyDescent="0.25">
      <c r="A14" s="5">
        <v>8</v>
      </c>
      <c r="B14" s="6">
        <v>12807</v>
      </c>
      <c r="C14" s="6">
        <v>11941</v>
      </c>
      <c r="D14" s="6">
        <v>24748</v>
      </c>
      <c r="E14" s="6">
        <v>101903653</v>
      </c>
      <c r="F14" s="6">
        <v>89993146</v>
      </c>
      <c r="G14" s="6">
        <v>191896798</v>
      </c>
      <c r="H14" s="7">
        <v>656</v>
      </c>
      <c r="I14" s="7">
        <v>550</v>
      </c>
      <c r="J14" s="8">
        <v>1206</v>
      </c>
      <c r="K14" s="6">
        <v>53249074</v>
      </c>
      <c r="L14" s="6">
        <v>24050401</v>
      </c>
      <c r="M14" s="6">
        <v>77299475</v>
      </c>
      <c r="N14" s="6">
        <v>3273975</v>
      </c>
      <c r="O14" s="6">
        <v>2331414</v>
      </c>
      <c r="P14" s="6">
        <v>5605390</v>
      </c>
      <c r="Q14" s="6">
        <v>1604695</v>
      </c>
      <c r="R14" s="6">
        <v>922110</v>
      </c>
      <c r="S14" s="6">
        <v>2526806</v>
      </c>
      <c r="T14" s="6">
        <v>8392648</v>
      </c>
      <c r="U14" s="6">
        <v>5413436</v>
      </c>
      <c r="V14" s="6">
        <v>13806084</v>
      </c>
      <c r="W14" s="6">
        <v>13775990</v>
      </c>
      <c r="X14" s="6">
        <v>9732815</v>
      </c>
      <c r="Y14" s="6">
        <v>23508804</v>
      </c>
      <c r="Z14" s="6">
        <v>9248526</v>
      </c>
      <c r="AA14" s="6">
        <v>3725722</v>
      </c>
      <c r="AB14" s="6">
        <v>12974248</v>
      </c>
      <c r="AC14" s="6">
        <v>2673796</v>
      </c>
      <c r="AD14" s="6">
        <v>1289610</v>
      </c>
      <c r="AE14" s="6">
        <v>3963407</v>
      </c>
      <c r="AF14" s="6">
        <v>19158113</v>
      </c>
      <c r="AG14" s="9">
        <v>3888819</v>
      </c>
      <c r="AH14" s="6">
        <v>23046932</v>
      </c>
      <c r="AI14" s="66">
        <f t="shared" si="3"/>
        <v>4157.8101038494569</v>
      </c>
      <c r="AJ14" s="66">
        <f t="shared" si="4"/>
        <v>2014.1027552131313</v>
      </c>
      <c r="AK14" s="66">
        <f t="shared" si="5"/>
        <v>3123.4635122030063</v>
      </c>
      <c r="AL14" s="66">
        <f t="shared" si="6"/>
        <v>255.63949402670414</v>
      </c>
      <c r="AM14" s="66">
        <f t="shared" si="7"/>
        <v>195.24445188845155</v>
      </c>
      <c r="AN14" s="66">
        <f t="shared" si="8"/>
        <v>226.49870696621949</v>
      </c>
      <c r="AO14" s="66">
        <f t="shared" si="9"/>
        <v>125.29827438119779</v>
      </c>
      <c r="AP14" s="66">
        <f t="shared" si="10"/>
        <v>77.222175697177789</v>
      </c>
      <c r="AQ14" s="66">
        <f t="shared" si="11"/>
        <v>102.10142233715855</v>
      </c>
      <c r="AR14" s="66">
        <f t="shared" si="12"/>
        <v>655.31724837979232</v>
      </c>
      <c r="AS14" s="66">
        <f t="shared" si="13"/>
        <v>453.34863076794238</v>
      </c>
      <c r="AT14" s="66">
        <f t="shared" si="14"/>
        <v>557.86665589138511</v>
      </c>
      <c r="AU14" s="66">
        <f t="shared" si="15"/>
        <v>1075.6609666588583</v>
      </c>
      <c r="AV14" s="66">
        <f t="shared" si="16"/>
        <v>815.07537057197885</v>
      </c>
      <c r="AW14" s="66">
        <f t="shared" si="17"/>
        <v>949.92742847906902</v>
      </c>
      <c r="AX14" s="66">
        <f t="shared" si="18"/>
        <v>722.1461700632467</v>
      </c>
      <c r="AY14" s="66">
        <f t="shared" si="19"/>
        <v>312.01088686039697</v>
      </c>
      <c r="AZ14" s="66">
        <f t="shared" si="20"/>
        <v>524.25440439631484</v>
      </c>
      <c r="BA14" s="66">
        <f t="shared" si="21"/>
        <v>208.77613804950417</v>
      </c>
      <c r="BB14" s="66">
        <f t="shared" si="22"/>
        <v>107.99849258856042</v>
      </c>
      <c r="BC14" s="66">
        <f t="shared" si="23"/>
        <v>160.15059802812348</v>
      </c>
      <c r="BD14" s="66">
        <f t="shared" si="24"/>
        <v>1495.909502615757</v>
      </c>
      <c r="BE14" s="66">
        <f t="shared" si="25"/>
        <v>325.66945816933253</v>
      </c>
      <c r="BF14" s="66">
        <f t="shared" si="26"/>
        <v>931.26442540811377</v>
      </c>
      <c r="BG14" s="66">
        <f t="shared" si="27"/>
        <v>4010.1198769999992</v>
      </c>
      <c r="BH14" s="66">
        <f t="shared" si="28"/>
        <v>3752.3247499999998</v>
      </c>
      <c r="BI14" s="66">
        <f t="shared" si="29"/>
        <v>3885.7327907099152</v>
      </c>
      <c r="BJ14" s="66">
        <f t="shared" si="30"/>
        <v>308.45150000000001</v>
      </c>
      <c r="BK14" s="66">
        <f t="shared" si="31"/>
        <v>229.88679999999999</v>
      </c>
      <c r="BL14" s="66">
        <f t="shared" si="32"/>
        <v>270.54374653709385</v>
      </c>
      <c r="BM14" s="66">
        <f t="shared" si="33"/>
        <v>158.15656000000001</v>
      </c>
      <c r="BN14" s="66">
        <f t="shared" si="34"/>
        <v>116.85721000000001</v>
      </c>
      <c r="BO14" s="66">
        <f t="shared" si="35"/>
        <v>138.22947343340877</v>
      </c>
      <c r="BP14" s="66">
        <f t="shared" si="36"/>
        <v>862.8305600000001</v>
      </c>
      <c r="BQ14" s="66">
        <f t="shared" si="37"/>
        <v>704.44062000000031</v>
      </c>
      <c r="BR14" s="66">
        <f t="shared" si="38"/>
        <v>786.40683794003576</v>
      </c>
      <c r="BS14" s="66">
        <f t="shared" si="39"/>
        <v>1607.9207799999986</v>
      </c>
      <c r="BT14" s="66">
        <f t="shared" si="40"/>
        <v>1626.9460600000002</v>
      </c>
      <c r="BU14" s="66">
        <f t="shared" si="41"/>
        <v>1617.1005467884265</v>
      </c>
      <c r="BV14" s="66">
        <f t="shared" si="42"/>
        <v>774.88632999999993</v>
      </c>
      <c r="BW14" s="66">
        <f t="shared" si="43"/>
        <v>631.40713000000005</v>
      </c>
      <c r="BX14" s="66">
        <f t="shared" si="44"/>
        <v>705.65709421529004</v>
      </c>
      <c r="BY14" s="66">
        <f t="shared" si="45"/>
        <v>258.47992999999997</v>
      </c>
      <c r="BZ14" s="66">
        <f t="shared" si="46"/>
        <v>226.27356000000003</v>
      </c>
      <c r="CA14" s="66">
        <f t="shared" si="47"/>
        <v>242.94023935146271</v>
      </c>
      <c r="CB14" s="66">
        <f t="shared" si="48"/>
        <v>506.00607999999988</v>
      </c>
      <c r="CC14" s="66">
        <f t="shared" si="49"/>
        <v>563.25658999999996</v>
      </c>
      <c r="CD14" s="66">
        <f t="shared" si="50"/>
        <v>533.62965927549681</v>
      </c>
      <c r="CE14" s="66">
        <f t="shared" si="51"/>
        <v>3543.5118169999992</v>
      </c>
      <c r="CF14" s="66">
        <f t="shared" si="2"/>
        <v>3405.5807399999994</v>
      </c>
      <c r="CG14" s="66">
        <f t="shared" si="52"/>
        <v>3476.9595707394128</v>
      </c>
      <c r="CH14" s="67"/>
    </row>
    <row r="15" spans="1:86" x14ac:dyDescent="0.25">
      <c r="A15" s="10">
        <v>9</v>
      </c>
      <c r="B15" s="11">
        <v>12980</v>
      </c>
      <c r="C15" s="11">
        <v>12632</v>
      </c>
      <c r="D15" s="11">
        <v>25612</v>
      </c>
      <c r="E15" s="11">
        <v>87963016</v>
      </c>
      <c r="F15" s="11">
        <v>85136158</v>
      </c>
      <c r="G15" s="11">
        <v>173099174</v>
      </c>
      <c r="H15" s="12">
        <v>710</v>
      </c>
      <c r="I15" s="12">
        <v>547</v>
      </c>
      <c r="J15" s="13">
        <v>1257</v>
      </c>
      <c r="K15" s="11">
        <v>36595081</v>
      </c>
      <c r="L15" s="11">
        <v>29541628</v>
      </c>
      <c r="M15" s="11">
        <v>66136710</v>
      </c>
      <c r="N15" s="11">
        <v>3441573</v>
      </c>
      <c r="O15" s="11">
        <v>2051123</v>
      </c>
      <c r="P15" s="11">
        <v>5492697</v>
      </c>
      <c r="Q15" s="11">
        <v>1330992</v>
      </c>
      <c r="R15" s="11">
        <v>961810</v>
      </c>
      <c r="S15" s="11">
        <v>2292802</v>
      </c>
      <c r="T15" s="11">
        <v>6229617</v>
      </c>
      <c r="U15" s="11">
        <v>6729952</v>
      </c>
      <c r="V15" s="11">
        <v>12959569</v>
      </c>
      <c r="W15" s="11">
        <v>10194679</v>
      </c>
      <c r="X15" s="11">
        <v>9084415</v>
      </c>
      <c r="Y15" s="11">
        <v>19279094</v>
      </c>
      <c r="Z15" s="11">
        <v>6345094</v>
      </c>
      <c r="AA15" s="11">
        <v>7103098</v>
      </c>
      <c r="AB15" s="11">
        <v>13448193</v>
      </c>
      <c r="AC15" s="11">
        <v>1771026</v>
      </c>
      <c r="AD15" s="11">
        <v>1935552</v>
      </c>
      <c r="AE15" s="11">
        <v>3706578</v>
      </c>
      <c r="AF15" s="11">
        <v>12054665</v>
      </c>
      <c r="AG15" s="14">
        <v>4688611</v>
      </c>
      <c r="AH15" s="11">
        <v>16743275</v>
      </c>
      <c r="AI15" s="66">
        <f t="shared" si="3"/>
        <v>2819.3436825885979</v>
      </c>
      <c r="AJ15" s="66">
        <f t="shared" si="4"/>
        <v>2338.6342621912604</v>
      </c>
      <c r="AK15" s="66">
        <f t="shared" si="5"/>
        <v>2582.2548024363577</v>
      </c>
      <c r="AL15" s="66">
        <f t="shared" si="6"/>
        <v>265.14429892141754</v>
      </c>
      <c r="AM15" s="66">
        <f t="shared" si="7"/>
        <v>162.37515832805573</v>
      </c>
      <c r="AN15" s="66">
        <f t="shared" si="8"/>
        <v>214.45794939871936</v>
      </c>
      <c r="AO15" s="66">
        <f t="shared" si="9"/>
        <v>102.54175654853621</v>
      </c>
      <c r="AP15" s="66">
        <f t="shared" si="10"/>
        <v>76.140753641545288</v>
      </c>
      <c r="AQ15" s="66">
        <f t="shared" si="11"/>
        <v>89.520615336560994</v>
      </c>
      <c r="AR15" s="66">
        <f t="shared" si="12"/>
        <v>479.93967642526962</v>
      </c>
      <c r="AS15" s="66">
        <f t="shared" si="13"/>
        <v>532.77010766307785</v>
      </c>
      <c r="AT15" s="66">
        <f t="shared" si="14"/>
        <v>505.99597844760268</v>
      </c>
      <c r="AU15" s="66">
        <f t="shared" si="15"/>
        <v>785.41440677966102</v>
      </c>
      <c r="AV15" s="66">
        <f t="shared" si="16"/>
        <v>719.15888220392651</v>
      </c>
      <c r="AW15" s="66">
        <f t="shared" si="17"/>
        <v>752.73676401686714</v>
      </c>
      <c r="AX15" s="66">
        <f t="shared" si="18"/>
        <v>488.83620955315871</v>
      </c>
      <c r="AY15" s="66">
        <f t="shared" si="19"/>
        <v>562.30984800506644</v>
      </c>
      <c r="AZ15" s="66">
        <f t="shared" si="20"/>
        <v>525.07391066687489</v>
      </c>
      <c r="BA15" s="66">
        <f t="shared" si="21"/>
        <v>136.4426810477658</v>
      </c>
      <c r="BB15" s="66">
        <f t="shared" si="22"/>
        <v>153.22609246358454</v>
      </c>
      <c r="BC15" s="66">
        <f t="shared" si="23"/>
        <v>144.72036545369357</v>
      </c>
      <c r="BD15" s="66">
        <f t="shared" si="24"/>
        <v>928.7107087827427</v>
      </c>
      <c r="BE15" s="66">
        <f t="shared" si="25"/>
        <v>371.16933185560481</v>
      </c>
      <c r="BF15" s="66">
        <f t="shared" si="26"/>
        <v>653.72774480712167</v>
      </c>
      <c r="BG15" s="66">
        <f t="shared" si="27"/>
        <v>3590.5297190000001</v>
      </c>
      <c r="BH15" s="66">
        <f t="shared" si="28"/>
        <v>3417.9422399999994</v>
      </c>
      <c r="BI15" s="66">
        <f t="shared" si="29"/>
        <v>3505.4084854091834</v>
      </c>
      <c r="BJ15" s="66">
        <f t="shared" si="30"/>
        <v>276.68290999999999</v>
      </c>
      <c r="BK15" s="66">
        <f t="shared" si="31"/>
        <v>207.77689999999996</v>
      </c>
      <c r="BL15" s="66">
        <f t="shared" si="32"/>
        <v>242.69803110260816</v>
      </c>
      <c r="BM15" s="66">
        <f t="shared" si="33"/>
        <v>140.72719000000006</v>
      </c>
      <c r="BN15" s="66">
        <f t="shared" si="34"/>
        <v>103.32778999999994</v>
      </c>
      <c r="BO15" s="66">
        <f t="shared" si="35"/>
        <v>122.28156994689991</v>
      </c>
      <c r="BP15" s="66">
        <f t="shared" si="36"/>
        <v>809.93069000000014</v>
      </c>
      <c r="BQ15" s="66">
        <f t="shared" si="37"/>
        <v>649.9214400000003</v>
      </c>
      <c r="BR15" s="66">
        <f t="shared" si="38"/>
        <v>731.0131183148527</v>
      </c>
      <c r="BS15" s="66">
        <f t="shared" si="39"/>
        <v>1334.4804999999978</v>
      </c>
      <c r="BT15" s="66">
        <f t="shared" si="40"/>
        <v>1386.6501600000001</v>
      </c>
      <c r="BU15" s="66">
        <f t="shared" si="41"/>
        <v>1360.2109054786808</v>
      </c>
      <c r="BV15" s="66">
        <f t="shared" si="42"/>
        <v>766.38256999999999</v>
      </c>
      <c r="BW15" s="66">
        <f t="shared" si="43"/>
        <v>612.52544999999998</v>
      </c>
      <c r="BX15" s="66">
        <f t="shared" si="44"/>
        <v>690.49926764797749</v>
      </c>
      <c r="BY15" s="66">
        <f t="shared" si="45"/>
        <v>251.04436999999996</v>
      </c>
      <c r="BZ15" s="66">
        <f t="shared" si="46"/>
        <v>211.38380000000001</v>
      </c>
      <c r="CA15" s="66">
        <f t="shared" si="47"/>
        <v>231.48352663595188</v>
      </c>
      <c r="CB15" s="66">
        <f t="shared" si="48"/>
        <v>428.69768999999974</v>
      </c>
      <c r="CC15" s="66">
        <f t="shared" si="49"/>
        <v>557.4604099999998</v>
      </c>
      <c r="CD15" s="66">
        <f t="shared" si="50"/>
        <v>492.20427593784143</v>
      </c>
      <c r="CE15" s="66">
        <f t="shared" si="51"/>
        <v>3173.1196190000001</v>
      </c>
      <c r="CF15" s="66">
        <f t="shared" si="2"/>
        <v>3106.8375499999997</v>
      </c>
      <c r="CG15" s="66">
        <f t="shared" si="52"/>
        <v>3140.4288843596755</v>
      </c>
      <c r="CH15" s="67"/>
    </row>
    <row r="16" spans="1:86" x14ac:dyDescent="0.25">
      <c r="A16" s="5">
        <v>10</v>
      </c>
      <c r="B16" s="6">
        <v>12946</v>
      </c>
      <c r="C16" s="6">
        <v>12632</v>
      </c>
      <c r="D16" s="6">
        <v>25578</v>
      </c>
      <c r="E16" s="6">
        <v>88750443</v>
      </c>
      <c r="F16" s="6">
        <v>94492344</v>
      </c>
      <c r="G16" s="6">
        <v>183242787</v>
      </c>
      <c r="H16" s="7">
        <v>722</v>
      </c>
      <c r="I16" s="7">
        <v>657</v>
      </c>
      <c r="J16" s="8">
        <v>1379</v>
      </c>
      <c r="K16" s="6">
        <v>30267201</v>
      </c>
      <c r="L16" s="6">
        <v>47598033</v>
      </c>
      <c r="M16" s="6">
        <v>77865234</v>
      </c>
      <c r="N16" s="6">
        <v>2644608</v>
      </c>
      <c r="O16" s="6">
        <v>2319378</v>
      </c>
      <c r="P16" s="6">
        <v>4963986</v>
      </c>
      <c r="Q16" s="6">
        <v>1126323</v>
      </c>
      <c r="R16" s="6">
        <v>1313418</v>
      </c>
      <c r="S16" s="6">
        <v>2439741</v>
      </c>
      <c r="T16" s="6">
        <v>6406310</v>
      </c>
      <c r="U16" s="6">
        <v>7601649</v>
      </c>
      <c r="V16" s="6">
        <v>14007959</v>
      </c>
      <c r="W16" s="6">
        <v>10109834</v>
      </c>
      <c r="X16" s="6">
        <v>20613001</v>
      </c>
      <c r="Y16" s="6">
        <v>30722836</v>
      </c>
      <c r="Z16" s="6">
        <v>7464520</v>
      </c>
      <c r="AA16" s="6">
        <v>5211262</v>
      </c>
      <c r="AB16" s="6">
        <v>12675782</v>
      </c>
      <c r="AC16" s="6">
        <v>2356596</v>
      </c>
      <c r="AD16" s="6">
        <v>1664634</v>
      </c>
      <c r="AE16" s="6">
        <v>4021230</v>
      </c>
      <c r="AF16" s="6">
        <v>3929941</v>
      </c>
      <c r="AG16" s="9">
        <v>12507487</v>
      </c>
      <c r="AH16" s="6">
        <v>16437428</v>
      </c>
      <c r="AI16" s="66">
        <f t="shared" si="3"/>
        <v>2337.9577475668161</v>
      </c>
      <c r="AJ16" s="66">
        <f t="shared" si="4"/>
        <v>3768.0520107663078</v>
      </c>
      <c r="AK16" s="66">
        <f t="shared" si="5"/>
        <v>3044.2268355618107</v>
      </c>
      <c r="AL16" s="66">
        <f t="shared" si="6"/>
        <v>204.27993202533602</v>
      </c>
      <c r="AM16" s="66">
        <f t="shared" si="7"/>
        <v>183.61130462317922</v>
      </c>
      <c r="AN16" s="66">
        <f t="shared" si="8"/>
        <v>194.07248416608022</v>
      </c>
      <c r="AO16" s="66">
        <f t="shared" si="9"/>
        <v>87.001622122663377</v>
      </c>
      <c r="AP16" s="66">
        <f t="shared" si="10"/>
        <v>103.97545915136162</v>
      </c>
      <c r="AQ16" s="66">
        <f t="shared" si="11"/>
        <v>95.384353741496597</v>
      </c>
      <c r="AR16" s="66">
        <f t="shared" si="12"/>
        <v>494.84860188475204</v>
      </c>
      <c r="AS16" s="66">
        <f t="shared" si="13"/>
        <v>601.77715326155794</v>
      </c>
      <c r="AT16" s="66">
        <f t="shared" si="14"/>
        <v>547.65654077723048</v>
      </c>
      <c r="AU16" s="66">
        <f t="shared" si="15"/>
        <v>780.92337401513976</v>
      </c>
      <c r="AV16" s="66">
        <f t="shared" si="16"/>
        <v>1631.8081855604812</v>
      </c>
      <c r="AW16" s="66">
        <f t="shared" si="17"/>
        <v>1201.1430135272499</v>
      </c>
      <c r="AX16" s="66">
        <f t="shared" si="18"/>
        <v>576.58890777073998</v>
      </c>
      <c r="AY16" s="66">
        <f t="shared" si="19"/>
        <v>412.54449018366057</v>
      </c>
      <c r="AZ16" s="66">
        <f t="shared" si="20"/>
        <v>495.57361795292832</v>
      </c>
      <c r="BA16" s="66">
        <f t="shared" si="21"/>
        <v>182.03275142901282</v>
      </c>
      <c r="BB16" s="66">
        <f t="shared" si="22"/>
        <v>131.77913236225459</v>
      </c>
      <c r="BC16" s="66">
        <f t="shared" si="23"/>
        <v>157.21440300258035</v>
      </c>
      <c r="BD16" s="66">
        <f t="shared" si="24"/>
        <v>303.5641124671713</v>
      </c>
      <c r="BE16" s="66">
        <f t="shared" si="25"/>
        <v>990.14304939835336</v>
      </c>
      <c r="BF16" s="66">
        <f t="shared" si="26"/>
        <v>642.63929939792013</v>
      </c>
      <c r="BG16" s="66">
        <f t="shared" si="27"/>
        <v>3267.4858549999972</v>
      </c>
      <c r="BH16" s="66">
        <f t="shared" si="28"/>
        <v>3154.3717699999997</v>
      </c>
      <c r="BI16" s="66">
        <f t="shared" si="29"/>
        <v>3211.6231166420343</v>
      </c>
      <c r="BJ16" s="66">
        <f t="shared" si="30"/>
        <v>250.95881999999995</v>
      </c>
      <c r="BK16" s="66">
        <f t="shared" si="31"/>
        <v>191.75399999999991</v>
      </c>
      <c r="BL16" s="66">
        <f t="shared" si="32"/>
        <v>221.71981436077868</v>
      </c>
      <c r="BM16" s="66">
        <f t="shared" si="33"/>
        <v>127.08202000000006</v>
      </c>
      <c r="BN16" s="66">
        <f t="shared" si="34"/>
        <v>92.979569999999967</v>
      </c>
      <c r="BO16" s="66">
        <f t="shared" si="35"/>
        <v>110.24011881929783</v>
      </c>
      <c r="BP16" s="66">
        <f t="shared" si="36"/>
        <v>767.58803999999986</v>
      </c>
      <c r="BQ16" s="66">
        <f t="shared" si="37"/>
        <v>607.05632000000014</v>
      </c>
      <c r="BR16" s="66">
        <f t="shared" si="38"/>
        <v>688.30753773086246</v>
      </c>
      <c r="BS16" s="66">
        <f t="shared" si="39"/>
        <v>1119.3034399999997</v>
      </c>
      <c r="BT16" s="66">
        <f t="shared" si="40"/>
        <v>1191.2720800000006</v>
      </c>
      <c r="BU16" s="66">
        <f t="shared" si="41"/>
        <v>1154.8460101962626</v>
      </c>
      <c r="BV16" s="66">
        <f t="shared" si="42"/>
        <v>761.30494999999996</v>
      </c>
      <c r="BW16" s="66">
        <f t="shared" si="43"/>
        <v>597.57095000000004</v>
      </c>
      <c r="BX16" s="66">
        <f t="shared" si="44"/>
        <v>680.44296360544217</v>
      </c>
      <c r="BY16" s="66">
        <f t="shared" si="45"/>
        <v>244.93638999999999</v>
      </c>
      <c r="BZ16" s="66">
        <f t="shared" si="46"/>
        <v>198.82752000000005</v>
      </c>
      <c r="CA16" s="66">
        <f t="shared" si="47"/>
        <v>222.16497527484557</v>
      </c>
      <c r="CB16" s="66">
        <f t="shared" si="48"/>
        <v>374.36236000000008</v>
      </c>
      <c r="CC16" s="66">
        <f t="shared" si="49"/>
        <v>559.64370999999983</v>
      </c>
      <c r="CD16" s="66">
        <f t="shared" si="50"/>
        <v>465.86576187661262</v>
      </c>
      <c r="CE16" s="66">
        <f t="shared" si="51"/>
        <v>2889.4450149999975</v>
      </c>
      <c r="CF16" s="66">
        <f t="shared" si="2"/>
        <v>2869.6381999999999</v>
      </c>
      <c r="CG16" s="66">
        <f t="shared" si="52"/>
        <v>2879.6631834619575</v>
      </c>
      <c r="CH16" s="67"/>
    </row>
    <row r="17" spans="1:86" x14ac:dyDescent="0.25">
      <c r="A17" s="10">
        <v>11</v>
      </c>
      <c r="B17" s="11">
        <v>12769</v>
      </c>
      <c r="C17" s="11">
        <v>12178</v>
      </c>
      <c r="D17" s="11">
        <v>24947</v>
      </c>
      <c r="E17" s="11">
        <v>88300716</v>
      </c>
      <c r="F17" s="11">
        <v>82576838</v>
      </c>
      <c r="G17" s="11">
        <v>170877554</v>
      </c>
      <c r="H17" s="12">
        <v>703</v>
      </c>
      <c r="I17" s="12">
        <v>623</v>
      </c>
      <c r="J17" s="13">
        <v>1326</v>
      </c>
      <c r="K17" s="11">
        <v>52631002</v>
      </c>
      <c r="L17" s="11">
        <v>31576895</v>
      </c>
      <c r="M17" s="11">
        <v>84207897</v>
      </c>
      <c r="N17" s="11">
        <v>2641523</v>
      </c>
      <c r="O17" s="11">
        <v>2229986</v>
      </c>
      <c r="P17" s="11">
        <v>4871509</v>
      </c>
      <c r="Q17" s="11">
        <v>1317044</v>
      </c>
      <c r="R17" s="11">
        <v>1041149</v>
      </c>
      <c r="S17" s="11">
        <v>2358193</v>
      </c>
      <c r="T17" s="11">
        <v>7809955</v>
      </c>
      <c r="U17" s="11">
        <v>5912349</v>
      </c>
      <c r="V17" s="11">
        <v>13722303</v>
      </c>
      <c r="W17" s="11">
        <v>23275168</v>
      </c>
      <c r="X17" s="11">
        <v>11973855</v>
      </c>
      <c r="Y17" s="11">
        <v>35249023</v>
      </c>
      <c r="Z17" s="11">
        <v>6757280</v>
      </c>
      <c r="AA17" s="11">
        <v>6065226</v>
      </c>
      <c r="AB17" s="11">
        <v>12822506</v>
      </c>
      <c r="AC17" s="11">
        <v>1822723</v>
      </c>
      <c r="AD17" s="11">
        <v>1656700</v>
      </c>
      <c r="AE17" s="11">
        <v>3479423</v>
      </c>
      <c r="AF17" s="11">
        <v>12965876</v>
      </c>
      <c r="AG17" s="14">
        <v>5968765</v>
      </c>
      <c r="AH17" s="11">
        <v>18934641</v>
      </c>
      <c r="AI17" s="66">
        <f t="shared" si="3"/>
        <v>4121.779465893962</v>
      </c>
      <c r="AJ17" s="66">
        <f t="shared" si="4"/>
        <v>2592.9458860239779</v>
      </c>
      <c r="AK17" s="66">
        <f t="shared" si="5"/>
        <v>3375.4718803864193</v>
      </c>
      <c r="AL17" s="66">
        <f t="shared" si="6"/>
        <v>206.86999765055995</v>
      </c>
      <c r="AM17" s="66">
        <f t="shared" si="7"/>
        <v>183.11594678929217</v>
      </c>
      <c r="AN17" s="66">
        <f t="shared" si="8"/>
        <v>195.27434160420091</v>
      </c>
      <c r="AO17" s="66">
        <f t="shared" si="9"/>
        <v>103.14386404573577</v>
      </c>
      <c r="AP17" s="66">
        <f t="shared" si="10"/>
        <v>85.494251929709307</v>
      </c>
      <c r="AQ17" s="66">
        <f t="shared" si="11"/>
        <v>94.528119613580785</v>
      </c>
      <c r="AR17" s="66">
        <f t="shared" si="12"/>
        <v>611.63403555485945</v>
      </c>
      <c r="AS17" s="66">
        <f t="shared" si="13"/>
        <v>485.49425192970932</v>
      </c>
      <c r="AT17" s="66">
        <f t="shared" si="14"/>
        <v>550.05824347616942</v>
      </c>
      <c r="AU17" s="66">
        <f t="shared" si="15"/>
        <v>1822.7870624167906</v>
      </c>
      <c r="AV17" s="66">
        <f t="shared" si="16"/>
        <v>983.23657415010678</v>
      </c>
      <c r="AW17" s="66">
        <f t="shared" si="17"/>
        <v>1412.9563875415881</v>
      </c>
      <c r="AX17" s="66">
        <f t="shared" si="18"/>
        <v>529.1941420628084</v>
      </c>
      <c r="AY17" s="66">
        <f t="shared" si="19"/>
        <v>498.04779109870259</v>
      </c>
      <c r="AZ17" s="66">
        <f t="shared" si="20"/>
        <v>513.98989858500022</v>
      </c>
      <c r="BA17" s="66">
        <f t="shared" si="21"/>
        <v>142.74594721591353</v>
      </c>
      <c r="BB17" s="66">
        <f t="shared" si="22"/>
        <v>136.04040072261455</v>
      </c>
      <c r="BC17" s="66">
        <f t="shared" si="23"/>
        <v>139.47260191606205</v>
      </c>
      <c r="BD17" s="66">
        <f t="shared" si="24"/>
        <v>1015.4182786435899</v>
      </c>
      <c r="BE17" s="66">
        <f t="shared" si="25"/>
        <v>490.12686812284448</v>
      </c>
      <c r="BF17" s="66">
        <f t="shared" si="26"/>
        <v>758.99470878261911</v>
      </c>
      <c r="BG17" s="66">
        <f t="shared" si="27"/>
        <v>3030.8867629999986</v>
      </c>
      <c r="BH17" s="66">
        <f t="shared" si="28"/>
        <v>2955.0296600000001</v>
      </c>
      <c r="BI17" s="66">
        <f t="shared" si="29"/>
        <v>2993.8567473534686</v>
      </c>
      <c r="BJ17" s="66">
        <f t="shared" si="30"/>
        <v>230.67917</v>
      </c>
      <c r="BK17" s="66">
        <f t="shared" si="31"/>
        <v>181.23549999999989</v>
      </c>
      <c r="BL17" s="66">
        <f t="shared" si="32"/>
        <v>206.54300079087662</v>
      </c>
      <c r="BM17" s="66">
        <f t="shared" si="33"/>
        <v>116.83693</v>
      </c>
      <c r="BN17" s="66">
        <f t="shared" si="34"/>
        <v>85.501689999999996</v>
      </c>
      <c r="BO17" s="66">
        <f t="shared" si="35"/>
        <v>101.54047941596184</v>
      </c>
      <c r="BP17" s="66">
        <f t="shared" si="36"/>
        <v>734.68907000000013</v>
      </c>
      <c r="BQ17" s="66">
        <f t="shared" si="37"/>
        <v>574.78487999999993</v>
      </c>
      <c r="BR17" s="66">
        <f t="shared" si="38"/>
        <v>656.63105798172137</v>
      </c>
      <c r="BS17" s="66">
        <f t="shared" si="39"/>
        <v>956.76346000000012</v>
      </c>
      <c r="BT17" s="66">
        <f t="shared" si="40"/>
        <v>1036.8853599999993</v>
      </c>
      <c r="BU17" s="66">
        <f t="shared" si="41"/>
        <v>995.87535714995772</v>
      </c>
      <c r="BV17" s="66">
        <f t="shared" si="42"/>
        <v>759.05094999999983</v>
      </c>
      <c r="BW17" s="66">
        <f t="shared" si="43"/>
        <v>586.12525000000005</v>
      </c>
      <c r="BX17" s="66">
        <f t="shared" si="44"/>
        <v>674.63642422134922</v>
      </c>
      <c r="BY17" s="66">
        <f t="shared" si="45"/>
        <v>239.96963</v>
      </c>
      <c r="BZ17" s="66">
        <f t="shared" si="46"/>
        <v>188.40132</v>
      </c>
      <c r="CA17" s="66">
        <f t="shared" si="47"/>
        <v>214.79630738886442</v>
      </c>
      <c r="CB17" s="66">
        <f t="shared" si="48"/>
        <v>340.42734999999993</v>
      </c>
      <c r="CC17" s="66">
        <f t="shared" si="49"/>
        <v>568.83142999999995</v>
      </c>
      <c r="CD17" s="66">
        <f t="shared" si="50"/>
        <v>451.92391817412914</v>
      </c>
      <c r="CE17" s="66">
        <f t="shared" si="51"/>
        <v>2683.3706629999988</v>
      </c>
      <c r="CF17" s="66">
        <f t="shared" si="2"/>
        <v>2688.2924700000003</v>
      </c>
      <c r="CG17" s="66">
        <f t="shared" si="52"/>
        <v>2685.7732671466301</v>
      </c>
      <c r="CH17" s="67"/>
    </row>
    <row r="18" spans="1:86" x14ac:dyDescent="0.25">
      <c r="A18" s="5">
        <v>12</v>
      </c>
      <c r="B18" s="6">
        <v>12773</v>
      </c>
      <c r="C18" s="6">
        <v>12307</v>
      </c>
      <c r="D18" s="6">
        <v>25080</v>
      </c>
      <c r="E18" s="6">
        <v>84997636</v>
      </c>
      <c r="F18" s="6">
        <v>82782387</v>
      </c>
      <c r="G18" s="6">
        <v>167780023</v>
      </c>
      <c r="H18" s="7">
        <v>737</v>
      </c>
      <c r="I18" s="7">
        <v>638</v>
      </c>
      <c r="J18" s="8">
        <v>1375</v>
      </c>
      <c r="K18" s="6">
        <v>27441605</v>
      </c>
      <c r="L18" s="6">
        <v>38120713</v>
      </c>
      <c r="M18" s="6">
        <v>65562319</v>
      </c>
      <c r="N18" s="6">
        <v>2539514</v>
      </c>
      <c r="O18" s="6">
        <v>2507516</v>
      </c>
      <c r="P18" s="6">
        <v>5047030</v>
      </c>
      <c r="Q18" s="6">
        <v>967664</v>
      </c>
      <c r="R18" s="6">
        <v>1686338</v>
      </c>
      <c r="S18" s="6">
        <v>2654002</v>
      </c>
      <c r="T18" s="6">
        <v>5557119</v>
      </c>
      <c r="U18" s="6">
        <v>5636617</v>
      </c>
      <c r="V18" s="6">
        <v>11193736</v>
      </c>
      <c r="W18" s="6">
        <v>8800620</v>
      </c>
      <c r="X18" s="6">
        <v>12330223</v>
      </c>
      <c r="Y18" s="6">
        <v>21130844</v>
      </c>
      <c r="Z18" s="6">
        <v>5638114</v>
      </c>
      <c r="AA18" s="6">
        <v>9236193</v>
      </c>
      <c r="AB18" s="6">
        <v>14874307</v>
      </c>
      <c r="AC18" s="6">
        <v>1595909</v>
      </c>
      <c r="AD18" s="6">
        <v>2519862</v>
      </c>
      <c r="AE18" s="6">
        <v>4115771</v>
      </c>
      <c r="AF18" s="6">
        <v>5849843</v>
      </c>
      <c r="AG18" s="9">
        <v>8397818</v>
      </c>
      <c r="AH18" s="6">
        <v>14247661</v>
      </c>
      <c r="AI18" s="66">
        <f t="shared" si="3"/>
        <v>2148.4071870351522</v>
      </c>
      <c r="AJ18" s="66">
        <f t="shared" si="4"/>
        <v>3097.4821646217601</v>
      </c>
      <c r="AK18" s="66">
        <f t="shared" si="5"/>
        <v>2614.1275518341308</v>
      </c>
      <c r="AL18" s="66">
        <f t="shared" si="6"/>
        <v>198.81891489861425</v>
      </c>
      <c r="AM18" s="66">
        <f t="shared" si="7"/>
        <v>203.74713577638741</v>
      </c>
      <c r="AN18" s="66">
        <f t="shared" si="8"/>
        <v>201.23724082934609</v>
      </c>
      <c r="AO18" s="66">
        <f t="shared" si="9"/>
        <v>75.758553198152356</v>
      </c>
      <c r="AP18" s="66">
        <f t="shared" si="10"/>
        <v>137.02267002518892</v>
      </c>
      <c r="AQ18" s="66">
        <f t="shared" si="11"/>
        <v>105.82145135566188</v>
      </c>
      <c r="AR18" s="66">
        <f t="shared" si="12"/>
        <v>435.06764268378612</v>
      </c>
      <c r="AS18" s="66">
        <f t="shared" si="13"/>
        <v>458.00089380027629</v>
      </c>
      <c r="AT18" s="66">
        <f t="shared" si="14"/>
        <v>446.32121212121211</v>
      </c>
      <c r="AU18" s="66">
        <f t="shared" si="15"/>
        <v>689.00180067329518</v>
      </c>
      <c r="AV18" s="66">
        <f t="shared" si="16"/>
        <v>1001.8869748923377</v>
      </c>
      <c r="AW18" s="66">
        <f t="shared" si="17"/>
        <v>842.53763955342902</v>
      </c>
      <c r="AX18" s="66">
        <f t="shared" si="18"/>
        <v>441.40875283801768</v>
      </c>
      <c r="AY18" s="66">
        <f t="shared" si="19"/>
        <v>750.48289591289506</v>
      </c>
      <c r="AZ18" s="66">
        <f t="shared" si="20"/>
        <v>593.07444178628384</v>
      </c>
      <c r="BA18" s="66">
        <f t="shared" si="21"/>
        <v>124.943944257418</v>
      </c>
      <c r="BB18" s="66">
        <f t="shared" si="22"/>
        <v>204.75030470463963</v>
      </c>
      <c r="BC18" s="66">
        <f t="shared" si="23"/>
        <v>164.10570175438596</v>
      </c>
      <c r="BD18" s="66">
        <f t="shared" si="24"/>
        <v>457.98504658263522</v>
      </c>
      <c r="BE18" s="66">
        <f t="shared" si="25"/>
        <v>682.36109531161128</v>
      </c>
      <c r="BF18" s="66">
        <f t="shared" si="26"/>
        <v>568.08855661881978</v>
      </c>
      <c r="BG18" s="66">
        <f t="shared" si="27"/>
        <v>2871.1142569999993</v>
      </c>
      <c r="BH18" s="66">
        <f t="shared" si="28"/>
        <v>2813.6322299999983</v>
      </c>
      <c r="BI18" s="66">
        <f t="shared" si="29"/>
        <v>2842.9072671160675</v>
      </c>
      <c r="BJ18" s="66">
        <f t="shared" si="30"/>
        <v>215.27174000000002</v>
      </c>
      <c r="BK18" s="66">
        <f t="shared" si="31"/>
        <v>175.66520000000003</v>
      </c>
      <c r="BL18" s="66">
        <f t="shared" si="32"/>
        <v>195.83642549521534</v>
      </c>
      <c r="BM18" s="66">
        <f t="shared" si="33"/>
        <v>109.62580000000008</v>
      </c>
      <c r="BN18" s="66">
        <f t="shared" si="34"/>
        <v>80.597209999999961</v>
      </c>
      <c r="BO18" s="66">
        <f t="shared" si="35"/>
        <v>95.381188471690606</v>
      </c>
      <c r="BP18" s="66">
        <f t="shared" si="36"/>
        <v>710.17832000000021</v>
      </c>
      <c r="BQ18" s="66">
        <f t="shared" si="37"/>
        <v>552.09474000000046</v>
      </c>
      <c r="BR18" s="66">
        <f t="shared" si="38"/>
        <v>632.60516931977702</v>
      </c>
      <c r="BS18" s="66">
        <f t="shared" si="39"/>
        <v>841.47945999999865</v>
      </c>
      <c r="BT18" s="66">
        <f t="shared" si="40"/>
        <v>919.72505999999976</v>
      </c>
      <c r="BU18" s="66">
        <f t="shared" si="41"/>
        <v>879.87533716108373</v>
      </c>
      <c r="BV18" s="66">
        <f t="shared" si="42"/>
        <v>759.06412999999998</v>
      </c>
      <c r="BW18" s="66">
        <f t="shared" si="43"/>
        <v>577.79876999999988</v>
      </c>
      <c r="BX18" s="66">
        <f t="shared" si="44"/>
        <v>670.11545434130767</v>
      </c>
      <c r="BY18" s="66">
        <f t="shared" si="45"/>
        <v>235.97140999999999</v>
      </c>
      <c r="BZ18" s="66">
        <f t="shared" si="46"/>
        <v>179.91283999999996</v>
      </c>
      <c r="CA18" s="66">
        <f t="shared" si="47"/>
        <v>208.46292431459327</v>
      </c>
      <c r="CB18" s="66">
        <f t="shared" si="48"/>
        <v>324.4403999999995</v>
      </c>
      <c r="CC18" s="66">
        <f t="shared" si="49"/>
        <v>584.09914999999978</v>
      </c>
      <c r="CD18" s="66">
        <f t="shared" si="50"/>
        <v>451.85747481060571</v>
      </c>
      <c r="CE18" s="66">
        <f t="shared" si="51"/>
        <v>2546.2167169999989</v>
      </c>
      <c r="CF18" s="66">
        <f t="shared" si="2"/>
        <v>2557.3698199999985</v>
      </c>
      <c r="CG18" s="66">
        <f t="shared" si="52"/>
        <v>2551.6896531491616</v>
      </c>
      <c r="CH18" s="67"/>
    </row>
    <row r="19" spans="1:86" x14ac:dyDescent="0.25">
      <c r="A19" s="10">
        <v>13</v>
      </c>
      <c r="B19" s="11">
        <v>12856</v>
      </c>
      <c r="C19" s="11">
        <v>12170</v>
      </c>
      <c r="D19" s="11">
        <v>25026</v>
      </c>
      <c r="E19" s="11">
        <v>95098814</v>
      </c>
      <c r="F19" s="11">
        <v>82354010</v>
      </c>
      <c r="G19" s="11">
        <v>177452824</v>
      </c>
      <c r="H19" s="12">
        <v>830</v>
      </c>
      <c r="I19" s="12">
        <v>658</v>
      </c>
      <c r="J19" s="13">
        <v>1488</v>
      </c>
      <c r="K19" s="11">
        <v>45188891</v>
      </c>
      <c r="L19" s="11">
        <v>46139782</v>
      </c>
      <c r="M19" s="11">
        <v>91328673</v>
      </c>
      <c r="N19" s="11">
        <v>2282292</v>
      </c>
      <c r="O19" s="11">
        <v>2408853</v>
      </c>
      <c r="P19" s="11">
        <v>4691145</v>
      </c>
      <c r="Q19" s="11">
        <v>1871655</v>
      </c>
      <c r="R19" s="11">
        <v>1205362</v>
      </c>
      <c r="S19" s="11">
        <v>3077017</v>
      </c>
      <c r="T19" s="11">
        <v>7832636</v>
      </c>
      <c r="U19" s="11">
        <v>8370627</v>
      </c>
      <c r="V19" s="11">
        <v>16203263</v>
      </c>
      <c r="W19" s="11">
        <v>14409474</v>
      </c>
      <c r="X19" s="11">
        <v>13806517</v>
      </c>
      <c r="Y19" s="11">
        <v>28215991</v>
      </c>
      <c r="Z19" s="11">
        <v>9943044</v>
      </c>
      <c r="AA19" s="11">
        <v>11056485</v>
      </c>
      <c r="AB19" s="11">
        <v>20999529</v>
      </c>
      <c r="AC19" s="11">
        <v>1788537</v>
      </c>
      <c r="AD19" s="11">
        <v>2894812</v>
      </c>
      <c r="AE19" s="11">
        <v>4683350</v>
      </c>
      <c r="AF19" s="11">
        <v>11215200</v>
      </c>
      <c r="AG19" s="14">
        <v>10011341</v>
      </c>
      <c r="AH19" s="11">
        <v>21226541</v>
      </c>
      <c r="AI19" s="66">
        <f t="shared" si="3"/>
        <v>3515.0039670192905</v>
      </c>
      <c r="AJ19" s="66">
        <f t="shared" si="4"/>
        <v>3791.272144617913</v>
      </c>
      <c r="AK19" s="66">
        <f t="shared" si="5"/>
        <v>3649.3515943418843</v>
      </c>
      <c r="AL19" s="66">
        <f t="shared" si="6"/>
        <v>177.52738021157435</v>
      </c>
      <c r="AM19" s="66">
        <f t="shared" si="7"/>
        <v>197.93368940016433</v>
      </c>
      <c r="AN19" s="66">
        <f t="shared" si="8"/>
        <v>187.45085111484056</v>
      </c>
      <c r="AO19" s="66">
        <f t="shared" si="9"/>
        <v>145.58610765401369</v>
      </c>
      <c r="AP19" s="66">
        <f t="shared" si="10"/>
        <v>99.043714050944942</v>
      </c>
      <c r="AQ19" s="66">
        <f t="shared" si="11"/>
        <v>122.9528090785583</v>
      </c>
      <c r="AR19" s="66">
        <f t="shared" si="12"/>
        <v>609.25917859365279</v>
      </c>
      <c r="AS19" s="66">
        <f t="shared" si="13"/>
        <v>687.80829909613806</v>
      </c>
      <c r="AT19" s="66">
        <f t="shared" si="14"/>
        <v>647.45716454886917</v>
      </c>
      <c r="AU19" s="66">
        <f t="shared" si="15"/>
        <v>1120.8364965774736</v>
      </c>
      <c r="AV19" s="66">
        <f t="shared" si="16"/>
        <v>1134.4714050944947</v>
      </c>
      <c r="AW19" s="66">
        <f t="shared" si="17"/>
        <v>1127.4670742427875</v>
      </c>
      <c r="AX19" s="66">
        <f t="shared" si="18"/>
        <v>773.41661481020537</v>
      </c>
      <c r="AY19" s="66">
        <f t="shared" si="19"/>
        <v>908.50328677074776</v>
      </c>
      <c r="AZ19" s="66">
        <f t="shared" si="20"/>
        <v>839.10848717333977</v>
      </c>
      <c r="BA19" s="66">
        <f t="shared" si="21"/>
        <v>139.12079962663347</v>
      </c>
      <c r="BB19" s="66">
        <f t="shared" si="22"/>
        <v>237.86458504519311</v>
      </c>
      <c r="BC19" s="66">
        <f t="shared" si="23"/>
        <v>187.13937504994806</v>
      </c>
      <c r="BD19" s="66">
        <f t="shared" si="24"/>
        <v>872.37087741132541</v>
      </c>
      <c r="BE19" s="66">
        <f t="shared" si="25"/>
        <v>822.62456861133933</v>
      </c>
      <c r="BF19" s="66">
        <f t="shared" si="26"/>
        <v>848.17953328538317</v>
      </c>
      <c r="BG19" s="66">
        <f t="shared" si="27"/>
        <v>2779.0334869999988</v>
      </c>
      <c r="BH19" s="66">
        <f t="shared" si="28"/>
        <v>2724.1957999999995</v>
      </c>
      <c r="BI19" s="66">
        <f t="shared" si="29"/>
        <v>2752.3662349105725</v>
      </c>
      <c r="BJ19" s="66">
        <f t="shared" si="30"/>
        <v>204.19215000000008</v>
      </c>
      <c r="BK19" s="66">
        <f t="shared" si="31"/>
        <v>174.51329999999996</v>
      </c>
      <c r="BL19" s="66">
        <f t="shared" si="32"/>
        <v>189.75949578038842</v>
      </c>
      <c r="BM19" s="66">
        <f t="shared" si="33"/>
        <v>105.1005100000001</v>
      </c>
      <c r="BN19" s="66">
        <f t="shared" si="34"/>
        <v>77.983109999999954</v>
      </c>
      <c r="BO19" s="66">
        <f t="shared" si="35"/>
        <v>91.913474197234905</v>
      </c>
      <c r="BP19" s="66">
        <f t="shared" si="36"/>
        <v>693.05841000000032</v>
      </c>
      <c r="BQ19" s="66">
        <f t="shared" si="37"/>
        <v>538.02152000000024</v>
      </c>
      <c r="BR19" s="66">
        <f t="shared" si="38"/>
        <v>617.66486123871198</v>
      </c>
      <c r="BS19" s="66">
        <f t="shared" si="39"/>
        <v>768.31537999999819</v>
      </c>
      <c r="BT19" s="66">
        <f t="shared" si="40"/>
        <v>836.1877599999998</v>
      </c>
      <c r="BU19" s="66">
        <f t="shared" si="41"/>
        <v>801.32132839766541</v>
      </c>
      <c r="BV19" s="66">
        <f t="shared" si="42"/>
        <v>760.83412999999985</v>
      </c>
      <c r="BW19" s="66">
        <f t="shared" si="43"/>
        <v>572.23072999999999</v>
      </c>
      <c r="BX19" s="66">
        <f t="shared" si="44"/>
        <v>669.11738029968819</v>
      </c>
      <c r="BY19" s="66">
        <f t="shared" si="45"/>
        <v>232.78273000000002</v>
      </c>
      <c r="BZ19" s="66">
        <f t="shared" si="46"/>
        <v>173.18076000000002</v>
      </c>
      <c r="CA19" s="66">
        <f t="shared" si="47"/>
        <v>203.79863446335813</v>
      </c>
      <c r="CB19" s="66">
        <f t="shared" si="48"/>
        <v>324.06973000000016</v>
      </c>
      <c r="CC19" s="66">
        <f t="shared" si="49"/>
        <v>604.57308999999987</v>
      </c>
      <c r="CD19" s="66">
        <f t="shared" si="50"/>
        <v>460.47690218892353</v>
      </c>
      <c r="CE19" s="66">
        <f t="shared" si="51"/>
        <v>2469.7408269999987</v>
      </c>
      <c r="CF19" s="66">
        <f t="shared" si="2"/>
        <v>2471.6993899999993</v>
      </c>
      <c r="CG19" s="66">
        <f t="shared" si="52"/>
        <v>2470.6932649329492</v>
      </c>
      <c r="CH19" s="67"/>
    </row>
    <row r="20" spans="1:86" x14ac:dyDescent="0.25">
      <c r="A20" s="5">
        <v>14</v>
      </c>
      <c r="B20" s="6">
        <v>12997</v>
      </c>
      <c r="C20" s="6">
        <v>12314</v>
      </c>
      <c r="D20" s="6">
        <v>25311</v>
      </c>
      <c r="E20" s="6">
        <v>98652749</v>
      </c>
      <c r="F20" s="6">
        <v>79773369</v>
      </c>
      <c r="G20" s="6">
        <v>178426118</v>
      </c>
      <c r="H20" s="7">
        <v>823</v>
      </c>
      <c r="I20" s="7">
        <v>662</v>
      </c>
      <c r="J20" s="8">
        <v>1485</v>
      </c>
      <c r="K20" s="6">
        <v>60527461</v>
      </c>
      <c r="L20" s="6">
        <v>41435973</v>
      </c>
      <c r="M20" s="6">
        <v>101963434</v>
      </c>
      <c r="N20" s="6">
        <v>3072344</v>
      </c>
      <c r="O20" s="6">
        <v>2407650</v>
      </c>
      <c r="P20" s="6">
        <v>5479994</v>
      </c>
      <c r="Q20" s="6">
        <v>2081639</v>
      </c>
      <c r="R20" s="6">
        <v>1602523</v>
      </c>
      <c r="S20" s="6">
        <v>3684162</v>
      </c>
      <c r="T20" s="6">
        <v>9119769</v>
      </c>
      <c r="U20" s="6">
        <v>7364592</v>
      </c>
      <c r="V20" s="6">
        <v>16484361</v>
      </c>
      <c r="W20" s="6">
        <v>18245995</v>
      </c>
      <c r="X20" s="6">
        <v>13885917</v>
      </c>
      <c r="Y20" s="6">
        <v>32131912</v>
      </c>
      <c r="Z20" s="6">
        <v>18432091</v>
      </c>
      <c r="AA20" s="6">
        <v>7895528</v>
      </c>
      <c r="AB20" s="6">
        <v>26327619</v>
      </c>
      <c r="AC20" s="6">
        <v>2660482</v>
      </c>
      <c r="AD20" s="6">
        <v>2020331</v>
      </c>
      <c r="AE20" s="6">
        <v>4680814</v>
      </c>
      <c r="AF20" s="6">
        <v>12069124</v>
      </c>
      <c r="AG20" s="9">
        <v>10269604</v>
      </c>
      <c r="AH20" s="6">
        <v>22338728</v>
      </c>
      <c r="AI20" s="66">
        <f t="shared" si="3"/>
        <v>4657.0332384396397</v>
      </c>
      <c r="AJ20" s="66">
        <f t="shared" si="4"/>
        <v>3364.948270261491</v>
      </c>
      <c r="AK20" s="66">
        <f t="shared" si="5"/>
        <v>4028.4237683220736</v>
      </c>
      <c r="AL20" s="66">
        <f t="shared" si="6"/>
        <v>236.38870508578904</v>
      </c>
      <c r="AM20" s="66">
        <f t="shared" si="7"/>
        <v>195.52135780412539</v>
      </c>
      <c r="AN20" s="66">
        <f t="shared" si="8"/>
        <v>216.50642013353877</v>
      </c>
      <c r="AO20" s="66">
        <f t="shared" si="9"/>
        <v>160.1630376240671</v>
      </c>
      <c r="AP20" s="66">
        <f t="shared" si="10"/>
        <v>130.13829787234042</v>
      </c>
      <c r="AQ20" s="66">
        <f t="shared" si="11"/>
        <v>145.55576626763067</v>
      </c>
      <c r="AR20" s="66">
        <f t="shared" si="12"/>
        <v>701.6826190659383</v>
      </c>
      <c r="AS20" s="66">
        <f t="shared" si="13"/>
        <v>598.06659087217804</v>
      </c>
      <c r="AT20" s="66">
        <f t="shared" si="14"/>
        <v>651.27260874718502</v>
      </c>
      <c r="AU20" s="66">
        <f t="shared" si="15"/>
        <v>1403.8620450873279</v>
      </c>
      <c r="AV20" s="66">
        <f t="shared" si="16"/>
        <v>1127.6528341724866</v>
      </c>
      <c r="AW20" s="66">
        <f t="shared" si="17"/>
        <v>1269.4840978230809</v>
      </c>
      <c r="AX20" s="66">
        <f t="shared" si="18"/>
        <v>1418.1804262522121</v>
      </c>
      <c r="AY20" s="66">
        <f t="shared" si="19"/>
        <v>641.18304369010878</v>
      </c>
      <c r="AZ20" s="66">
        <f t="shared" si="20"/>
        <v>1040.1651060803604</v>
      </c>
      <c r="BA20" s="66">
        <f t="shared" si="21"/>
        <v>204.69969993075324</v>
      </c>
      <c r="BB20" s="66">
        <f t="shared" si="22"/>
        <v>164.06780899788859</v>
      </c>
      <c r="BC20" s="66">
        <f t="shared" si="23"/>
        <v>184.93200584726009</v>
      </c>
      <c r="BD20" s="66">
        <f t="shared" si="24"/>
        <v>928.60844810340848</v>
      </c>
      <c r="BE20" s="66">
        <f t="shared" si="25"/>
        <v>833.97791132044824</v>
      </c>
      <c r="BF20" s="66">
        <f t="shared" si="26"/>
        <v>882.56994982418712</v>
      </c>
      <c r="BG20" s="66">
        <f t="shared" si="27"/>
        <v>2745.9929389999979</v>
      </c>
      <c r="BH20" s="66">
        <f t="shared" si="28"/>
        <v>2681.036689999999</v>
      </c>
      <c r="BI20" s="66">
        <f t="shared" si="29"/>
        <v>2714.3912144460101</v>
      </c>
      <c r="BJ20" s="66">
        <f t="shared" si="30"/>
        <v>196.92385999999999</v>
      </c>
      <c r="BK20" s="66">
        <f t="shared" si="31"/>
        <v>177.27640000000008</v>
      </c>
      <c r="BL20" s="66">
        <f t="shared" si="32"/>
        <v>187.36521662597295</v>
      </c>
      <c r="BM20" s="66">
        <f t="shared" si="33"/>
        <v>102.93094000000008</v>
      </c>
      <c r="BN20" s="66">
        <f t="shared" si="34"/>
        <v>77.39029000000005</v>
      </c>
      <c r="BO20" s="66">
        <f t="shared" si="35"/>
        <v>90.505213473983702</v>
      </c>
      <c r="BP20" s="66">
        <f t="shared" si="36"/>
        <v>682.39003999999977</v>
      </c>
      <c r="BQ20" s="66">
        <f t="shared" si="37"/>
        <v>531.64884000000006</v>
      </c>
      <c r="BR20" s="66">
        <f t="shared" si="38"/>
        <v>609.05326402117646</v>
      </c>
      <c r="BS20" s="66">
        <f t="shared" si="39"/>
        <v>732.38019999999779</v>
      </c>
      <c r="BT20" s="66">
        <f t="shared" si="40"/>
        <v>782.83156000000054</v>
      </c>
      <c r="BU20" s="66">
        <f t="shared" si="41"/>
        <v>756.92518230176506</v>
      </c>
      <c r="BV20" s="66">
        <f t="shared" si="42"/>
        <v>763.89666999999986</v>
      </c>
      <c r="BW20" s="66">
        <f t="shared" si="43"/>
        <v>569.08915000000002</v>
      </c>
      <c r="BX20" s="66">
        <f t="shared" si="44"/>
        <v>669.12128375370389</v>
      </c>
      <c r="BY20" s="66">
        <f t="shared" si="45"/>
        <v>230.25827000000001</v>
      </c>
      <c r="BZ20" s="66">
        <f t="shared" si="46"/>
        <v>168.03480000000002</v>
      </c>
      <c r="CA20" s="66">
        <f t="shared" si="47"/>
        <v>199.98606386116711</v>
      </c>
      <c r="CB20" s="66">
        <f t="shared" si="48"/>
        <v>337.10403999999971</v>
      </c>
      <c r="CC20" s="66">
        <f t="shared" si="49"/>
        <v>629.43011000000001</v>
      </c>
      <c r="CD20" s="66">
        <f t="shared" si="50"/>
        <v>479.32296560467768</v>
      </c>
      <c r="CE20" s="66">
        <f t="shared" si="51"/>
        <v>2446.1381389999979</v>
      </c>
      <c r="CF20" s="66">
        <f t="shared" si="2"/>
        <v>2426.369999999999</v>
      </c>
      <c r="CG20" s="66">
        <f t="shared" si="52"/>
        <v>2436.5207843460535</v>
      </c>
      <c r="CH20" s="67"/>
    </row>
    <row r="21" spans="1:86" x14ac:dyDescent="0.25">
      <c r="A21" s="10">
        <v>15</v>
      </c>
      <c r="B21" s="11">
        <v>12639</v>
      </c>
      <c r="C21" s="11">
        <v>12173</v>
      </c>
      <c r="D21" s="11">
        <v>24812</v>
      </c>
      <c r="E21" s="11">
        <v>90825918</v>
      </c>
      <c r="F21" s="11">
        <v>85398549</v>
      </c>
      <c r="G21" s="11">
        <v>176224467</v>
      </c>
      <c r="H21" s="12">
        <v>872</v>
      </c>
      <c r="I21" s="12">
        <v>727</v>
      </c>
      <c r="J21" s="13">
        <v>1599</v>
      </c>
      <c r="K21" s="11">
        <v>59562036</v>
      </c>
      <c r="L21" s="11">
        <v>46869488</v>
      </c>
      <c r="M21" s="11">
        <v>106431524</v>
      </c>
      <c r="N21" s="11">
        <v>3779121</v>
      </c>
      <c r="O21" s="11">
        <v>3737298</v>
      </c>
      <c r="P21" s="11">
        <v>7516419</v>
      </c>
      <c r="Q21" s="11">
        <v>2118856</v>
      </c>
      <c r="R21" s="11">
        <v>1724322</v>
      </c>
      <c r="S21" s="11">
        <v>3843178</v>
      </c>
      <c r="T21" s="11">
        <v>11382557</v>
      </c>
      <c r="U21" s="11">
        <v>10190855</v>
      </c>
      <c r="V21" s="11">
        <v>21573412</v>
      </c>
      <c r="W21" s="11">
        <v>19595061</v>
      </c>
      <c r="X21" s="11">
        <v>19125280</v>
      </c>
      <c r="Y21" s="11">
        <v>38720342</v>
      </c>
      <c r="Z21" s="11">
        <v>12569750</v>
      </c>
      <c r="AA21" s="11">
        <v>9793745</v>
      </c>
      <c r="AB21" s="11">
        <v>22363496</v>
      </c>
      <c r="AC21" s="11">
        <v>3590906</v>
      </c>
      <c r="AD21" s="11">
        <v>3014175</v>
      </c>
      <c r="AE21" s="11">
        <v>6605081</v>
      </c>
      <c r="AF21" s="11">
        <v>12423760</v>
      </c>
      <c r="AG21" s="14">
        <v>4745432</v>
      </c>
      <c r="AH21" s="11">
        <v>17169193</v>
      </c>
      <c r="AI21" s="66">
        <f t="shared" si="3"/>
        <v>4712.5592214573935</v>
      </c>
      <c r="AJ21" s="66">
        <f t="shared" si="4"/>
        <v>3850.2824283249815</v>
      </c>
      <c r="AK21" s="66">
        <f t="shared" si="5"/>
        <v>4289.51813638562</v>
      </c>
      <c r="AL21" s="66">
        <f t="shared" si="6"/>
        <v>299.00474721101352</v>
      </c>
      <c r="AM21" s="66">
        <f t="shared" si="7"/>
        <v>307.01536186642568</v>
      </c>
      <c r="AN21" s="66">
        <f t="shared" si="8"/>
        <v>302.93482992100598</v>
      </c>
      <c r="AO21" s="66">
        <f t="shared" si="9"/>
        <v>167.64427565471951</v>
      </c>
      <c r="AP21" s="66">
        <f t="shared" si="10"/>
        <v>141.65135956625318</v>
      </c>
      <c r="AQ21" s="66">
        <f t="shared" si="11"/>
        <v>154.89190714170562</v>
      </c>
      <c r="AR21" s="66">
        <f t="shared" si="12"/>
        <v>900.58999920879819</v>
      </c>
      <c r="AS21" s="66">
        <f t="shared" si="13"/>
        <v>837.16873408362767</v>
      </c>
      <c r="AT21" s="66">
        <f t="shared" si="14"/>
        <v>869.47493148476542</v>
      </c>
      <c r="AU21" s="66">
        <f t="shared" si="15"/>
        <v>1550.3648231663897</v>
      </c>
      <c r="AV21" s="66">
        <f t="shared" si="16"/>
        <v>1571.1229770804239</v>
      </c>
      <c r="AW21" s="66">
        <f t="shared" si="17"/>
        <v>1560.5490085442527</v>
      </c>
      <c r="AX21" s="66">
        <f t="shared" si="18"/>
        <v>994.52092728855132</v>
      </c>
      <c r="AY21" s="66">
        <f t="shared" si="19"/>
        <v>804.54653741887785</v>
      </c>
      <c r="AZ21" s="66">
        <f t="shared" si="20"/>
        <v>901.31774947605993</v>
      </c>
      <c r="BA21" s="66">
        <f t="shared" si="21"/>
        <v>284.1131418624891</v>
      </c>
      <c r="BB21" s="66">
        <f t="shared" si="22"/>
        <v>247.61151729236835</v>
      </c>
      <c r="BC21" s="66">
        <f t="shared" si="23"/>
        <v>266.20510236982108</v>
      </c>
      <c r="BD21" s="66">
        <f t="shared" si="24"/>
        <v>982.97017169079834</v>
      </c>
      <c r="BE21" s="66">
        <f t="shared" si="25"/>
        <v>389.83258030066543</v>
      </c>
      <c r="BF21" s="66">
        <f t="shared" si="26"/>
        <v>691.97134451072066</v>
      </c>
      <c r="BG21" s="66">
        <f t="shared" si="27"/>
        <v>2763.8244350000004</v>
      </c>
      <c r="BH21" s="66">
        <f t="shared" si="28"/>
        <v>2678.7712200000005</v>
      </c>
      <c r="BI21" s="66">
        <f t="shared" si="29"/>
        <v>2722.0965297043776</v>
      </c>
      <c r="BJ21" s="66">
        <f t="shared" si="30"/>
        <v>192.97817000000009</v>
      </c>
      <c r="BK21" s="66">
        <f t="shared" si="31"/>
        <v>183.47750000000008</v>
      </c>
      <c r="BL21" s="66">
        <f t="shared" si="32"/>
        <v>188.31705215742392</v>
      </c>
      <c r="BM21" s="66">
        <f t="shared" si="33"/>
        <v>102.80497000000014</v>
      </c>
      <c r="BN21" s="66">
        <f t="shared" si="34"/>
        <v>78.563570000000027</v>
      </c>
      <c r="BO21" s="66">
        <f t="shared" si="35"/>
        <v>90.911911713687019</v>
      </c>
      <c r="BP21" s="66">
        <f t="shared" si="36"/>
        <v>677.29198999999994</v>
      </c>
      <c r="BQ21" s="66">
        <f t="shared" si="37"/>
        <v>532.10832000000073</v>
      </c>
      <c r="BR21" s="66">
        <f t="shared" si="38"/>
        <v>606.06351930396613</v>
      </c>
      <c r="BS21" s="66">
        <f t="shared" si="39"/>
        <v>729.02793999999994</v>
      </c>
      <c r="BT21" s="66">
        <f t="shared" si="40"/>
        <v>756.37608000000182</v>
      </c>
      <c r="BU21" s="66">
        <f t="shared" si="41"/>
        <v>742.4451940794786</v>
      </c>
      <c r="BV21" s="66">
        <f t="shared" si="42"/>
        <v>767.83354999999983</v>
      </c>
      <c r="BW21" s="66">
        <f t="shared" si="43"/>
        <v>568.07085000000006</v>
      </c>
      <c r="BX21" s="66">
        <f t="shared" si="44"/>
        <v>669.82809509511526</v>
      </c>
      <c r="BY21" s="66">
        <f t="shared" si="45"/>
        <v>228.26638999999994</v>
      </c>
      <c r="BZ21" s="66">
        <f t="shared" si="46"/>
        <v>164.31572000000006</v>
      </c>
      <c r="CA21" s="66">
        <f t="shared" si="47"/>
        <v>196.89159127720461</v>
      </c>
      <c r="CB21" s="66">
        <f t="shared" si="48"/>
        <v>361.45251000000007</v>
      </c>
      <c r="CC21" s="66">
        <f t="shared" si="49"/>
        <v>657.89770999999996</v>
      </c>
      <c r="CD21" s="66">
        <f t="shared" si="50"/>
        <v>506.89130653393522</v>
      </c>
      <c r="CE21" s="66">
        <f t="shared" si="51"/>
        <v>2468.041295</v>
      </c>
      <c r="CF21" s="66">
        <f t="shared" si="2"/>
        <v>2416.7301500000003</v>
      </c>
      <c r="CG21" s="66">
        <f t="shared" si="52"/>
        <v>2442.8675658332668</v>
      </c>
      <c r="CH21" s="67"/>
    </row>
    <row r="22" spans="1:86" x14ac:dyDescent="0.25">
      <c r="A22" s="5">
        <v>16</v>
      </c>
      <c r="B22" s="6">
        <v>13232</v>
      </c>
      <c r="C22" s="6">
        <v>12784</v>
      </c>
      <c r="D22" s="6">
        <v>26016</v>
      </c>
      <c r="E22" s="6">
        <v>95769233</v>
      </c>
      <c r="F22" s="6">
        <v>88206221</v>
      </c>
      <c r="G22" s="6">
        <v>183975454</v>
      </c>
      <c r="H22" s="7">
        <v>884</v>
      </c>
      <c r="I22" s="7">
        <v>781</v>
      </c>
      <c r="J22" s="8">
        <v>1665</v>
      </c>
      <c r="K22" s="6">
        <v>64344647</v>
      </c>
      <c r="L22" s="6">
        <v>62877293</v>
      </c>
      <c r="M22" s="6">
        <v>127221940</v>
      </c>
      <c r="N22" s="6">
        <v>3573300</v>
      </c>
      <c r="O22" s="6">
        <v>4479063</v>
      </c>
      <c r="P22" s="6">
        <v>8052363</v>
      </c>
      <c r="Q22" s="6">
        <v>2196603</v>
      </c>
      <c r="R22" s="6">
        <v>2192067</v>
      </c>
      <c r="S22" s="6">
        <v>4388669</v>
      </c>
      <c r="T22" s="6">
        <v>11419428</v>
      </c>
      <c r="U22" s="6">
        <v>11482729</v>
      </c>
      <c r="V22" s="6">
        <v>22902157</v>
      </c>
      <c r="W22" s="6">
        <v>30306150</v>
      </c>
      <c r="X22" s="6">
        <v>28862614</v>
      </c>
      <c r="Y22" s="6">
        <v>59168763</v>
      </c>
      <c r="Z22" s="6">
        <v>11354847</v>
      </c>
      <c r="AA22" s="6">
        <v>10482932</v>
      </c>
      <c r="AB22" s="6">
        <v>21837779</v>
      </c>
      <c r="AC22" s="6">
        <v>3732561</v>
      </c>
      <c r="AD22" s="6">
        <v>3382669</v>
      </c>
      <c r="AE22" s="6">
        <v>7115231</v>
      </c>
      <c r="AF22" s="6">
        <v>7531661</v>
      </c>
      <c r="AG22" s="9">
        <v>8666349</v>
      </c>
      <c r="AH22" s="6">
        <v>16198010</v>
      </c>
      <c r="AI22" s="66">
        <f t="shared" si="3"/>
        <v>4862.8058494558645</v>
      </c>
      <c r="AJ22" s="66">
        <f t="shared" si="4"/>
        <v>4918.4365613266582</v>
      </c>
      <c r="AK22" s="66">
        <f t="shared" si="5"/>
        <v>4890.1422201722016</v>
      </c>
      <c r="AL22" s="66">
        <f t="shared" si="6"/>
        <v>270.04987908101572</v>
      </c>
      <c r="AM22" s="66">
        <f t="shared" si="7"/>
        <v>350.36475281602003</v>
      </c>
      <c r="AN22" s="66">
        <f t="shared" si="8"/>
        <v>309.5157979704797</v>
      </c>
      <c r="AO22" s="66">
        <f t="shared" si="9"/>
        <v>166.00687726723095</v>
      </c>
      <c r="AP22" s="66">
        <f t="shared" si="10"/>
        <v>171.46957133917397</v>
      </c>
      <c r="AQ22" s="66">
        <f t="shared" si="11"/>
        <v>168.691151599016</v>
      </c>
      <c r="AR22" s="66">
        <f t="shared" si="12"/>
        <v>863.01602176541712</v>
      </c>
      <c r="AS22" s="66">
        <f t="shared" si="13"/>
        <v>898.21096683354187</v>
      </c>
      <c r="AT22" s="66">
        <f t="shared" si="14"/>
        <v>880.31046279212796</v>
      </c>
      <c r="AU22" s="66">
        <f t="shared" si="15"/>
        <v>2290.3680471584039</v>
      </c>
      <c r="AV22" s="66">
        <f t="shared" si="16"/>
        <v>2257.7138610763454</v>
      </c>
      <c r="AW22" s="66">
        <f t="shared" si="17"/>
        <v>2274.3220710332102</v>
      </c>
      <c r="AX22" s="66">
        <f t="shared" si="18"/>
        <v>858.135353688029</v>
      </c>
      <c r="AY22" s="66">
        <f t="shared" si="19"/>
        <v>820.00406758448059</v>
      </c>
      <c r="AZ22" s="66">
        <f t="shared" si="20"/>
        <v>839.39802429274289</v>
      </c>
      <c r="BA22" s="66">
        <f t="shared" si="21"/>
        <v>282.08592805320433</v>
      </c>
      <c r="BB22" s="66">
        <f t="shared" si="22"/>
        <v>264.60176783479352</v>
      </c>
      <c r="BC22" s="66">
        <f t="shared" si="23"/>
        <v>273.49442650676508</v>
      </c>
      <c r="BD22" s="66">
        <f t="shared" si="24"/>
        <v>569.20049879081012</v>
      </c>
      <c r="BE22" s="66">
        <f t="shared" si="25"/>
        <v>677.90589799749682</v>
      </c>
      <c r="BF22" s="66">
        <f t="shared" si="26"/>
        <v>622.61723554735545</v>
      </c>
      <c r="BG22" s="66">
        <f t="shared" si="27"/>
        <v>2824.8431329999967</v>
      </c>
      <c r="BH22" s="66">
        <f t="shared" si="28"/>
        <v>2712.3157099999989</v>
      </c>
      <c r="BI22" s="66">
        <f t="shared" si="29"/>
        <v>2769.5482923007357</v>
      </c>
      <c r="BJ22" s="66">
        <f t="shared" si="30"/>
        <v>191.89422000000013</v>
      </c>
      <c r="BK22" s="66">
        <f t="shared" si="31"/>
        <v>192.66599999999983</v>
      </c>
      <c r="BL22" s="66">
        <f t="shared" si="32"/>
        <v>192.27346490774906</v>
      </c>
      <c r="BM22" s="66">
        <f t="shared" si="33"/>
        <v>104.42848000000004</v>
      </c>
      <c r="BN22" s="66">
        <f t="shared" si="34"/>
        <v>81.261690000000044</v>
      </c>
      <c r="BO22" s="66">
        <f t="shared" si="35"/>
        <v>93.044553056580611</v>
      </c>
      <c r="BP22" s="66">
        <f t="shared" si="36"/>
        <v>676.94112000000018</v>
      </c>
      <c r="BQ22" s="66">
        <f t="shared" si="37"/>
        <v>538.57958000000053</v>
      </c>
      <c r="BR22" s="66">
        <f t="shared" si="38"/>
        <v>608.95165477244814</v>
      </c>
      <c r="BS22" s="66">
        <f t="shared" si="39"/>
        <v>753.85765999999785</v>
      </c>
      <c r="BT22" s="66">
        <f t="shared" si="40"/>
        <v>753.70246000000043</v>
      </c>
      <c r="BU22" s="66">
        <f t="shared" si="41"/>
        <v>753.78139628536201</v>
      </c>
      <c r="BV22" s="66">
        <f t="shared" si="42"/>
        <v>772.27264999999989</v>
      </c>
      <c r="BW22" s="66">
        <f t="shared" si="43"/>
        <v>568.90145000000007</v>
      </c>
      <c r="BX22" s="66">
        <f t="shared" si="44"/>
        <v>672.33809354243544</v>
      </c>
      <c r="BY22" s="66">
        <f t="shared" si="45"/>
        <v>226.68912999999998</v>
      </c>
      <c r="BZ22" s="66">
        <f t="shared" si="46"/>
        <v>161.87531999999999</v>
      </c>
      <c r="CA22" s="66">
        <f t="shared" si="47"/>
        <v>194.84027748462483</v>
      </c>
      <c r="CB22" s="66">
        <f t="shared" si="48"/>
        <v>395.14479999999912</v>
      </c>
      <c r="CC22" s="66">
        <f t="shared" si="49"/>
        <v>689.25402999999983</v>
      </c>
      <c r="CD22" s="66">
        <f t="shared" si="50"/>
        <v>539.6671092066415</v>
      </c>
      <c r="CE22" s="66">
        <f t="shared" si="51"/>
        <v>2528.5204329999965</v>
      </c>
      <c r="CF22" s="66">
        <f t="shared" si="2"/>
        <v>2438.3880199999994</v>
      </c>
      <c r="CG22" s="66">
        <f t="shared" si="52"/>
        <v>2484.2302743364057</v>
      </c>
      <c r="CH22" s="67"/>
    </row>
    <row r="23" spans="1:86" x14ac:dyDescent="0.25">
      <c r="A23" s="10">
        <v>17</v>
      </c>
      <c r="B23" s="11">
        <v>12727</v>
      </c>
      <c r="C23" s="11">
        <v>11984</v>
      </c>
      <c r="D23" s="11">
        <v>24711</v>
      </c>
      <c r="E23" s="11">
        <v>93218811</v>
      </c>
      <c r="F23" s="11">
        <v>85577234</v>
      </c>
      <c r="G23" s="11">
        <v>178796046</v>
      </c>
      <c r="H23" s="12">
        <v>902</v>
      </c>
      <c r="I23" s="12">
        <v>797</v>
      </c>
      <c r="J23" s="13">
        <v>1699</v>
      </c>
      <c r="K23" s="11">
        <v>74756260</v>
      </c>
      <c r="L23" s="11">
        <v>58351671</v>
      </c>
      <c r="M23" s="11">
        <v>133107931</v>
      </c>
      <c r="N23" s="11">
        <v>4233513</v>
      </c>
      <c r="O23" s="11">
        <v>5255624</v>
      </c>
      <c r="P23" s="11">
        <v>9489137</v>
      </c>
      <c r="Q23" s="11">
        <v>2955789</v>
      </c>
      <c r="R23" s="11">
        <v>2616198</v>
      </c>
      <c r="S23" s="11">
        <v>5571987</v>
      </c>
      <c r="T23" s="11">
        <v>15936383</v>
      </c>
      <c r="U23" s="11">
        <v>11909031</v>
      </c>
      <c r="V23" s="11">
        <v>27845414</v>
      </c>
      <c r="W23" s="11">
        <v>28019619</v>
      </c>
      <c r="X23" s="11">
        <v>19983363</v>
      </c>
      <c r="Y23" s="11">
        <v>48002981</v>
      </c>
      <c r="Z23" s="11">
        <v>14936423</v>
      </c>
      <c r="AA23" s="11">
        <v>9963134</v>
      </c>
      <c r="AB23" s="11">
        <v>24899556</v>
      </c>
      <c r="AC23" s="11">
        <v>4385282</v>
      </c>
      <c r="AD23" s="11">
        <v>3280797</v>
      </c>
      <c r="AE23" s="11">
        <v>7666079</v>
      </c>
      <c r="AF23" s="11">
        <v>11478553</v>
      </c>
      <c r="AG23" s="14">
        <v>13215347</v>
      </c>
      <c r="AH23" s="11">
        <v>24693900</v>
      </c>
      <c r="AI23" s="66">
        <f t="shared" si="3"/>
        <v>5873.8320106859437</v>
      </c>
      <c r="AJ23" s="66">
        <f t="shared" si="4"/>
        <v>4869.1314252336451</v>
      </c>
      <c r="AK23" s="66">
        <f t="shared" si="5"/>
        <v>5386.5861761968354</v>
      </c>
      <c r="AL23" s="66">
        <f t="shared" si="6"/>
        <v>332.64029229197769</v>
      </c>
      <c r="AM23" s="66">
        <f t="shared" si="7"/>
        <v>438.55340453938584</v>
      </c>
      <c r="AN23" s="66">
        <f t="shared" si="8"/>
        <v>384.00457286228806</v>
      </c>
      <c r="AO23" s="66">
        <f t="shared" si="9"/>
        <v>232.24554097587804</v>
      </c>
      <c r="AP23" s="66">
        <f t="shared" si="10"/>
        <v>218.30757676902536</v>
      </c>
      <c r="AQ23" s="66">
        <f t="shared" si="11"/>
        <v>225.48609930800049</v>
      </c>
      <c r="AR23" s="66">
        <f t="shared" si="12"/>
        <v>1252.1712108116603</v>
      </c>
      <c r="AS23" s="66">
        <f t="shared" si="13"/>
        <v>993.74424232309741</v>
      </c>
      <c r="AT23" s="66">
        <f t="shared" si="14"/>
        <v>1126.8428635020841</v>
      </c>
      <c r="AU23" s="66">
        <f t="shared" si="15"/>
        <v>2201.5886697572091</v>
      </c>
      <c r="AV23" s="66">
        <f t="shared" si="16"/>
        <v>1667.5035881174899</v>
      </c>
      <c r="AW23" s="66">
        <f t="shared" si="17"/>
        <v>1942.5754117599449</v>
      </c>
      <c r="AX23" s="66">
        <f t="shared" si="18"/>
        <v>1173.601241455174</v>
      </c>
      <c r="AY23" s="66">
        <f t="shared" si="19"/>
        <v>831.36965954606137</v>
      </c>
      <c r="AZ23" s="66">
        <f t="shared" si="20"/>
        <v>1007.630447978633</v>
      </c>
      <c r="BA23" s="66">
        <f t="shared" si="21"/>
        <v>344.56525496974933</v>
      </c>
      <c r="BB23" s="66">
        <f t="shared" si="22"/>
        <v>273.76476969292389</v>
      </c>
      <c r="BC23" s="66">
        <f t="shared" si="23"/>
        <v>310.22941200275181</v>
      </c>
      <c r="BD23" s="66">
        <f t="shared" si="24"/>
        <v>901.90563369215056</v>
      </c>
      <c r="BE23" s="66">
        <f t="shared" si="25"/>
        <v>1102.7492489986648</v>
      </c>
      <c r="BF23" s="66">
        <f t="shared" si="26"/>
        <v>999.30800048561366</v>
      </c>
      <c r="BG23" s="66">
        <f t="shared" si="27"/>
        <v>2921.8475269999963</v>
      </c>
      <c r="BH23" s="66">
        <f t="shared" si="28"/>
        <v>2776.8864799999974</v>
      </c>
      <c r="BI23" s="66">
        <f t="shared" si="29"/>
        <v>2851.5463175285877</v>
      </c>
      <c r="BJ23" s="66">
        <f t="shared" si="30"/>
        <v>193.23899000000006</v>
      </c>
      <c r="BK23" s="66">
        <f t="shared" si="31"/>
        <v>204.41769999999985</v>
      </c>
      <c r="BL23" s="66">
        <f t="shared" si="32"/>
        <v>198.66028661446316</v>
      </c>
      <c r="BM23" s="66">
        <f t="shared" si="33"/>
        <v>107.52535000000023</v>
      </c>
      <c r="BN23" s="66">
        <f t="shared" si="34"/>
        <v>85.257310000000075</v>
      </c>
      <c r="BO23" s="66">
        <f t="shared" si="35"/>
        <v>96.726103050868176</v>
      </c>
      <c r="BP23" s="66">
        <f t="shared" si="36"/>
        <v>680.57237000000009</v>
      </c>
      <c r="BQ23" s="66">
        <f t="shared" si="37"/>
        <v>550.29024000000027</v>
      </c>
      <c r="BR23" s="66">
        <f t="shared" si="38"/>
        <v>617.38993926389071</v>
      </c>
      <c r="BS23" s="66">
        <f t="shared" si="39"/>
        <v>802.71345999999903</v>
      </c>
      <c r="BT23" s="66">
        <f t="shared" si="40"/>
        <v>771.85336000000098</v>
      </c>
      <c r="BU23" s="66">
        <f t="shared" si="41"/>
        <v>787.74735428189865</v>
      </c>
      <c r="BV23" s="66">
        <f t="shared" si="42"/>
        <v>776.88792999999998</v>
      </c>
      <c r="BW23" s="66">
        <f t="shared" si="43"/>
        <v>571.33537000000001</v>
      </c>
      <c r="BX23" s="66">
        <f t="shared" si="44"/>
        <v>677.20188414835502</v>
      </c>
      <c r="BY23" s="66">
        <f t="shared" si="45"/>
        <v>225.42220999999995</v>
      </c>
      <c r="BZ23" s="66">
        <f t="shared" si="46"/>
        <v>160.57643999999988</v>
      </c>
      <c r="CA23" s="66">
        <f t="shared" si="47"/>
        <v>193.97420272874422</v>
      </c>
      <c r="CB23" s="66">
        <f t="shared" si="48"/>
        <v>436.33104999999887</v>
      </c>
      <c r="CC23" s="66">
        <f t="shared" si="49"/>
        <v>722.82785000000013</v>
      </c>
      <c r="CD23" s="66">
        <f t="shared" si="50"/>
        <v>575.27231709562489</v>
      </c>
      <c r="CE23" s="66">
        <f t="shared" si="51"/>
        <v>2621.0831869999961</v>
      </c>
      <c r="CF23" s="66">
        <f t="shared" si="2"/>
        <v>2487.2114699999975</v>
      </c>
      <c r="CG23" s="66">
        <f t="shared" si="52"/>
        <v>2556.1599278632566</v>
      </c>
      <c r="CH23" s="67"/>
    </row>
    <row r="24" spans="1:86" x14ac:dyDescent="0.25">
      <c r="A24" s="5">
        <v>18</v>
      </c>
      <c r="B24" s="6">
        <v>13552</v>
      </c>
      <c r="C24" s="6">
        <v>15874</v>
      </c>
      <c r="D24" s="6">
        <v>29426</v>
      </c>
      <c r="E24" s="6">
        <v>85583665</v>
      </c>
      <c r="F24" s="6">
        <v>82927648</v>
      </c>
      <c r="G24" s="6">
        <v>168511313</v>
      </c>
      <c r="H24" s="7">
        <v>859</v>
      </c>
      <c r="I24" s="7">
        <v>752</v>
      </c>
      <c r="J24" s="8">
        <v>1611</v>
      </c>
      <c r="K24" s="6">
        <v>61026743</v>
      </c>
      <c r="L24" s="6">
        <v>55876674</v>
      </c>
      <c r="M24" s="6">
        <v>116903417</v>
      </c>
      <c r="N24" s="6">
        <v>3966797</v>
      </c>
      <c r="O24" s="6">
        <v>5427910</v>
      </c>
      <c r="P24" s="6">
        <v>9394707</v>
      </c>
      <c r="Q24" s="6">
        <v>2541220</v>
      </c>
      <c r="R24" s="6">
        <v>2253219</v>
      </c>
      <c r="S24" s="6">
        <v>4794438</v>
      </c>
      <c r="T24" s="6">
        <v>12942332</v>
      </c>
      <c r="U24" s="6">
        <v>13442162</v>
      </c>
      <c r="V24" s="6">
        <v>26384494</v>
      </c>
      <c r="W24" s="6">
        <v>21936225</v>
      </c>
      <c r="X24" s="6">
        <v>24051997</v>
      </c>
      <c r="Y24" s="6">
        <v>45988222</v>
      </c>
      <c r="Z24" s="6">
        <v>13123577</v>
      </c>
      <c r="AA24" s="6">
        <v>7925033</v>
      </c>
      <c r="AB24" s="6">
        <v>21048610</v>
      </c>
      <c r="AC24" s="6">
        <v>3702618</v>
      </c>
      <c r="AD24" s="6">
        <v>2630592</v>
      </c>
      <c r="AE24" s="6">
        <v>6333210</v>
      </c>
      <c r="AF24" s="6">
        <v>9321992</v>
      </c>
      <c r="AG24" s="9">
        <v>7826890</v>
      </c>
      <c r="AH24" s="6">
        <v>17148882</v>
      </c>
      <c r="AI24" s="66">
        <f t="shared" si="3"/>
        <v>4503.1539994096811</v>
      </c>
      <c r="AJ24" s="66">
        <f t="shared" si="4"/>
        <v>3520.012221242283</v>
      </c>
      <c r="AK24" s="66">
        <f t="shared" si="5"/>
        <v>3972.7933460205259</v>
      </c>
      <c r="AL24" s="66">
        <f t="shared" si="6"/>
        <v>292.70934179456907</v>
      </c>
      <c r="AM24" s="66">
        <f t="shared" si="7"/>
        <v>341.93712989794631</v>
      </c>
      <c r="AN24" s="66">
        <f t="shared" si="8"/>
        <v>319.26551349147013</v>
      </c>
      <c r="AO24" s="66">
        <f t="shared" si="9"/>
        <v>187.51623376623377</v>
      </c>
      <c r="AP24" s="66">
        <f t="shared" si="10"/>
        <v>141.94399647221871</v>
      </c>
      <c r="AQ24" s="66">
        <f t="shared" si="11"/>
        <v>162.93203289607831</v>
      </c>
      <c r="AR24" s="66">
        <f t="shared" si="12"/>
        <v>955.01269185360093</v>
      </c>
      <c r="AS24" s="66">
        <f t="shared" si="13"/>
        <v>846.80370417034146</v>
      </c>
      <c r="AT24" s="66">
        <f t="shared" si="14"/>
        <v>896.63882280976009</v>
      </c>
      <c r="AU24" s="66">
        <f t="shared" si="15"/>
        <v>1618.670675914994</v>
      </c>
      <c r="AV24" s="66">
        <f t="shared" si="16"/>
        <v>1515.1818697240772</v>
      </c>
      <c r="AW24" s="66">
        <f t="shared" si="17"/>
        <v>1562.8431319241488</v>
      </c>
      <c r="AX24" s="66">
        <f t="shared" si="18"/>
        <v>968.38673258559618</v>
      </c>
      <c r="AY24" s="66">
        <f t="shared" si="19"/>
        <v>499.24612574020409</v>
      </c>
      <c r="AZ24" s="66">
        <f t="shared" si="20"/>
        <v>715.30653163868692</v>
      </c>
      <c r="BA24" s="66">
        <f t="shared" si="21"/>
        <v>273.21561393152302</v>
      </c>
      <c r="BB24" s="66">
        <f t="shared" si="22"/>
        <v>165.71702154466422</v>
      </c>
      <c r="BC24" s="66">
        <f t="shared" si="23"/>
        <v>215.22497111398084</v>
      </c>
      <c r="BD24" s="66">
        <f t="shared" si="24"/>
        <v>687.86835891381349</v>
      </c>
      <c r="BE24" s="66">
        <f t="shared" si="25"/>
        <v>493.06350006299607</v>
      </c>
      <c r="BF24" s="66">
        <f t="shared" si="26"/>
        <v>582.77992251750152</v>
      </c>
      <c r="BG24" s="66">
        <f t="shared" si="27"/>
        <v>3048.1194469999955</v>
      </c>
      <c r="BH24" s="66">
        <f t="shared" si="28"/>
        <v>2867.9998499999965</v>
      </c>
      <c r="BI24" s="66">
        <f t="shared" si="29"/>
        <v>2950.9530471230846</v>
      </c>
      <c r="BJ24" s="66">
        <f t="shared" si="30"/>
        <v>196.6072999999999</v>
      </c>
      <c r="BK24" s="66">
        <f t="shared" si="31"/>
        <v>218.33479999999975</v>
      </c>
      <c r="BL24" s="66">
        <f t="shared" si="32"/>
        <v>208.32830642289113</v>
      </c>
      <c r="BM24" s="66">
        <f t="shared" si="33"/>
        <v>111.83746000000008</v>
      </c>
      <c r="BN24" s="66">
        <f t="shared" si="34"/>
        <v>90.337009999999964</v>
      </c>
      <c r="BO24" s="66">
        <f t="shared" si="35"/>
        <v>100.23893681302252</v>
      </c>
      <c r="BP24" s="66">
        <f t="shared" si="36"/>
        <v>687.47876000000019</v>
      </c>
      <c r="BQ24" s="66">
        <f t="shared" si="37"/>
        <v>566.51592000000073</v>
      </c>
      <c r="BR24" s="66">
        <f t="shared" si="38"/>
        <v>622.22476278121439</v>
      </c>
      <c r="BS24" s="66">
        <f t="shared" si="39"/>
        <v>871.68447999999626</v>
      </c>
      <c r="BT24" s="66">
        <f t="shared" si="40"/>
        <v>808.03296000000046</v>
      </c>
      <c r="BU24" s="66">
        <f t="shared" si="41"/>
        <v>837.34735539998496</v>
      </c>
      <c r="BV24" s="66">
        <f t="shared" si="42"/>
        <v>781.39942999999994</v>
      </c>
      <c r="BW24" s="66">
        <f t="shared" si="43"/>
        <v>575.15582999999992</v>
      </c>
      <c r="BX24" s="66">
        <f t="shared" si="44"/>
        <v>670.14030859715888</v>
      </c>
      <c r="BY24" s="66">
        <f t="shared" si="45"/>
        <v>224.37502999999992</v>
      </c>
      <c r="BZ24" s="66">
        <f t="shared" si="46"/>
        <v>160.29295999999999</v>
      </c>
      <c r="CA24" s="66">
        <f t="shared" si="47"/>
        <v>189.80564309114385</v>
      </c>
      <c r="CB24" s="66">
        <f t="shared" si="48"/>
        <v>483.28187999999864</v>
      </c>
      <c r="CC24" s="66">
        <f t="shared" si="49"/>
        <v>757.99858999999947</v>
      </c>
      <c r="CD24" s="66">
        <f t="shared" si="50"/>
        <v>631.47915637259473</v>
      </c>
      <c r="CE24" s="66">
        <f t="shared" si="51"/>
        <v>2739.6746869999956</v>
      </c>
      <c r="CF24" s="66">
        <f t="shared" si="2"/>
        <v>2559.3280399999967</v>
      </c>
      <c r="CG24" s="66">
        <f t="shared" si="52"/>
        <v>2642.3858038871708</v>
      </c>
      <c r="CH24" s="67"/>
    </row>
    <row r="25" spans="1:86" x14ac:dyDescent="0.25">
      <c r="A25" s="10">
        <v>19</v>
      </c>
      <c r="B25" s="11">
        <v>14763</v>
      </c>
      <c r="C25" s="11">
        <v>20349</v>
      </c>
      <c r="D25" s="11">
        <v>35112</v>
      </c>
      <c r="E25" s="11">
        <v>100751618</v>
      </c>
      <c r="F25" s="11">
        <v>88608680</v>
      </c>
      <c r="G25" s="11">
        <v>189360298</v>
      </c>
      <c r="H25" s="12">
        <v>841</v>
      </c>
      <c r="I25" s="12">
        <v>915</v>
      </c>
      <c r="J25" s="13">
        <v>1756</v>
      </c>
      <c r="K25" s="11">
        <v>70910917</v>
      </c>
      <c r="L25" s="11">
        <v>52800826</v>
      </c>
      <c r="M25" s="11">
        <v>123711743</v>
      </c>
      <c r="N25" s="11">
        <v>4789267</v>
      </c>
      <c r="O25" s="11">
        <v>5364142</v>
      </c>
      <c r="P25" s="11">
        <v>10153409</v>
      </c>
      <c r="Q25" s="11">
        <v>2832185</v>
      </c>
      <c r="R25" s="11">
        <v>2372445</v>
      </c>
      <c r="S25" s="11">
        <v>5204630</v>
      </c>
      <c r="T25" s="11">
        <v>13227915</v>
      </c>
      <c r="U25" s="11">
        <v>10777032</v>
      </c>
      <c r="V25" s="11">
        <v>24004947</v>
      </c>
      <c r="W25" s="11">
        <v>31583714</v>
      </c>
      <c r="X25" s="11">
        <v>24110753</v>
      </c>
      <c r="Y25" s="11">
        <v>55694467</v>
      </c>
      <c r="Z25" s="11">
        <v>16172306</v>
      </c>
      <c r="AA25" s="11">
        <v>7380464</v>
      </c>
      <c r="AB25" s="11">
        <v>23552770</v>
      </c>
      <c r="AC25" s="11">
        <v>3599710</v>
      </c>
      <c r="AD25" s="11">
        <v>2873128</v>
      </c>
      <c r="AE25" s="11">
        <v>6472838</v>
      </c>
      <c r="AF25" s="11">
        <v>6327271</v>
      </c>
      <c r="AG25" s="14">
        <v>7659449</v>
      </c>
      <c r="AH25" s="11">
        <v>13986721</v>
      </c>
      <c r="AI25" s="66">
        <f t="shared" si="3"/>
        <v>4803.2863916548131</v>
      </c>
      <c r="AJ25" s="66">
        <f t="shared" si="4"/>
        <v>2594.7626910413287</v>
      </c>
      <c r="AK25" s="66">
        <f t="shared" si="5"/>
        <v>3523.3465197083619</v>
      </c>
      <c r="AL25" s="66">
        <f t="shared" si="6"/>
        <v>324.41014698909436</v>
      </c>
      <c r="AM25" s="66">
        <f t="shared" si="7"/>
        <v>263.60715514275887</v>
      </c>
      <c r="AN25" s="66">
        <f t="shared" si="8"/>
        <v>289.17204944178627</v>
      </c>
      <c r="AO25" s="66">
        <f t="shared" si="9"/>
        <v>191.84346000135474</v>
      </c>
      <c r="AP25" s="66">
        <f t="shared" si="10"/>
        <v>116.58779301194161</v>
      </c>
      <c r="AQ25" s="66">
        <f t="shared" si="11"/>
        <v>148.22938026885396</v>
      </c>
      <c r="AR25" s="66">
        <f t="shared" si="12"/>
        <v>896.01808575492782</v>
      </c>
      <c r="AS25" s="66">
        <f t="shared" si="13"/>
        <v>529.60990712074306</v>
      </c>
      <c r="AT25" s="66">
        <f t="shared" si="14"/>
        <v>683.66789131920711</v>
      </c>
      <c r="AU25" s="66">
        <f t="shared" si="15"/>
        <v>2139.3831876989771</v>
      </c>
      <c r="AV25" s="66">
        <f t="shared" si="16"/>
        <v>1184.8618113912232</v>
      </c>
      <c r="AW25" s="66">
        <f t="shared" si="17"/>
        <v>1586.1946627933471</v>
      </c>
      <c r="AX25" s="66">
        <f t="shared" si="18"/>
        <v>1095.4620334620336</v>
      </c>
      <c r="AY25" s="66">
        <f t="shared" si="19"/>
        <v>362.69418644650841</v>
      </c>
      <c r="AZ25" s="66">
        <f t="shared" si="20"/>
        <v>670.78975848712696</v>
      </c>
      <c r="BA25" s="66">
        <f t="shared" si="21"/>
        <v>243.83323172796858</v>
      </c>
      <c r="BB25" s="66">
        <f t="shared" si="22"/>
        <v>141.19258931642833</v>
      </c>
      <c r="BC25" s="66">
        <f t="shared" si="23"/>
        <v>184.34831396673502</v>
      </c>
      <c r="BD25" s="66">
        <f t="shared" si="24"/>
        <v>428.5897852739958</v>
      </c>
      <c r="BE25" s="66">
        <f t="shared" si="25"/>
        <v>376.40419676642586</v>
      </c>
      <c r="BF25" s="66">
        <f t="shared" si="26"/>
        <v>398.34589314194579</v>
      </c>
      <c r="BG25" s="66">
        <f t="shared" si="27"/>
        <v>3197.424058999999</v>
      </c>
      <c r="BH25" s="66">
        <f t="shared" si="28"/>
        <v>2981.472139999998</v>
      </c>
      <c r="BI25" s="66">
        <f t="shared" si="29"/>
        <v>3072.2701059431806</v>
      </c>
      <c r="BJ25" s="66">
        <f t="shared" si="30"/>
        <v>201.6218100000001</v>
      </c>
      <c r="BK25" s="66">
        <f t="shared" si="31"/>
        <v>234.04589999999951</v>
      </c>
      <c r="BL25" s="66">
        <f t="shared" si="32"/>
        <v>220.41304397727248</v>
      </c>
      <c r="BM25" s="66">
        <f t="shared" si="33"/>
        <v>117.12469000000021</v>
      </c>
      <c r="BN25" s="66">
        <f t="shared" si="34"/>
        <v>96.301289999999881</v>
      </c>
      <c r="BO25" s="66">
        <f t="shared" si="35"/>
        <v>105.05658318181821</v>
      </c>
      <c r="BP25" s="66">
        <f t="shared" si="36"/>
        <v>697.01138999999989</v>
      </c>
      <c r="BQ25" s="66">
        <f t="shared" si="37"/>
        <v>586.58024000000069</v>
      </c>
      <c r="BR25" s="66">
        <f t="shared" si="38"/>
        <v>633.01151897727311</v>
      </c>
      <c r="BS25" s="66">
        <f t="shared" si="39"/>
        <v>957.10489999999845</v>
      </c>
      <c r="BT25" s="66">
        <f t="shared" si="40"/>
        <v>859.6069600000028</v>
      </c>
      <c r="BU25" s="66">
        <f t="shared" si="41"/>
        <v>900.60041204545564</v>
      </c>
      <c r="BV25" s="66">
        <f t="shared" si="42"/>
        <v>785.57326999999987</v>
      </c>
      <c r="BW25" s="66">
        <f t="shared" si="43"/>
        <v>580.17485000000011</v>
      </c>
      <c r="BX25" s="66">
        <f t="shared" si="44"/>
        <v>666.53554931818189</v>
      </c>
      <c r="BY25" s="66">
        <f t="shared" si="45"/>
        <v>223.47066999999998</v>
      </c>
      <c r="BZ25" s="66">
        <f t="shared" si="46"/>
        <v>160.9097999999999</v>
      </c>
      <c r="CA25" s="66">
        <f t="shared" si="47"/>
        <v>187.21380215909085</v>
      </c>
      <c r="CB25" s="66">
        <f t="shared" si="48"/>
        <v>534.38838999999825</v>
      </c>
      <c r="CC25" s="66">
        <f t="shared" si="49"/>
        <v>794.19630999999981</v>
      </c>
      <c r="CD25" s="66">
        <f t="shared" si="50"/>
        <v>684.95888909090831</v>
      </c>
      <c r="CE25" s="66">
        <f t="shared" si="51"/>
        <v>2878.6775589999988</v>
      </c>
      <c r="CF25" s="66">
        <f t="shared" si="2"/>
        <v>2651.1249499999985</v>
      </c>
      <c r="CG25" s="66">
        <f t="shared" si="52"/>
        <v>2746.80047878409</v>
      </c>
      <c r="CH25" s="67"/>
    </row>
    <row r="26" spans="1:86" x14ac:dyDescent="0.25">
      <c r="A26" s="5">
        <v>20</v>
      </c>
      <c r="B26" s="6">
        <v>15171</v>
      </c>
      <c r="C26" s="6">
        <v>20617</v>
      </c>
      <c r="D26" s="6">
        <v>35788</v>
      </c>
      <c r="E26" s="6">
        <v>90774379</v>
      </c>
      <c r="F26" s="6">
        <v>93736924</v>
      </c>
      <c r="G26" s="6">
        <v>184511304</v>
      </c>
      <c r="H26" s="7">
        <v>822</v>
      </c>
      <c r="I26" s="7">
        <v>917</v>
      </c>
      <c r="J26" s="8">
        <v>1739</v>
      </c>
      <c r="K26" s="6">
        <v>73698003</v>
      </c>
      <c r="L26" s="6">
        <v>56562592</v>
      </c>
      <c r="M26" s="6">
        <v>130260595</v>
      </c>
      <c r="N26" s="6">
        <v>4135353</v>
      </c>
      <c r="O26" s="6">
        <v>5133085</v>
      </c>
      <c r="P26" s="6">
        <v>9268438</v>
      </c>
      <c r="Q26" s="6">
        <v>2806327</v>
      </c>
      <c r="R26" s="6">
        <v>1694854</v>
      </c>
      <c r="S26" s="6">
        <v>4501180</v>
      </c>
      <c r="T26" s="6">
        <v>17528370</v>
      </c>
      <c r="U26" s="6">
        <v>11873773</v>
      </c>
      <c r="V26" s="6">
        <v>29402144</v>
      </c>
      <c r="W26" s="6">
        <v>27472904</v>
      </c>
      <c r="X26" s="6">
        <v>22216149</v>
      </c>
      <c r="Y26" s="6">
        <v>49689053</v>
      </c>
      <c r="Z26" s="6">
        <v>18003720</v>
      </c>
      <c r="AA26" s="6">
        <v>8274997</v>
      </c>
      <c r="AB26" s="6">
        <v>26278718</v>
      </c>
      <c r="AC26" s="6">
        <v>5067901</v>
      </c>
      <c r="AD26" s="6">
        <v>3181984</v>
      </c>
      <c r="AE26" s="6">
        <v>8249885</v>
      </c>
      <c r="AF26" s="6">
        <v>5625107</v>
      </c>
      <c r="AG26" s="9">
        <v>11015689</v>
      </c>
      <c r="AH26" s="6">
        <v>16640796</v>
      </c>
      <c r="AI26" s="66">
        <f t="shared" si="3"/>
        <v>4857.8210401423767</v>
      </c>
      <c r="AJ26" s="66">
        <f t="shared" si="4"/>
        <v>2743.4928457098513</v>
      </c>
      <c r="AK26" s="66">
        <f t="shared" si="5"/>
        <v>3639.7841455236394</v>
      </c>
      <c r="AL26" s="66">
        <f t="shared" si="6"/>
        <v>272.58275657504447</v>
      </c>
      <c r="AM26" s="66">
        <f t="shared" si="7"/>
        <v>248.97341999320949</v>
      </c>
      <c r="AN26" s="66">
        <f t="shared" si="8"/>
        <v>258.98172571811779</v>
      </c>
      <c r="AO26" s="66">
        <f t="shared" si="9"/>
        <v>184.97969810823281</v>
      </c>
      <c r="AP26" s="66">
        <f t="shared" si="10"/>
        <v>82.206625600232812</v>
      </c>
      <c r="AQ26" s="66">
        <f t="shared" si="11"/>
        <v>125.77344361238404</v>
      </c>
      <c r="AR26" s="66">
        <f t="shared" si="12"/>
        <v>1155.3865928416058</v>
      </c>
      <c r="AS26" s="66">
        <f t="shared" si="13"/>
        <v>575.92147257117915</v>
      </c>
      <c r="AT26" s="66">
        <f t="shared" si="14"/>
        <v>821.56432323683919</v>
      </c>
      <c r="AU26" s="66">
        <f t="shared" si="15"/>
        <v>1810.8828686309407</v>
      </c>
      <c r="AV26" s="66">
        <f t="shared" si="16"/>
        <v>1077.5645826259884</v>
      </c>
      <c r="AW26" s="66">
        <f t="shared" si="17"/>
        <v>1388.4277690846093</v>
      </c>
      <c r="AX26" s="66">
        <f t="shared" si="18"/>
        <v>1186.7193988530748</v>
      </c>
      <c r="AY26" s="66">
        <f t="shared" si="19"/>
        <v>401.36765775816076</v>
      </c>
      <c r="AZ26" s="66">
        <f t="shared" si="20"/>
        <v>734.28853246898404</v>
      </c>
      <c r="BA26" s="66">
        <f t="shared" si="21"/>
        <v>334.05187528837916</v>
      </c>
      <c r="BB26" s="66">
        <f t="shared" si="22"/>
        <v>154.33787650967648</v>
      </c>
      <c r="BC26" s="66">
        <f t="shared" si="23"/>
        <v>230.52098468760479</v>
      </c>
      <c r="BD26" s="66">
        <f t="shared" si="24"/>
        <v>370.78023861314352</v>
      </c>
      <c r="BE26" s="66">
        <f t="shared" si="25"/>
        <v>534.30125624484651</v>
      </c>
      <c r="BF26" s="66">
        <f t="shared" si="26"/>
        <v>464.98256398792893</v>
      </c>
      <c r="BG26" s="66">
        <f t="shared" si="27"/>
        <v>3364.0098649999982</v>
      </c>
      <c r="BH26" s="66">
        <f t="shared" si="28"/>
        <v>3113.4196699999957</v>
      </c>
      <c r="BI26" s="66">
        <f t="shared" si="29"/>
        <v>3219.6481222282578</v>
      </c>
      <c r="BJ26" s="66">
        <f t="shared" si="30"/>
        <v>207.93301999999994</v>
      </c>
      <c r="BK26" s="66">
        <f t="shared" si="31"/>
        <v>251.20599999999956</v>
      </c>
      <c r="BL26" s="66">
        <f t="shared" si="32"/>
        <v>232.86201934782582</v>
      </c>
      <c r="BM26" s="66">
        <f t="shared" si="33"/>
        <v>123.16492000000005</v>
      </c>
      <c r="BN26" s="66">
        <f t="shared" si="34"/>
        <v>102.96456999999998</v>
      </c>
      <c r="BO26" s="66">
        <f t="shared" si="35"/>
        <v>111.5277618478261</v>
      </c>
      <c r="BP26" s="66">
        <f t="shared" si="36"/>
        <v>708.5794400000002</v>
      </c>
      <c r="BQ26" s="66">
        <f t="shared" si="37"/>
        <v>609.85482000000002</v>
      </c>
      <c r="BR26" s="66">
        <f t="shared" si="38"/>
        <v>651.70547413043482</v>
      </c>
      <c r="BS26" s="66">
        <f t="shared" si="39"/>
        <v>1055.5539400000016</v>
      </c>
      <c r="BT26" s="66">
        <f t="shared" si="40"/>
        <v>924.10258000000067</v>
      </c>
      <c r="BU26" s="66">
        <f t="shared" si="41"/>
        <v>979.82652608695753</v>
      </c>
      <c r="BV26" s="66">
        <f t="shared" si="42"/>
        <v>789.22164999999995</v>
      </c>
      <c r="BW26" s="66">
        <f t="shared" si="43"/>
        <v>586.23325</v>
      </c>
      <c r="BX26" s="66">
        <f t="shared" si="44"/>
        <v>672.28268043478261</v>
      </c>
      <c r="BY26" s="66">
        <f t="shared" si="45"/>
        <v>222.64588999999995</v>
      </c>
      <c r="BZ26" s="66">
        <f t="shared" si="46"/>
        <v>162.32291999999995</v>
      </c>
      <c r="CA26" s="66">
        <f t="shared" si="47"/>
        <v>187.89461380434778</v>
      </c>
      <c r="CB26" s="66">
        <f t="shared" si="48"/>
        <v>588.16215999999895</v>
      </c>
      <c r="CC26" s="66">
        <f t="shared" si="49"/>
        <v>830.90170999999941</v>
      </c>
      <c r="CD26" s="66">
        <f t="shared" si="50"/>
        <v>728.00124858695574</v>
      </c>
      <c r="CE26" s="66">
        <f t="shared" si="51"/>
        <v>3032.9119249999981</v>
      </c>
      <c r="CF26" s="66">
        <f t="shared" si="2"/>
        <v>2759.2490999999959</v>
      </c>
      <c r="CG26" s="66">
        <f t="shared" si="52"/>
        <v>2875.2583410326056</v>
      </c>
      <c r="CH26" s="67"/>
    </row>
    <row r="27" spans="1:86" x14ac:dyDescent="0.25">
      <c r="A27" s="10">
        <v>21</v>
      </c>
      <c r="B27" s="11">
        <v>15725</v>
      </c>
      <c r="C27" s="11">
        <v>21231</v>
      </c>
      <c r="D27" s="11">
        <v>36956</v>
      </c>
      <c r="E27" s="11">
        <v>93160397</v>
      </c>
      <c r="F27" s="11">
        <v>105883881</v>
      </c>
      <c r="G27" s="11">
        <v>199044278</v>
      </c>
      <c r="H27" s="12">
        <v>808</v>
      </c>
      <c r="I27" s="12">
        <v>973</v>
      </c>
      <c r="J27" s="13">
        <v>1781</v>
      </c>
      <c r="K27" s="11">
        <v>54384705</v>
      </c>
      <c r="L27" s="11">
        <v>64410687</v>
      </c>
      <c r="M27" s="11">
        <v>118795392</v>
      </c>
      <c r="N27" s="11">
        <v>4224597</v>
      </c>
      <c r="O27" s="11">
        <v>5005986</v>
      </c>
      <c r="P27" s="11">
        <v>9230583</v>
      </c>
      <c r="Q27" s="11">
        <v>2456860</v>
      </c>
      <c r="R27" s="11">
        <v>2310149</v>
      </c>
      <c r="S27" s="11">
        <v>4767009</v>
      </c>
      <c r="T27" s="11">
        <v>13445750</v>
      </c>
      <c r="U27" s="11">
        <v>12858395</v>
      </c>
      <c r="V27" s="11">
        <v>26304145</v>
      </c>
      <c r="W27" s="11">
        <v>22073745</v>
      </c>
      <c r="X27" s="11">
        <v>23811361</v>
      </c>
      <c r="Y27" s="11">
        <v>45885106</v>
      </c>
      <c r="Z27" s="11">
        <v>9362977</v>
      </c>
      <c r="AA27" s="11">
        <v>11309132</v>
      </c>
      <c r="AB27" s="11">
        <v>20672109</v>
      </c>
      <c r="AC27" s="11">
        <v>3123966</v>
      </c>
      <c r="AD27" s="11">
        <v>3471231</v>
      </c>
      <c r="AE27" s="11">
        <v>6595197</v>
      </c>
      <c r="AF27" s="11">
        <v>6378267</v>
      </c>
      <c r="AG27" s="14">
        <v>12960568</v>
      </c>
      <c r="AH27" s="11">
        <v>19338835</v>
      </c>
      <c r="AI27" s="66">
        <f t="shared" si="3"/>
        <v>3458.4868044515101</v>
      </c>
      <c r="AJ27" s="66">
        <f t="shared" si="4"/>
        <v>3033.8037303942347</v>
      </c>
      <c r="AK27" s="66">
        <f t="shared" si="5"/>
        <v>3214.5089295378289</v>
      </c>
      <c r="AL27" s="66">
        <f t="shared" si="6"/>
        <v>268.6548171701113</v>
      </c>
      <c r="AM27" s="66">
        <f t="shared" si="7"/>
        <v>235.7866327539918</v>
      </c>
      <c r="AN27" s="66">
        <f t="shared" si="8"/>
        <v>249.77224266695529</v>
      </c>
      <c r="AO27" s="66">
        <f t="shared" si="9"/>
        <v>156.23910969793323</v>
      </c>
      <c r="AP27" s="66">
        <f t="shared" si="10"/>
        <v>108.81018322264613</v>
      </c>
      <c r="AQ27" s="66">
        <f t="shared" si="11"/>
        <v>128.99147635025435</v>
      </c>
      <c r="AR27" s="66">
        <f t="shared" si="12"/>
        <v>855.05564387917332</v>
      </c>
      <c r="AS27" s="66">
        <f t="shared" si="13"/>
        <v>605.64245678488999</v>
      </c>
      <c r="AT27" s="66">
        <f t="shared" si="14"/>
        <v>711.7692661543457</v>
      </c>
      <c r="AU27" s="66">
        <f t="shared" si="15"/>
        <v>1403.7357710651829</v>
      </c>
      <c r="AV27" s="66">
        <f t="shared" si="16"/>
        <v>1121.5374216946918</v>
      </c>
      <c r="AW27" s="66">
        <f t="shared" si="17"/>
        <v>1241.6145145578525</v>
      </c>
      <c r="AX27" s="66">
        <f t="shared" si="18"/>
        <v>595.41984101748812</v>
      </c>
      <c r="AY27" s="66">
        <f t="shared" si="19"/>
        <v>532.67071734727517</v>
      </c>
      <c r="AZ27" s="66">
        <f t="shared" si="20"/>
        <v>559.3708464119494</v>
      </c>
      <c r="BA27" s="66">
        <f t="shared" si="21"/>
        <v>198.66238473767885</v>
      </c>
      <c r="BB27" s="66">
        <f t="shared" si="22"/>
        <v>163.49823371485093</v>
      </c>
      <c r="BC27" s="66">
        <f t="shared" si="23"/>
        <v>178.46079121117003</v>
      </c>
      <c r="BD27" s="66">
        <f t="shared" si="24"/>
        <v>405.61316375198726</v>
      </c>
      <c r="BE27" s="66">
        <f t="shared" si="25"/>
        <v>610.45490085252698</v>
      </c>
      <c r="BF27" s="66">
        <f t="shared" si="26"/>
        <v>523.29351120251113</v>
      </c>
      <c r="BG27" s="66">
        <f t="shared" si="27"/>
        <v>3542.6087029999962</v>
      </c>
      <c r="BH27" s="66">
        <f t="shared" si="28"/>
        <v>3260.2587600000006</v>
      </c>
      <c r="BI27" s="66">
        <f t="shared" si="29"/>
        <v>3380.4003568631601</v>
      </c>
      <c r="BJ27" s="66">
        <f t="shared" si="30"/>
        <v>215.21927000000028</v>
      </c>
      <c r="BK27" s="66">
        <f t="shared" si="31"/>
        <v>269.49650000000008</v>
      </c>
      <c r="BL27" s="66">
        <f t="shared" si="32"/>
        <v>246.40121258388371</v>
      </c>
      <c r="BM27" s="66">
        <f t="shared" si="33"/>
        <v>129.75403000000017</v>
      </c>
      <c r="BN27" s="66">
        <f t="shared" si="34"/>
        <v>110.15518999999995</v>
      </c>
      <c r="BO27" s="66">
        <f t="shared" si="35"/>
        <v>118.49461415304691</v>
      </c>
      <c r="BP27" s="66">
        <f t="shared" si="36"/>
        <v>721.65017000000057</v>
      </c>
      <c r="BQ27" s="66">
        <f t="shared" si="37"/>
        <v>635.75928000000067</v>
      </c>
      <c r="BR27" s="66">
        <f t="shared" si="38"/>
        <v>672.30636965391341</v>
      </c>
      <c r="BS27" s="66">
        <f t="shared" si="39"/>
        <v>1163.8558599999978</v>
      </c>
      <c r="BT27" s="66">
        <f t="shared" si="40"/>
        <v>999.20856000000276</v>
      </c>
      <c r="BU27" s="66">
        <f t="shared" si="41"/>
        <v>1069.26697520998</v>
      </c>
      <c r="BV27" s="66">
        <f t="shared" si="42"/>
        <v>792.2028499999999</v>
      </c>
      <c r="BW27" s="66">
        <f t="shared" si="43"/>
        <v>593.20065000000022</v>
      </c>
      <c r="BX27" s="66">
        <f t="shared" si="44"/>
        <v>677.87728153479816</v>
      </c>
      <c r="BY27" s="66">
        <f t="shared" si="45"/>
        <v>221.85112999999996</v>
      </c>
      <c r="BZ27" s="66">
        <f t="shared" si="46"/>
        <v>164.43931999999984</v>
      </c>
      <c r="CA27" s="66">
        <f t="shared" si="47"/>
        <v>188.86839003598863</v>
      </c>
      <c r="CB27" s="66">
        <f t="shared" si="48"/>
        <v>643.23524999999881</v>
      </c>
      <c r="CC27" s="66">
        <f t="shared" si="49"/>
        <v>867.64612999999986</v>
      </c>
      <c r="CD27" s="66">
        <f t="shared" si="50"/>
        <v>772.15795249161101</v>
      </c>
      <c r="CE27" s="66">
        <f t="shared" si="51"/>
        <v>3197.6354029999957</v>
      </c>
      <c r="CF27" s="66">
        <f t="shared" si="2"/>
        <v>2880.6070700000005</v>
      </c>
      <c r="CG27" s="66">
        <f t="shared" si="52"/>
        <v>3015.5045301262298</v>
      </c>
      <c r="CH27" s="67"/>
    </row>
    <row r="28" spans="1:86" x14ac:dyDescent="0.25">
      <c r="A28" s="5">
        <v>22</v>
      </c>
      <c r="B28" s="6">
        <v>16116</v>
      </c>
      <c r="C28" s="6">
        <v>20961</v>
      </c>
      <c r="D28" s="6">
        <v>37077</v>
      </c>
      <c r="E28" s="6">
        <v>98218104</v>
      </c>
      <c r="F28" s="6">
        <v>110578371</v>
      </c>
      <c r="G28" s="6">
        <v>208796475</v>
      </c>
      <c r="H28" s="7">
        <v>785</v>
      </c>
      <c r="I28" s="6">
        <v>1081</v>
      </c>
      <c r="J28" s="8">
        <v>1866</v>
      </c>
      <c r="K28" s="6">
        <v>57231813</v>
      </c>
      <c r="L28" s="6">
        <v>62686974</v>
      </c>
      <c r="M28" s="6">
        <v>119918787</v>
      </c>
      <c r="N28" s="6">
        <v>4278519</v>
      </c>
      <c r="O28" s="6">
        <v>5894240</v>
      </c>
      <c r="P28" s="6">
        <v>10172759</v>
      </c>
      <c r="Q28" s="6">
        <v>2521620</v>
      </c>
      <c r="R28" s="6">
        <v>2930569</v>
      </c>
      <c r="S28" s="6">
        <v>5452189</v>
      </c>
      <c r="T28" s="6">
        <v>12034187</v>
      </c>
      <c r="U28" s="6">
        <v>12873670</v>
      </c>
      <c r="V28" s="6">
        <v>24907857</v>
      </c>
      <c r="W28" s="6">
        <v>24340473</v>
      </c>
      <c r="X28" s="6">
        <v>24178464</v>
      </c>
      <c r="Y28" s="6">
        <v>48518937</v>
      </c>
      <c r="Z28" s="6">
        <v>9908702</v>
      </c>
      <c r="AA28" s="6">
        <v>11148372</v>
      </c>
      <c r="AB28" s="6">
        <v>21057074</v>
      </c>
      <c r="AC28" s="6">
        <v>3778596</v>
      </c>
      <c r="AD28" s="6">
        <v>3192145</v>
      </c>
      <c r="AE28" s="6">
        <v>6970740</v>
      </c>
      <c r="AF28" s="6">
        <v>7169855</v>
      </c>
      <c r="AG28" s="9">
        <v>11294324</v>
      </c>
      <c r="AH28" s="6">
        <v>18464179</v>
      </c>
      <c r="AI28" s="66">
        <f t="shared" si="3"/>
        <v>3551.2418093819806</v>
      </c>
      <c r="AJ28" s="66">
        <f t="shared" si="4"/>
        <v>2990.6480606841278</v>
      </c>
      <c r="AK28" s="66">
        <f t="shared" si="5"/>
        <v>3234.3174205032769</v>
      </c>
      <c r="AL28" s="66">
        <f t="shared" si="6"/>
        <v>265.48268801191364</v>
      </c>
      <c r="AM28" s="66">
        <f t="shared" si="7"/>
        <v>281.20032441200323</v>
      </c>
      <c r="AN28" s="66">
        <f t="shared" si="8"/>
        <v>274.36844944305096</v>
      </c>
      <c r="AO28" s="66">
        <f t="shared" si="9"/>
        <v>156.46686522710351</v>
      </c>
      <c r="AP28" s="66">
        <f t="shared" si="10"/>
        <v>139.81055293163493</v>
      </c>
      <c r="AQ28" s="66">
        <f t="shared" si="11"/>
        <v>147.05043558000918</v>
      </c>
      <c r="AR28" s="66">
        <f t="shared" si="12"/>
        <v>746.72294614048155</v>
      </c>
      <c r="AS28" s="66">
        <f t="shared" si="13"/>
        <v>614.17251085348983</v>
      </c>
      <c r="AT28" s="66">
        <f t="shared" si="14"/>
        <v>671.78728052431427</v>
      </c>
      <c r="AU28" s="66">
        <f t="shared" si="15"/>
        <v>1510.3296723752792</v>
      </c>
      <c r="AV28" s="66">
        <f t="shared" si="16"/>
        <v>1153.4976384714469</v>
      </c>
      <c r="AW28" s="66">
        <f t="shared" si="17"/>
        <v>1308.5993203333603</v>
      </c>
      <c r="AX28" s="66">
        <f t="shared" si="18"/>
        <v>614.83631173988579</v>
      </c>
      <c r="AY28" s="66">
        <f t="shared" si="19"/>
        <v>531.8626019750966</v>
      </c>
      <c r="AZ28" s="66">
        <f t="shared" si="20"/>
        <v>567.92820346845758</v>
      </c>
      <c r="BA28" s="66">
        <f t="shared" si="21"/>
        <v>234.46239761727475</v>
      </c>
      <c r="BB28" s="66">
        <f t="shared" si="22"/>
        <v>152.28972854348552</v>
      </c>
      <c r="BC28" s="66">
        <f t="shared" si="23"/>
        <v>188.00712031717777</v>
      </c>
      <c r="BD28" s="66">
        <f t="shared" si="24"/>
        <v>444.89048150905933</v>
      </c>
      <c r="BE28" s="66">
        <f t="shared" si="25"/>
        <v>538.8256285482563</v>
      </c>
      <c r="BF28" s="66">
        <f t="shared" si="26"/>
        <v>497.99549585996709</v>
      </c>
      <c r="BG28" s="66">
        <f t="shared" si="27"/>
        <v>3728.4357469999941</v>
      </c>
      <c r="BH28" s="66">
        <f t="shared" si="28"/>
        <v>3418.7057300000015</v>
      </c>
      <c r="BI28" s="66">
        <f t="shared" si="29"/>
        <v>3553.3339079532307</v>
      </c>
      <c r="BJ28" s="66">
        <f t="shared" si="30"/>
        <v>223.1867400000001</v>
      </c>
      <c r="BK28" s="66">
        <f t="shared" si="31"/>
        <v>288.62519999999961</v>
      </c>
      <c r="BL28" s="66">
        <f t="shared" si="32"/>
        <v>260.18152275103148</v>
      </c>
      <c r="BM28" s="66">
        <f t="shared" si="33"/>
        <v>136.70589999999982</v>
      </c>
      <c r="BN28" s="66">
        <f t="shared" si="34"/>
        <v>117.71541000000013</v>
      </c>
      <c r="BO28" s="66">
        <f t="shared" si="35"/>
        <v>125.96987332874828</v>
      </c>
      <c r="BP28" s="66">
        <f t="shared" si="36"/>
        <v>735.74892000000023</v>
      </c>
      <c r="BQ28" s="66">
        <f t="shared" si="37"/>
        <v>663.76123999999982</v>
      </c>
      <c r="BR28" s="66">
        <f t="shared" si="38"/>
        <v>695.05162085281972</v>
      </c>
      <c r="BS28" s="66">
        <f t="shared" si="39"/>
        <v>1279.0799599999991</v>
      </c>
      <c r="BT28" s="66">
        <f t="shared" si="40"/>
        <v>1082.7751599999992</v>
      </c>
      <c r="BU28" s="66">
        <f t="shared" si="41"/>
        <v>1168.101593012379</v>
      </c>
      <c r="BV28" s="66">
        <f t="shared" si="42"/>
        <v>794.42122999999992</v>
      </c>
      <c r="BW28" s="66">
        <f t="shared" si="43"/>
        <v>600.97547000000009</v>
      </c>
      <c r="BX28" s="66">
        <f t="shared" si="44"/>
        <v>685.05918411279231</v>
      </c>
      <c r="BY28" s="66">
        <f t="shared" si="45"/>
        <v>221.05050999999992</v>
      </c>
      <c r="BZ28" s="66">
        <f t="shared" si="46"/>
        <v>167.17704000000003</v>
      </c>
      <c r="CA28" s="66">
        <f t="shared" si="47"/>
        <v>190.59384401650618</v>
      </c>
      <c r="CB28" s="66">
        <f t="shared" si="48"/>
        <v>698.36019999999917</v>
      </c>
      <c r="CC28" s="66">
        <f t="shared" si="49"/>
        <v>904.01154999999994</v>
      </c>
      <c r="CD28" s="66">
        <f t="shared" si="50"/>
        <v>814.6225175378263</v>
      </c>
      <c r="CE28" s="66">
        <f t="shared" si="51"/>
        <v>3368.5431069999941</v>
      </c>
      <c r="CF28" s="66">
        <f t="shared" si="2"/>
        <v>3012.3651200000018</v>
      </c>
      <c r="CG28" s="66">
        <f t="shared" si="52"/>
        <v>3167.1825118734509</v>
      </c>
      <c r="CH28" s="67"/>
    </row>
    <row r="29" spans="1:86" x14ac:dyDescent="0.25">
      <c r="A29" s="10">
        <v>23</v>
      </c>
      <c r="B29" s="11">
        <v>16210</v>
      </c>
      <c r="C29" s="11">
        <v>20454</v>
      </c>
      <c r="D29" s="11">
        <v>36664</v>
      </c>
      <c r="E29" s="11">
        <v>95855743</v>
      </c>
      <c r="F29" s="11">
        <v>111453733</v>
      </c>
      <c r="G29" s="11">
        <v>207309476</v>
      </c>
      <c r="H29" s="12">
        <v>835</v>
      </c>
      <c r="I29" s="11">
        <v>1084</v>
      </c>
      <c r="J29" s="13">
        <v>1919</v>
      </c>
      <c r="K29" s="11">
        <v>64703532</v>
      </c>
      <c r="L29" s="11">
        <v>64241139</v>
      </c>
      <c r="M29" s="11">
        <v>128944671</v>
      </c>
      <c r="N29" s="11">
        <v>4001439</v>
      </c>
      <c r="O29" s="11">
        <v>5220922</v>
      </c>
      <c r="P29" s="11">
        <v>9222361</v>
      </c>
      <c r="Q29" s="11">
        <v>2976340</v>
      </c>
      <c r="R29" s="11">
        <v>2520437</v>
      </c>
      <c r="S29" s="11">
        <v>5496777</v>
      </c>
      <c r="T29" s="11">
        <v>13516218</v>
      </c>
      <c r="U29" s="11">
        <v>11480792</v>
      </c>
      <c r="V29" s="11">
        <v>24997010</v>
      </c>
      <c r="W29" s="11">
        <v>27256227</v>
      </c>
      <c r="X29" s="11">
        <v>25490086</v>
      </c>
      <c r="Y29" s="11">
        <v>52746314</v>
      </c>
      <c r="Z29" s="11">
        <v>10508854</v>
      </c>
      <c r="AA29" s="11">
        <v>10139021</v>
      </c>
      <c r="AB29" s="11">
        <v>20647875</v>
      </c>
      <c r="AC29" s="11">
        <v>4355422</v>
      </c>
      <c r="AD29" s="11">
        <v>2946425</v>
      </c>
      <c r="AE29" s="11">
        <v>7301847</v>
      </c>
      <c r="AF29" s="11">
        <v>9066810</v>
      </c>
      <c r="AG29" s="14">
        <v>14184815</v>
      </c>
      <c r="AH29" s="11">
        <v>23251625</v>
      </c>
      <c r="AI29" s="66">
        <f t="shared" si="3"/>
        <v>3991.5812461443552</v>
      </c>
      <c r="AJ29" s="66">
        <f t="shared" si="4"/>
        <v>3140.7616603109418</v>
      </c>
      <c r="AK29" s="66">
        <f t="shared" si="5"/>
        <v>3516.9286220816061</v>
      </c>
      <c r="AL29" s="66">
        <f t="shared" si="6"/>
        <v>246.85003084515731</v>
      </c>
      <c r="AM29" s="66">
        <f t="shared" si="7"/>
        <v>255.25188227241614</v>
      </c>
      <c r="AN29" s="66">
        <f t="shared" si="8"/>
        <v>251.53722998036221</v>
      </c>
      <c r="AO29" s="66">
        <f t="shared" si="9"/>
        <v>183.6113510178902</v>
      </c>
      <c r="AP29" s="66">
        <f t="shared" si="10"/>
        <v>123.22465043512271</v>
      </c>
      <c r="AQ29" s="66">
        <f t="shared" si="11"/>
        <v>149.923003491163</v>
      </c>
      <c r="AR29" s="66">
        <f t="shared" si="12"/>
        <v>833.81974090067854</v>
      </c>
      <c r="AS29" s="66">
        <f t="shared" si="13"/>
        <v>561.29813239464158</v>
      </c>
      <c r="AT29" s="66">
        <f t="shared" si="14"/>
        <v>681.78622081605931</v>
      </c>
      <c r="AU29" s="66">
        <f t="shared" si="15"/>
        <v>1681.4452190006168</v>
      </c>
      <c r="AV29" s="66">
        <f t="shared" si="16"/>
        <v>1246.2152146279457</v>
      </c>
      <c r="AW29" s="66">
        <f t="shared" si="17"/>
        <v>1438.6404647610736</v>
      </c>
      <c r="AX29" s="66">
        <f t="shared" si="18"/>
        <v>648.29450956199878</v>
      </c>
      <c r="AY29" s="66">
        <f t="shared" si="19"/>
        <v>495.69868974283759</v>
      </c>
      <c r="AZ29" s="66">
        <f t="shared" si="20"/>
        <v>563.16482107789659</v>
      </c>
      <c r="BA29" s="66">
        <f t="shared" si="21"/>
        <v>268.6873534855028</v>
      </c>
      <c r="BB29" s="66">
        <f t="shared" si="22"/>
        <v>144.05128581206611</v>
      </c>
      <c r="BC29" s="66">
        <f t="shared" si="23"/>
        <v>199.15576587388173</v>
      </c>
      <c r="BD29" s="66">
        <f t="shared" si="24"/>
        <v>559.33436150524369</v>
      </c>
      <c r="BE29" s="66">
        <f t="shared" si="25"/>
        <v>693.49833773345063</v>
      </c>
      <c r="BF29" s="66">
        <f t="shared" si="26"/>
        <v>634.18134955269477</v>
      </c>
      <c r="BG29" s="66">
        <f t="shared" si="27"/>
        <v>3917.1895070000046</v>
      </c>
      <c r="BH29" s="66">
        <f t="shared" si="28"/>
        <v>3585.7768999999971</v>
      </c>
      <c r="BI29" s="66">
        <f t="shared" si="29"/>
        <v>3732.3020570878793</v>
      </c>
      <c r="BJ29" s="66">
        <f t="shared" si="30"/>
        <v>231.56944999999996</v>
      </c>
      <c r="BK29" s="66">
        <f t="shared" si="31"/>
        <v>308.32630000000006</v>
      </c>
      <c r="BL29" s="66">
        <f t="shared" si="32"/>
        <v>274.39032633373336</v>
      </c>
      <c r="BM29" s="66">
        <f t="shared" si="33"/>
        <v>143.8524100000003</v>
      </c>
      <c r="BN29" s="66">
        <f t="shared" si="34"/>
        <v>125.50141000000008</v>
      </c>
      <c r="BO29" s="66">
        <f t="shared" si="35"/>
        <v>133.61481033820658</v>
      </c>
      <c r="BP29" s="66">
        <f t="shared" si="36"/>
        <v>750.45910999999955</v>
      </c>
      <c r="BQ29" s="66">
        <f t="shared" si="37"/>
        <v>693.37632000000076</v>
      </c>
      <c r="BR29" s="66">
        <f t="shared" si="38"/>
        <v>718.61393798767199</v>
      </c>
      <c r="BS29" s="66">
        <f t="shared" si="39"/>
        <v>1398.5405799999971</v>
      </c>
      <c r="BT29" s="66">
        <f t="shared" si="40"/>
        <v>1172.8141599999999</v>
      </c>
      <c r="BU29" s="66">
        <f t="shared" si="41"/>
        <v>1272.6130163222765</v>
      </c>
      <c r="BV29" s="66">
        <f t="shared" si="42"/>
        <v>795.82722999999987</v>
      </c>
      <c r="BW29" s="66">
        <f t="shared" si="43"/>
        <v>609.48493000000008</v>
      </c>
      <c r="BX29" s="66">
        <f t="shared" si="44"/>
        <v>691.87115853480248</v>
      </c>
      <c r="BY29" s="66">
        <f t="shared" si="45"/>
        <v>220.2218299999999</v>
      </c>
      <c r="BZ29" s="66">
        <f t="shared" si="46"/>
        <v>170.46515999999997</v>
      </c>
      <c r="CA29" s="66">
        <f t="shared" si="47"/>
        <v>192.46373136973591</v>
      </c>
      <c r="CB29" s="66">
        <f t="shared" si="48"/>
        <v>752.4100299999991</v>
      </c>
      <c r="CC29" s="66">
        <f t="shared" si="49"/>
        <v>939.63058999999907</v>
      </c>
      <c r="CD29" s="66">
        <f t="shared" si="50"/>
        <v>856.85606246345105</v>
      </c>
      <c r="CE29" s="66">
        <f t="shared" si="51"/>
        <v>3541.7676470000042</v>
      </c>
      <c r="CF29" s="66">
        <f t="shared" si="2"/>
        <v>3151.9491899999966</v>
      </c>
      <c r="CG29" s="66">
        <f t="shared" si="52"/>
        <v>3324.2969204159394</v>
      </c>
      <c r="CH29" s="67"/>
    </row>
    <row r="30" spans="1:86" x14ac:dyDescent="0.25">
      <c r="A30" s="5">
        <v>24</v>
      </c>
      <c r="B30" s="6">
        <v>16901</v>
      </c>
      <c r="C30" s="6">
        <v>21505</v>
      </c>
      <c r="D30" s="6">
        <v>38406</v>
      </c>
      <c r="E30" s="6">
        <v>103089203</v>
      </c>
      <c r="F30" s="6">
        <v>126904881</v>
      </c>
      <c r="G30" s="6">
        <v>229994085</v>
      </c>
      <c r="H30" s="7">
        <v>844</v>
      </c>
      <c r="I30" s="6">
        <v>1302</v>
      </c>
      <c r="J30" s="8">
        <v>2146</v>
      </c>
      <c r="K30" s="6">
        <v>65773480</v>
      </c>
      <c r="L30" s="6">
        <v>70284913</v>
      </c>
      <c r="M30" s="6">
        <v>136058393</v>
      </c>
      <c r="N30" s="6">
        <v>4178201</v>
      </c>
      <c r="O30" s="6">
        <v>5773071</v>
      </c>
      <c r="P30" s="6">
        <v>9951272</v>
      </c>
      <c r="Q30" s="6">
        <v>2827422</v>
      </c>
      <c r="R30" s="6">
        <v>2927705</v>
      </c>
      <c r="S30" s="6">
        <v>5755127</v>
      </c>
      <c r="T30" s="6">
        <v>13333218</v>
      </c>
      <c r="U30" s="6">
        <v>13375807</v>
      </c>
      <c r="V30" s="6">
        <v>26709024</v>
      </c>
      <c r="W30" s="6">
        <v>28052313</v>
      </c>
      <c r="X30" s="6">
        <v>25264474</v>
      </c>
      <c r="Y30" s="6">
        <v>53316787</v>
      </c>
      <c r="Z30" s="6">
        <v>13565174</v>
      </c>
      <c r="AA30" s="6">
        <v>13013583</v>
      </c>
      <c r="AB30" s="6">
        <v>26578757</v>
      </c>
      <c r="AC30" s="6">
        <v>4613956</v>
      </c>
      <c r="AD30" s="6">
        <v>4224386</v>
      </c>
      <c r="AE30" s="6">
        <v>8838343</v>
      </c>
      <c r="AF30" s="6">
        <v>6208819</v>
      </c>
      <c r="AG30" s="9">
        <v>14406664</v>
      </c>
      <c r="AH30" s="6">
        <v>20615483</v>
      </c>
      <c r="AI30" s="66">
        <f t="shared" si="3"/>
        <v>3891.6916158807171</v>
      </c>
      <c r="AJ30" s="66">
        <f t="shared" si="4"/>
        <v>3268.3056498488722</v>
      </c>
      <c r="AK30" s="66">
        <f t="shared" si="5"/>
        <v>3542.633781180024</v>
      </c>
      <c r="AL30" s="66">
        <f t="shared" si="6"/>
        <v>247.21620022483876</v>
      </c>
      <c r="AM30" s="66">
        <f t="shared" si="7"/>
        <v>268.45249941873982</v>
      </c>
      <c r="AN30" s="66">
        <f t="shared" si="8"/>
        <v>259.10722282976616</v>
      </c>
      <c r="AO30" s="66">
        <f t="shared" si="9"/>
        <v>167.29317791846637</v>
      </c>
      <c r="AP30" s="66">
        <f t="shared" si="10"/>
        <v>136.14066496163682</v>
      </c>
      <c r="AQ30" s="66">
        <f t="shared" si="11"/>
        <v>149.84968494506066</v>
      </c>
      <c r="AR30" s="66">
        <f t="shared" si="12"/>
        <v>788.90113011064432</v>
      </c>
      <c r="AS30" s="66">
        <f t="shared" si="13"/>
        <v>621.98591025342944</v>
      </c>
      <c r="AT30" s="66">
        <f t="shared" si="14"/>
        <v>695.4388376816122</v>
      </c>
      <c r="AU30" s="66">
        <f t="shared" si="15"/>
        <v>1659.8019643808059</v>
      </c>
      <c r="AV30" s="66">
        <f t="shared" si="16"/>
        <v>1174.8186003255057</v>
      </c>
      <c r="AW30" s="66">
        <f t="shared" si="17"/>
        <v>1388.2410821225851</v>
      </c>
      <c r="AX30" s="66">
        <f t="shared" si="18"/>
        <v>802.62552511685703</v>
      </c>
      <c r="AY30" s="66">
        <f t="shared" si="19"/>
        <v>605.14219948849109</v>
      </c>
      <c r="AZ30" s="66">
        <f t="shared" si="20"/>
        <v>692.04699786491699</v>
      </c>
      <c r="BA30" s="66">
        <f t="shared" si="21"/>
        <v>272.99899414235841</v>
      </c>
      <c r="BB30" s="66">
        <f t="shared" si="22"/>
        <v>196.43738665426645</v>
      </c>
      <c r="BC30" s="66">
        <f t="shared" si="23"/>
        <v>230.12922460032286</v>
      </c>
      <c r="BD30" s="66">
        <f t="shared" si="24"/>
        <v>367.36400213005146</v>
      </c>
      <c r="BE30" s="66">
        <f t="shared" si="25"/>
        <v>669.92159962799349</v>
      </c>
      <c r="BF30" s="66">
        <f t="shared" si="26"/>
        <v>536.77766494818513</v>
      </c>
      <c r="BG30" s="66">
        <f t="shared" si="27"/>
        <v>4105.0518289999945</v>
      </c>
      <c r="BH30" s="66">
        <f t="shared" si="28"/>
        <v>3758.7885899999965</v>
      </c>
      <c r="BI30" s="66">
        <f t="shared" si="29"/>
        <v>3911.1656925969592</v>
      </c>
      <c r="BJ30" s="66">
        <f t="shared" si="30"/>
        <v>240.12926000000016</v>
      </c>
      <c r="BK30" s="66">
        <f t="shared" si="31"/>
        <v>328.36040000000014</v>
      </c>
      <c r="BL30" s="66">
        <f t="shared" si="32"/>
        <v>289.53327670832698</v>
      </c>
      <c r="BM30" s="66">
        <f t="shared" si="33"/>
        <v>151.04344000000026</v>
      </c>
      <c r="BN30" s="66">
        <f t="shared" si="34"/>
        <v>133.38328999999987</v>
      </c>
      <c r="BO30" s="66">
        <f t="shared" si="35"/>
        <v>141.15484119382393</v>
      </c>
      <c r="BP30" s="66">
        <f t="shared" si="36"/>
        <v>765.4222400000001</v>
      </c>
      <c r="BQ30" s="66">
        <f t="shared" si="37"/>
        <v>724.16814000000068</v>
      </c>
      <c r="BR30" s="66">
        <f t="shared" si="38"/>
        <v>742.32247901213395</v>
      </c>
      <c r="BS30" s="66">
        <f t="shared" si="39"/>
        <v>1519.7970999999998</v>
      </c>
      <c r="BT30" s="66">
        <f t="shared" si="40"/>
        <v>1267.4988599999997</v>
      </c>
      <c r="BU30" s="66">
        <f t="shared" si="41"/>
        <v>1378.5255890069257</v>
      </c>
      <c r="BV30" s="66">
        <f t="shared" si="42"/>
        <v>796.41737000000012</v>
      </c>
      <c r="BW30" s="66">
        <f t="shared" si="43"/>
        <v>618.68504999999982</v>
      </c>
      <c r="BX30" s="66">
        <f t="shared" si="44"/>
        <v>696.89819222569395</v>
      </c>
      <c r="BY30" s="66">
        <f t="shared" si="45"/>
        <v>219.35656999999998</v>
      </c>
      <c r="BZ30" s="66">
        <f t="shared" si="46"/>
        <v>174.24379999999974</v>
      </c>
      <c r="CA30" s="66">
        <f t="shared" si="47"/>
        <v>194.09619092251194</v>
      </c>
      <c r="CB30" s="66">
        <f t="shared" si="48"/>
        <v>804.3782399999991</v>
      </c>
      <c r="CC30" s="66">
        <f t="shared" si="49"/>
        <v>974.18650999999932</v>
      </c>
      <c r="CD30" s="66">
        <f t="shared" si="50"/>
        <v>899.46043669712981</v>
      </c>
      <c r="CE30" s="66">
        <f t="shared" si="51"/>
        <v>3713.879128999994</v>
      </c>
      <c r="CF30" s="66">
        <f t="shared" si="2"/>
        <v>3297.0448999999967</v>
      </c>
      <c r="CG30" s="66">
        <f t="shared" si="52"/>
        <v>3480.4775746948085</v>
      </c>
      <c r="CH30" s="67"/>
    </row>
    <row r="31" spans="1:86" x14ac:dyDescent="0.25">
      <c r="A31" s="10">
        <v>25</v>
      </c>
      <c r="B31" s="11">
        <v>17259</v>
      </c>
      <c r="C31" s="11">
        <v>21663</v>
      </c>
      <c r="D31" s="11">
        <v>38922</v>
      </c>
      <c r="E31" s="11">
        <v>109044306</v>
      </c>
      <c r="F31" s="11">
        <v>129374792</v>
      </c>
      <c r="G31" s="11">
        <v>238419098</v>
      </c>
      <c r="H31" s="12">
        <v>829</v>
      </c>
      <c r="I31" s="11">
        <v>1457</v>
      </c>
      <c r="J31" s="13">
        <v>2286</v>
      </c>
      <c r="K31" s="11">
        <v>63670262</v>
      </c>
      <c r="L31" s="11">
        <v>71368456</v>
      </c>
      <c r="M31" s="11">
        <v>135038717</v>
      </c>
      <c r="N31" s="11">
        <v>4234189</v>
      </c>
      <c r="O31" s="11">
        <v>5917672</v>
      </c>
      <c r="P31" s="11">
        <v>10151862</v>
      </c>
      <c r="Q31" s="11">
        <v>2870839</v>
      </c>
      <c r="R31" s="11">
        <v>2663577</v>
      </c>
      <c r="S31" s="11">
        <v>5534416</v>
      </c>
      <c r="T31" s="11">
        <v>12321542</v>
      </c>
      <c r="U31" s="11">
        <v>13728445</v>
      </c>
      <c r="V31" s="11">
        <v>26049987</v>
      </c>
      <c r="W31" s="11">
        <v>28011648</v>
      </c>
      <c r="X31" s="11">
        <v>26397493</v>
      </c>
      <c r="Y31" s="11">
        <v>54409141</v>
      </c>
      <c r="Z31" s="11">
        <v>9586720</v>
      </c>
      <c r="AA31" s="11">
        <v>10565624</v>
      </c>
      <c r="AB31" s="11">
        <v>20152344</v>
      </c>
      <c r="AC31" s="11">
        <v>2723157</v>
      </c>
      <c r="AD31" s="11">
        <v>3655190</v>
      </c>
      <c r="AE31" s="11">
        <v>6378347</v>
      </c>
      <c r="AF31" s="11">
        <v>11027195</v>
      </c>
      <c r="AG31" s="14">
        <v>17021703</v>
      </c>
      <c r="AH31" s="11">
        <v>28048898</v>
      </c>
      <c r="AI31" s="66">
        <f t="shared" si="3"/>
        <v>3689.1049307607627</v>
      </c>
      <c r="AJ31" s="66">
        <f t="shared" si="4"/>
        <v>3294.4862669067074</v>
      </c>
      <c r="AK31" s="66">
        <f t="shared" si="5"/>
        <v>3469.4701454190431</v>
      </c>
      <c r="AL31" s="66">
        <f t="shared" si="6"/>
        <v>245.33223245842748</v>
      </c>
      <c r="AM31" s="66">
        <f t="shared" si="7"/>
        <v>273.16955177029956</v>
      </c>
      <c r="AN31" s="66">
        <f t="shared" si="8"/>
        <v>260.82580545706799</v>
      </c>
      <c r="AO31" s="66">
        <f t="shared" si="9"/>
        <v>166.33866388550902</v>
      </c>
      <c r="AP31" s="66">
        <f t="shared" si="10"/>
        <v>122.95513086830078</v>
      </c>
      <c r="AQ31" s="66">
        <f t="shared" si="11"/>
        <v>142.19248753918092</v>
      </c>
      <c r="AR31" s="66">
        <f t="shared" si="12"/>
        <v>713.91980995422682</v>
      </c>
      <c r="AS31" s="66">
        <f t="shared" si="13"/>
        <v>633.7277847020265</v>
      </c>
      <c r="AT31" s="66">
        <f t="shared" si="14"/>
        <v>669.28695853244949</v>
      </c>
      <c r="AU31" s="66">
        <f t="shared" si="15"/>
        <v>1623.0168607682947</v>
      </c>
      <c r="AV31" s="66">
        <f t="shared" si="16"/>
        <v>1218.552047269538</v>
      </c>
      <c r="AW31" s="66">
        <f t="shared" si="17"/>
        <v>1397.9019834540877</v>
      </c>
      <c r="AX31" s="66">
        <f t="shared" si="18"/>
        <v>555.46207775653284</v>
      </c>
      <c r="AY31" s="66">
        <f t="shared" si="19"/>
        <v>487.7267229838896</v>
      </c>
      <c r="AZ31" s="66">
        <f t="shared" si="20"/>
        <v>517.76229381840608</v>
      </c>
      <c r="BA31" s="66">
        <f t="shared" si="21"/>
        <v>157.78185294628889</v>
      </c>
      <c r="BB31" s="66">
        <f t="shared" si="22"/>
        <v>168.72963116835157</v>
      </c>
      <c r="BC31" s="66">
        <f t="shared" si="23"/>
        <v>163.87510919274447</v>
      </c>
      <c r="BD31" s="66">
        <f t="shared" si="24"/>
        <v>638.9243293354192</v>
      </c>
      <c r="BE31" s="66">
        <f t="shared" si="25"/>
        <v>785.75003462124357</v>
      </c>
      <c r="BF31" s="66">
        <f t="shared" si="26"/>
        <v>720.64380042135554</v>
      </c>
      <c r="BG31" s="66">
        <f t="shared" si="27"/>
        <v>4288.6878950000009</v>
      </c>
      <c r="BH31" s="66">
        <f t="shared" si="28"/>
        <v>3935.3571199999969</v>
      </c>
      <c r="BI31" s="66">
        <f t="shared" si="29"/>
        <v>4092.0329292010929</v>
      </c>
      <c r="BJ31" s="66">
        <f t="shared" si="30"/>
        <v>248.65587000000005</v>
      </c>
      <c r="BK31" s="66">
        <f t="shared" si="31"/>
        <v>348.51449999999988</v>
      </c>
      <c r="BL31" s="66">
        <f t="shared" si="32"/>
        <v>304.23465582010169</v>
      </c>
      <c r="BM31" s="66">
        <f t="shared" si="33"/>
        <v>158.14687000000015</v>
      </c>
      <c r="BN31" s="66">
        <f t="shared" si="34"/>
        <v>141.24507000000006</v>
      </c>
      <c r="BO31" s="66">
        <f t="shared" si="35"/>
        <v>148.73975594111309</v>
      </c>
      <c r="BP31" s="66">
        <f t="shared" si="36"/>
        <v>780.33789000000047</v>
      </c>
      <c r="BQ31" s="66">
        <f t="shared" si="37"/>
        <v>755.74832000000106</v>
      </c>
      <c r="BR31" s="66">
        <f t="shared" si="38"/>
        <v>766.65195775319944</v>
      </c>
      <c r="BS31" s="66">
        <f t="shared" si="39"/>
        <v>1640.6539400000001</v>
      </c>
      <c r="BT31" s="66">
        <f t="shared" si="40"/>
        <v>1365.1640800000041</v>
      </c>
      <c r="BU31" s="66">
        <f t="shared" si="41"/>
        <v>1487.3232571681849</v>
      </c>
      <c r="BV31" s="66">
        <f t="shared" si="42"/>
        <v>796.23424999999997</v>
      </c>
      <c r="BW31" s="66">
        <f t="shared" si="43"/>
        <v>628.56065000000012</v>
      </c>
      <c r="BX31" s="66">
        <f t="shared" si="44"/>
        <v>702.91136842145829</v>
      </c>
      <c r="BY31" s="66">
        <f t="shared" si="45"/>
        <v>218.45988999999992</v>
      </c>
      <c r="BZ31" s="66">
        <f t="shared" si="46"/>
        <v>178.46411999999987</v>
      </c>
      <c r="CA31" s="66">
        <f t="shared" si="47"/>
        <v>196.19925679744091</v>
      </c>
      <c r="CB31" s="66">
        <f t="shared" si="48"/>
        <v>853.37880999999834</v>
      </c>
      <c r="CC31" s="66">
        <f t="shared" si="49"/>
        <v>1007.413209999999</v>
      </c>
      <c r="CD31" s="66">
        <f t="shared" si="50"/>
        <v>939.11045809619111</v>
      </c>
      <c r="CE31" s="66">
        <f t="shared" si="51"/>
        <v>3881.8851550000009</v>
      </c>
      <c r="CF31" s="66">
        <f t="shared" si="2"/>
        <v>3445.5975499999972</v>
      </c>
      <c r="CG31" s="66">
        <f t="shared" si="52"/>
        <v>3639.0585174398784</v>
      </c>
      <c r="CH31" s="67"/>
    </row>
    <row r="32" spans="1:86" x14ac:dyDescent="0.25">
      <c r="A32" s="5">
        <v>26</v>
      </c>
      <c r="B32" s="6">
        <v>18421</v>
      </c>
      <c r="C32" s="6">
        <v>23267</v>
      </c>
      <c r="D32" s="6">
        <v>41688</v>
      </c>
      <c r="E32" s="6">
        <v>130710877</v>
      </c>
      <c r="F32" s="6">
        <v>160915256</v>
      </c>
      <c r="G32" s="6">
        <v>291626134</v>
      </c>
      <c r="H32" s="7">
        <v>802</v>
      </c>
      <c r="I32" s="6">
        <v>1704</v>
      </c>
      <c r="J32" s="8">
        <v>2506</v>
      </c>
      <c r="K32" s="6">
        <v>71998153</v>
      </c>
      <c r="L32" s="6">
        <v>88264954</v>
      </c>
      <c r="M32" s="6">
        <v>160263107</v>
      </c>
      <c r="N32" s="6">
        <v>4145710</v>
      </c>
      <c r="O32" s="6">
        <v>7538500</v>
      </c>
      <c r="P32" s="6">
        <v>11684210</v>
      </c>
      <c r="Q32" s="6">
        <v>2885875</v>
      </c>
      <c r="R32" s="6">
        <v>2986976</v>
      </c>
      <c r="S32" s="6">
        <v>5872851</v>
      </c>
      <c r="T32" s="6">
        <v>14285829</v>
      </c>
      <c r="U32" s="6">
        <v>16180150</v>
      </c>
      <c r="V32" s="6">
        <v>30465979</v>
      </c>
      <c r="W32" s="6">
        <v>32085966</v>
      </c>
      <c r="X32" s="6">
        <v>32208100</v>
      </c>
      <c r="Y32" s="6">
        <v>64294066</v>
      </c>
      <c r="Z32" s="6">
        <v>12608493</v>
      </c>
      <c r="AA32" s="6">
        <v>13165896</v>
      </c>
      <c r="AB32" s="6">
        <v>25774389</v>
      </c>
      <c r="AC32" s="6">
        <v>4148757</v>
      </c>
      <c r="AD32" s="6">
        <v>3776889</v>
      </c>
      <c r="AE32" s="6">
        <v>7925645</v>
      </c>
      <c r="AF32" s="6">
        <v>8869109</v>
      </c>
      <c r="AG32" s="9">
        <v>22933919</v>
      </c>
      <c r="AH32" s="6">
        <v>31803028</v>
      </c>
      <c r="AI32" s="66">
        <f t="shared" si="3"/>
        <v>3908.4823299495142</v>
      </c>
      <c r="AJ32" s="66">
        <f t="shared" si="4"/>
        <v>3793.5683156401769</v>
      </c>
      <c r="AK32" s="66">
        <f t="shared" si="5"/>
        <v>3844.3462627134909</v>
      </c>
      <c r="AL32" s="66">
        <f t="shared" si="6"/>
        <v>225.05347158134737</v>
      </c>
      <c r="AM32" s="66">
        <f t="shared" si="7"/>
        <v>323.99965616538447</v>
      </c>
      <c r="AN32" s="66">
        <f t="shared" si="8"/>
        <v>280.27753790059489</v>
      </c>
      <c r="AO32" s="66">
        <f t="shared" si="9"/>
        <v>156.66223332066664</v>
      </c>
      <c r="AP32" s="66">
        <f t="shared" si="10"/>
        <v>128.37821807710492</v>
      </c>
      <c r="AQ32" s="66">
        <f t="shared" si="11"/>
        <v>140.87629533678756</v>
      </c>
      <c r="AR32" s="66">
        <f t="shared" si="12"/>
        <v>775.51864719613479</v>
      </c>
      <c r="AS32" s="66">
        <f t="shared" si="13"/>
        <v>695.41195684875572</v>
      </c>
      <c r="AT32" s="66">
        <f t="shared" si="14"/>
        <v>730.80932162732677</v>
      </c>
      <c r="AU32" s="66">
        <f t="shared" si="15"/>
        <v>1741.81455947017</v>
      </c>
      <c r="AV32" s="66">
        <f t="shared" si="16"/>
        <v>1384.2824601366742</v>
      </c>
      <c r="AW32" s="66">
        <f t="shared" si="17"/>
        <v>1542.2679428132797</v>
      </c>
      <c r="AX32" s="66">
        <f t="shared" si="18"/>
        <v>684.46300418001192</v>
      </c>
      <c r="AY32" s="66">
        <f t="shared" si="19"/>
        <v>565.86134869127955</v>
      </c>
      <c r="AZ32" s="66">
        <f t="shared" si="20"/>
        <v>618.26878238341965</v>
      </c>
      <c r="BA32" s="66">
        <f t="shared" si="21"/>
        <v>225.2188806253732</v>
      </c>
      <c r="BB32" s="66">
        <f t="shared" si="22"/>
        <v>162.32814716121547</v>
      </c>
      <c r="BC32" s="66">
        <f t="shared" si="23"/>
        <v>190.11813951256957</v>
      </c>
      <c r="BD32" s="66">
        <f t="shared" si="24"/>
        <v>481.46729276369359</v>
      </c>
      <c r="BE32" s="66">
        <f t="shared" si="25"/>
        <v>985.68440280225207</v>
      </c>
      <c r="BF32" s="66">
        <f t="shared" si="26"/>
        <v>762.88207637689504</v>
      </c>
      <c r="BG32" s="66">
        <f t="shared" si="27"/>
        <v>4465.2462229999928</v>
      </c>
      <c r="BH32" s="66">
        <f t="shared" si="28"/>
        <v>4113.3988100000024</v>
      </c>
      <c r="BI32" s="66">
        <f t="shared" si="29"/>
        <v>4268.8723562212854</v>
      </c>
      <c r="BJ32" s="66">
        <f t="shared" si="30"/>
        <v>256.96682000000055</v>
      </c>
      <c r="BK32" s="66">
        <f t="shared" si="31"/>
        <v>368.60199999999998</v>
      </c>
      <c r="BL32" s="66">
        <f t="shared" si="32"/>
        <v>319.27289688207662</v>
      </c>
      <c r="BM32" s="66">
        <f t="shared" si="33"/>
        <v>165.04858000000002</v>
      </c>
      <c r="BN32" s="66">
        <f t="shared" si="34"/>
        <v>148.98469000000011</v>
      </c>
      <c r="BO32" s="66">
        <f t="shared" si="35"/>
        <v>156.08296570739788</v>
      </c>
      <c r="BP32" s="66">
        <f t="shared" si="36"/>
        <v>794.96372000000042</v>
      </c>
      <c r="BQ32" s="66">
        <f t="shared" si="37"/>
        <v>787.77647999999999</v>
      </c>
      <c r="BR32" s="66">
        <f t="shared" si="38"/>
        <v>790.95236150163134</v>
      </c>
      <c r="BS32" s="66">
        <f t="shared" si="39"/>
        <v>1759.1605600000003</v>
      </c>
      <c r="BT32" s="66">
        <f t="shared" si="40"/>
        <v>1464.3061600000019</v>
      </c>
      <c r="BU32" s="66">
        <f t="shared" si="41"/>
        <v>1594.5957613816936</v>
      </c>
      <c r="BV32" s="66">
        <f t="shared" si="42"/>
        <v>795.36654999999973</v>
      </c>
      <c r="BW32" s="66">
        <f t="shared" si="43"/>
        <v>639.1253499999998</v>
      </c>
      <c r="BX32" s="66">
        <f t="shared" si="44"/>
        <v>708.16486125503718</v>
      </c>
      <c r="BY32" s="66">
        <f t="shared" si="45"/>
        <v>217.55063000000001</v>
      </c>
      <c r="BZ32" s="66">
        <f t="shared" si="46"/>
        <v>183.08832000000007</v>
      </c>
      <c r="CA32" s="66">
        <f t="shared" si="47"/>
        <v>198.31644829855119</v>
      </c>
      <c r="CB32" s="66">
        <f t="shared" si="48"/>
        <v>898.64619999999923</v>
      </c>
      <c r="CC32" s="66">
        <f t="shared" si="49"/>
        <v>1039.0952299999997</v>
      </c>
      <c r="CD32" s="66">
        <f t="shared" si="50"/>
        <v>977.03392742779647</v>
      </c>
      <c r="CE32" s="66">
        <f t="shared" si="51"/>
        <v>4043.2308229999921</v>
      </c>
      <c r="CF32" s="66">
        <f t="shared" si="2"/>
        <v>3595.8121200000023</v>
      </c>
      <c r="CG32" s="66">
        <f t="shared" si="52"/>
        <v>3793.516493631811</v>
      </c>
      <c r="CH32" s="67"/>
    </row>
    <row r="33" spans="1:86" x14ac:dyDescent="0.25">
      <c r="A33" s="10">
        <v>27</v>
      </c>
      <c r="B33" s="11">
        <v>18269</v>
      </c>
      <c r="C33" s="11">
        <v>23436</v>
      </c>
      <c r="D33" s="11">
        <v>41705</v>
      </c>
      <c r="E33" s="11">
        <v>125853465</v>
      </c>
      <c r="F33" s="11">
        <v>169620941</v>
      </c>
      <c r="G33" s="11">
        <v>295474406</v>
      </c>
      <c r="H33" s="12">
        <v>872</v>
      </c>
      <c r="I33" s="11">
        <v>1869</v>
      </c>
      <c r="J33" s="13">
        <v>2741</v>
      </c>
      <c r="K33" s="11">
        <v>78093113</v>
      </c>
      <c r="L33" s="11">
        <v>98521105</v>
      </c>
      <c r="M33" s="11">
        <v>176614218</v>
      </c>
      <c r="N33" s="11">
        <v>4389149</v>
      </c>
      <c r="O33" s="11">
        <v>7758732</v>
      </c>
      <c r="P33" s="11">
        <v>12147881</v>
      </c>
      <c r="Q33" s="11">
        <v>3068528</v>
      </c>
      <c r="R33" s="11">
        <v>3272145</v>
      </c>
      <c r="S33" s="11">
        <v>6340672</v>
      </c>
      <c r="T33" s="11">
        <v>15511661</v>
      </c>
      <c r="U33" s="11">
        <v>18467895</v>
      </c>
      <c r="V33" s="11">
        <v>33979556</v>
      </c>
      <c r="W33" s="11">
        <v>36340101</v>
      </c>
      <c r="X33" s="11">
        <v>35222495</v>
      </c>
      <c r="Y33" s="11">
        <v>71562596</v>
      </c>
      <c r="Z33" s="11">
        <v>12818412</v>
      </c>
      <c r="AA33" s="11">
        <v>17928462</v>
      </c>
      <c r="AB33" s="11">
        <v>30746874</v>
      </c>
      <c r="AC33" s="11">
        <v>3895736</v>
      </c>
      <c r="AD33" s="11">
        <v>5331549</v>
      </c>
      <c r="AE33" s="11">
        <v>9227285</v>
      </c>
      <c r="AF33" s="11">
        <v>9527202</v>
      </c>
      <c r="AG33" s="14">
        <v>21570705</v>
      </c>
      <c r="AH33" s="11">
        <v>31097907</v>
      </c>
      <c r="AI33" s="66">
        <f t="shared" si="3"/>
        <v>4274.6243910449393</v>
      </c>
      <c r="AJ33" s="66">
        <f t="shared" si="4"/>
        <v>4203.8361921829664</v>
      </c>
      <c r="AK33" s="66">
        <f t="shared" si="5"/>
        <v>4234.8451744395161</v>
      </c>
      <c r="AL33" s="66">
        <f t="shared" si="6"/>
        <v>240.25119054135422</v>
      </c>
      <c r="AM33" s="66">
        <f t="shared" si="7"/>
        <v>331.06041986687148</v>
      </c>
      <c r="AN33" s="66">
        <f t="shared" si="8"/>
        <v>291.28116532789835</v>
      </c>
      <c r="AO33" s="66">
        <f t="shared" si="9"/>
        <v>167.96365427773824</v>
      </c>
      <c r="AP33" s="66">
        <f t="shared" si="10"/>
        <v>139.62045570916538</v>
      </c>
      <c r="AQ33" s="66">
        <f t="shared" si="11"/>
        <v>152.03625464572593</v>
      </c>
      <c r="AR33" s="66">
        <f t="shared" si="12"/>
        <v>849.07006404291428</v>
      </c>
      <c r="AS33" s="66">
        <f t="shared" si="13"/>
        <v>788.01395289298512</v>
      </c>
      <c r="AT33" s="66">
        <f t="shared" si="14"/>
        <v>814.75976501618516</v>
      </c>
      <c r="AU33" s="66">
        <f t="shared" si="15"/>
        <v>1989.1674968525917</v>
      </c>
      <c r="AV33" s="66">
        <f t="shared" si="16"/>
        <v>1502.9226403823177</v>
      </c>
      <c r="AW33" s="66">
        <f t="shared" si="17"/>
        <v>1715.9236542381009</v>
      </c>
      <c r="AX33" s="66">
        <f t="shared" si="18"/>
        <v>701.64825660955717</v>
      </c>
      <c r="AY33" s="66">
        <f t="shared" si="19"/>
        <v>764.9966717869944</v>
      </c>
      <c r="AZ33" s="66">
        <f t="shared" si="20"/>
        <v>737.24670902769446</v>
      </c>
      <c r="BA33" s="66">
        <f t="shared" si="21"/>
        <v>213.24297991132519</v>
      </c>
      <c r="BB33" s="66">
        <f t="shared" si="22"/>
        <v>227.49398361495136</v>
      </c>
      <c r="BC33" s="66">
        <f t="shared" si="23"/>
        <v>221.25128881429086</v>
      </c>
      <c r="BD33" s="66">
        <f t="shared" si="24"/>
        <v>521.49553889101753</v>
      </c>
      <c r="BE33" s="66">
        <f t="shared" si="25"/>
        <v>920.40898617511516</v>
      </c>
      <c r="BF33" s="66">
        <f t="shared" si="26"/>
        <v>745.66375734324424</v>
      </c>
      <c r="BG33" s="66">
        <f t="shared" si="27"/>
        <v>4632.3586669999986</v>
      </c>
      <c r="BH33" s="66">
        <f t="shared" si="28"/>
        <v>4291.1299799999979</v>
      </c>
      <c r="BI33" s="66">
        <f t="shared" si="29"/>
        <v>4440.6062270399934</v>
      </c>
      <c r="BJ33" s="66">
        <f t="shared" si="30"/>
        <v>264.9074899999996</v>
      </c>
      <c r="BK33" s="66">
        <f t="shared" si="31"/>
        <v>388.46269999999924</v>
      </c>
      <c r="BL33" s="66">
        <f t="shared" si="32"/>
        <v>334.33897067521821</v>
      </c>
      <c r="BM33" s="66">
        <f t="shared" si="33"/>
        <v>171.65245000000016</v>
      </c>
      <c r="BN33" s="66">
        <f t="shared" si="34"/>
        <v>156.51400999999998</v>
      </c>
      <c r="BO33" s="66">
        <f t="shared" si="35"/>
        <v>163.14544892482922</v>
      </c>
      <c r="BP33" s="66">
        <f t="shared" si="36"/>
        <v>809.1154699999995</v>
      </c>
      <c r="BQ33" s="66">
        <f t="shared" si="37"/>
        <v>819.96023999999989</v>
      </c>
      <c r="BR33" s="66">
        <f t="shared" si="38"/>
        <v>815.20965606210257</v>
      </c>
      <c r="BS33" s="66">
        <f t="shared" si="39"/>
        <v>1873.6114600000001</v>
      </c>
      <c r="BT33" s="66">
        <f t="shared" si="40"/>
        <v>1563.5829600000052</v>
      </c>
      <c r="BU33" s="66">
        <f t="shared" si="41"/>
        <v>1699.3918717971496</v>
      </c>
      <c r="BV33" s="66">
        <f t="shared" si="42"/>
        <v>793.94903000000022</v>
      </c>
      <c r="BW33" s="66">
        <f t="shared" si="43"/>
        <v>650.42156999999997</v>
      </c>
      <c r="BX33" s="66">
        <f t="shared" si="44"/>
        <v>713.29420317923518</v>
      </c>
      <c r="BY33" s="66">
        <f t="shared" si="45"/>
        <v>216.66131000000001</v>
      </c>
      <c r="BZ33" s="66">
        <f t="shared" si="46"/>
        <v>188.08963999999992</v>
      </c>
      <c r="CA33" s="66">
        <f t="shared" si="47"/>
        <v>200.6055455084522</v>
      </c>
      <c r="CB33" s="66">
        <f t="shared" si="48"/>
        <v>939.53534999999829</v>
      </c>
      <c r="CC33" s="66">
        <f t="shared" si="49"/>
        <v>1069.0677499999995</v>
      </c>
      <c r="CD33" s="66">
        <f t="shared" si="50"/>
        <v>1012.3256947164598</v>
      </c>
      <c r="CE33" s="66">
        <f t="shared" si="51"/>
        <v>4195.7987269999985</v>
      </c>
      <c r="CF33" s="66">
        <f t="shared" si="2"/>
        <v>3746.1532699999989</v>
      </c>
      <c r="CG33" s="66">
        <f t="shared" si="52"/>
        <v>3943.1218074399467</v>
      </c>
      <c r="CH33" s="67"/>
    </row>
    <row r="34" spans="1:86" x14ac:dyDescent="0.25">
      <c r="A34" s="5">
        <v>28</v>
      </c>
      <c r="B34" s="6">
        <v>18452</v>
      </c>
      <c r="C34" s="6">
        <v>24046</v>
      </c>
      <c r="D34" s="6">
        <v>42498</v>
      </c>
      <c r="E34" s="6">
        <v>124788281</v>
      </c>
      <c r="F34" s="6">
        <v>183174522</v>
      </c>
      <c r="G34" s="6">
        <v>307962803</v>
      </c>
      <c r="H34" s="7">
        <v>850</v>
      </c>
      <c r="I34" s="6">
        <v>2171</v>
      </c>
      <c r="J34" s="8">
        <v>3021</v>
      </c>
      <c r="K34" s="6">
        <v>82041194</v>
      </c>
      <c r="L34" s="6">
        <v>109875721</v>
      </c>
      <c r="M34" s="6">
        <v>191916916</v>
      </c>
      <c r="N34" s="6">
        <v>3842493</v>
      </c>
      <c r="O34" s="6">
        <v>8449678</v>
      </c>
      <c r="P34" s="6">
        <v>12292172</v>
      </c>
      <c r="Q34" s="6">
        <v>2748611</v>
      </c>
      <c r="R34" s="6">
        <v>3041683</v>
      </c>
      <c r="S34" s="6">
        <v>5790294</v>
      </c>
      <c r="T34" s="6">
        <v>15678932</v>
      </c>
      <c r="U34" s="6">
        <v>21268764</v>
      </c>
      <c r="V34" s="6">
        <v>36947696</v>
      </c>
      <c r="W34" s="6">
        <v>33085212</v>
      </c>
      <c r="X34" s="6">
        <v>35734363</v>
      </c>
      <c r="Y34" s="6">
        <v>68819575</v>
      </c>
      <c r="Z34" s="6">
        <v>12463785</v>
      </c>
      <c r="AA34" s="6">
        <v>18325841</v>
      </c>
      <c r="AB34" s="6">
        <v>30789626</v>
      </c>
      <c r="AC34" s="6">
        <v>3694621</v>
      </c>
      <c r="AD34" s="6">
        <v>5299016</v>
      </c>
      <c r="AE34" s="6">
        <v>8993636</v>
      </c>
      <c r="AF34" s="6">
        <v>17118645</v>
      </c>
      <c r="AG34" s="9">
        <v>29247738</v>
      </c>
      <c r="AH34" s="6">
        <v>46366383</v>
      </c>
      <c r="AI34" s="66">
        <f t="shared" si="3"/>
        <v>4446.1952091914154</v>
      </c>
      <c r="AJ34" s="66">
        <f t="shared" si="4"/>
        <v>4569.3970306911751</v>
      </c>
      <c r="AK34" s="66">
        <f t="shared" si="5"/>
        <v>4515.9046543366749</v>
      </c>
      <c r="AL34" s="66">
        <f t="shared" si="6"/>
        <v>208.24262952525473</v>
      </c>
      <c r="AM34" s="66">
        <f t="shared" si="7"/>
        <v>351.39640688680032</v>
      </c>
      <c r="AN34" s="66">
        <f t="shared" si="8"/>
        <v>289.24118782060333</v>
      </c>
      <c r="AO34" s="66">
        <f t="shared" si="9"/>
        <v>148.96005853024062</v>
      </c>
      <c r="AP34" s="66">
        <f t="shared" si="10"/>
        <v>126.49434417366714</v>
      </c>
      <c r="AQ34" s="66">
        <f t="shared" si="11"/>
        <v>136.24862346463362</v>
      </c>
      <c r="AR34" s="66">
        <f t="shared" si="12"/>
        <v>849.71450249295469</v>
      </c>
      <c r="AS34" s="66">
        <f t="shared" si="13"/>
        <v>884.50320219579135</v>
      </c>
      <c r="AT34" s="66">
        <f t="shared" si="14"/>
        <v>869.39846581015581</v>
      </c>
      <c r="AU34" s="66">
        <f t="shared" si="15"/>
        <v>1793.0420550617819</v>
      </c>
      <c r="AV34" s="66">
        <f t="shared" si="16"/>
        <v>1486.083465025368</v>
      </c>
      <c r="AW34" s="66">
        <f t="shared" si="17"/>
        <v>1619.3603228387219</v>
      </c>
      <c r="AX34" s="66">
        <f t="shared" si="18"/>
        <v>675.47068068502062</v>
      </c>
      <c r="AY34" s="66">
        <f t="shared" si="19"/>
        <v>762.11598602678202</v>
      </c>
      <c r="AZ34" s="66">
        <f t="shared" si="20"/>
        <v>724.49588215916049</v>
      </c>
      <c r="BA34" s="66">
        <f t="shared" si="21"/>
        <v>200.22875569044007</v>
      </c>
      <c r="BB34" s="66">
        <f t="shared" si="22"/>
        <v>220.36995758130251</v>
      </c>
      <c r="BC34" s="66">
        <f t="shared" si="23"/>
        <v>211.62492352581299</v>
      </c>
      <c r="BD34" s="66">
        <f t="shared" si="24"/>
        <v>927.73926945588551</v>
      </c>
      <c r="BE34" s="66">
        <f t="shared" si="25"/>
        <v>1216.3244614488897</v>
      </c>
      <c r="BF34" s="66">
        <f t="shared" si="26"/>
        <v>1091.0250600028237</v>
      </c>
      <c r="BG34" s="66">
        <f t="shared" si="27"/>
        <v>4788.1404169999932</v>
      </c>
      <c r="BH34" s="66">
        <f t="shared" si="28"/>
        <v>4467.0669500000004</v>
      </c>
      <c r="BI34" s="66">
        <f t="shared" si="29"/>
        <v>4606.4722776173912</v>
      </c>
      <c r="BJ34" s="66">
        <f t="shared" si="30"/>
        <v>272.35109999999986</v>
      </c>
      <c r="BK34" s="66">
        <f t="shared" si="31"/>
        <v>407.96280000000036</v>
      </c>
      <c r="BL34" s="66">
        <f t="shared" si="32"/>
        <v>349.08221530424976</v>
      </c>
      <c r="BM34" s="66">
        <f t="shared" si="33"/>
        <v>177.88036000000022</v>
      </c>
      <c r="BN34" s="66">
        <f t="shared" si="34"/>
        <v>163.75881000000015</v>
      </c>
      <c r="BO34" s="66">
        <f t="shared" si="35"/>
        <v>169.89017713727722</v>
      </c>
      <c r="BP34" s="66">
        <f t="shared" si="36"/>
        <v>822.66695999999934</v>
      </c>
      <c r="BQ34" s="66">
        <f t="shared" si="37"/>
        <v>852.05521999999974</v>
      </c>
      <c r="BR34" s="66">
        <f t="shared" si="38"/>
        <v>839.29527427267112</v>
      </c>
      <c r="BS34" s="66">
        <f t="shared" si="39"/>
        <v>1982.5461800000012</v>
      </c>
      <c r="BT34" s="66">
        <f t="shared" si="40"/>
        <v>1661.8138600000075</v>
      </c>
      <c r="BU34" s="66">
        <f t="shared" si="41"/>
        <v>1801.0710666600828</v>
      </c>
      <c r="BV34" s="66">
        <f t="shared" si="42"/>
        <v>792.16252999999983</v>
      </c>
      <c r="BW34" s="66">
        <f t="shared" si="43"/>
        <v>662.52053000000001</v>
      </c>
      <c r="BX34" s="66">
        <f t="shared" si="44"/>
        <v>718.80915967669057</v>
      </c>
      <c r="BY34" s="66">
        <f t="shared" si="45"/>
        <v>215.83813000000004</v>
      </c>
      <c r="BZ34" s="66">
        <f t="shared" si="46"/>
        <v>193.45235999999989</v>
      </c>
      <c r="CA34" s="66">
        <f t="shared" si="47"/>
        <v>203.17192863946531</v>
      </c>
      <c r="CB34" s="66">
        <f t="shared" si="48"/>
        <v>975.52167999999983</v>
      </c>
      <c r="CC34" s="66">
        <f t="shared" si="49"/>
        <v>1097.2165900000002</v>
      </c>
      <c r="CD34" s="66">
        <f t="shared" si="50"/>
        <v>1044.3784686926442</v>
      </c>
      <c r="CE34" s="66">
        <f t="shared" si="51"/>
        <v>4337.9089569999933</v>
      </c>
      <c r="CF34" s="66">
        <f t="shared" si="2"/>
        <v>3895.3453399999999</v>
      </c>
      <c r="CG34" s="66">
        <f t="shared" si="52"/>
        <v>4087.4998851758642</v>
      </c>
      <c r="CH34" s="67"/>
    </row>
    <row r="35" spans="1:86" x14ac:dyDescent="0.25">
      <c r="A35" s="10">
        <v>29</v>
      </c>
      <c r="B35" s="11">
        <v>18848</v>
      </c>
      <c r="C35" s="11">
        <v>24306</v>
      </c>
      <c r="D35" s="11">
        <v>43154</v>
      </c>
      <c r="E35" s="11">
        <v>129297538</v>
      </c>
      <c r="F35" s="11">
        <v>194525503</v>
      </c>
      <c r="G35" s="11">
        <v>323823042</v>
      </c>
      <c r="H35" s="12">
        <v>826</v>
      </c>
      <c r="I35" s="11">
        <v>2380</v>
      </c>
      <c r="J35" s="13">
        <v>3206</v>
      </c>
      <c r="K35" s="11">
        <v>80506508</v>
      </c>
      <c r="L35" s="11">
        <v>122752304</v>
      </c>
      <c r="M35" s="11">
        <v>203258812</v>
      </c>
      <c r="N35" s="11">
        <v>4073639</v>
      </c>
      <c r="O35" s="11">
        <v>8931020</v>
      </c>
      <c r="P35" s="11">
        <v>13004659</v>
      </c>
      <c r="Q35" s="11">
        <v>2932829</v>
      </c>
      <c r="R35" s="11">
        <v>3181299</v>
      </c>
      <c r="S35" s="11">
        <v>6114128</v>
      </c>
      <c r="T35" s="11">
        <v>14969924</v>
      </c>
      <c r="U35" s="11">
        <v>21349344</v>
      </c>
      <c r="V35" s="11">
        <v>36319268</v>
      </c>
      <c r="W35" s="11">
        <v>34010420</v>
      </c>
      <c r="X35" s="11">
        <v>40116654</v>
      </c>
      <c r="Y35" s="11">
        <v>74127073</v>
      </c>
      <c r="Z35" s="11">
        <v>14638362</v>
      </c>
      <c r="AA35" s="11">
        <v>19295316</v>
      </c>
      <c r="AB35" s="11">
        <v>33933677</v>
      </c>
      <c r="AC35" s="11">
        <v>4648139</v>
      </c>
      <c r="AD35" s="11">
        <v>5516837</v>
      </c>
      <c r="AE35" s="11">
        <v>10164975</v>
      </c>
      <c r="AF35" s="11">
        <v>12239664</v>
      </c>
      <c r="AG35" s="14">
        <v>36474155</v>
      </c>
      <c r="AH35" s="11">
        <v>48713819</v>
      </c>
      <c r="AI35" s="66">
        <f t="shared" si="3"/>
        <v>4271.3554753820035</v>
      </c>
      <c r="AJ35" s="66">
        <f t="shared" si="4"/>
        <v>5050.2881593022303</v>
      </c>
      <c r="AK35" s="66">
        <f t="shared" si="5"/>
        <v>4710.0804560411552</v>
      </c>
      <c r="AL35" s="66">
        <f t="shared" si="6"/>
        <v>216.13110144312395</v>
      </c>
      <c r="AM35" s="66">
        <f t="shared" si="7"/>
        <v>367.44096107956881</v>
      </c>
      <c r="AN35" s="66">
        <f t="shared" si="8"/>
        <v>301.35466005468788</v>
      </c>
      <c r="AO35" s="66">
        <f t="shared" si="9"/>
        <v>155.60425509337861</v>
      </c>
      <c r="AP35" s="66">
        <f t="shared" si="10"/>
        <v>130.88533695383856</v>
      </c>
      <c r="AQ35" s="66">
        <f t="shared" si="11"/>
        <v>141.68160541317144</v>
      </c>
      <c r="AR35" s="66">
        <f t="shared" si="12"/>
        <v>794.24469439728352</v>
      </c>
      <c r="AS35" s="66">
        <f t="shared" si="13"/>
        <v>878.3569489015058</v>
      </c>
      <c r="AT35" s="66">
        <f t="shared" si="14"/>
        <v>841.61996570422207</v>
      </c>
      <c r="AU35" s="66">
        <f t="shared" si="15"/>
        <v>1804.4577674023769</v>
      </c>
      <c r="AV35" s="66">
        <f t="shared" si="16"/>
        <v>1650.4835843001729</v>
      </c>
      <c r="AW35" s="66">
        <f t="shared" si="17"/>
        <v>1717.7335357093202</v>
      </c>
      <c r="AX35" s="66">
        <f t="shared" si="18"/>
        <v>776.65333191850596</v>
      </c>
      <c r="AY35" s="66">
        <f t="shared" si="19"/>
        <v>793.84991360157983</v>
      </c>
      <c r="AZ35" s="66">
        <f t="shared" si="20"/>
        <v>786.33908791769011</v>
      </c>
      <c r="BA35" s="66">
        <f t="shared" si="21"/>
        <v>246.61178904923599</v>
      </c>
      <c r="BB35" s="66">
        <f t="shared" si="22"/>
        <v>226.9742861844812</v>
      </c>
      <c r="BC35" s="66">
        <f t="shared" si="23"/>
        <v>235.55116559299253</v>
      </c>
      <c r="BD35" s="66">
        <f t="shared" si="24"/>
        <v>649.38794567062814</v>
      </c>
      <c r="BE35" s="66">
        <f t="shared" si="25"/>
        <v>1500.6235085986998</v>
      </c>
      <c r="BF35" s="66">
        <f t="shared" si="26"/>
        <v>1128.83670111693</v>
      </c>
      <c r="BG35" s="66">
        <f t="shared" si="27"/>
        <v>4931.1899990000002</v>
      </c>
      <c r="BH35" s="66">
        <f t="shared" si="28"/>
        <v>4640.0260400000043</v>
      </c>
      <c r="BI35" s="66">
        <f t="shared" si="29"/>
        <v>4767.1952085413195</v>
      </c>
      <c r="BJ35" s="66">
        <f t="shared" si="30"/>
        <v>279.19871000000012</v>
      </c>
      <c r="BK35" s="66">
        <f t="shared" si="31"/>
        <v>426.99490000000026</v>
      </c>
      <c r="BL35" s="66">
        <f t="shared" si="32"/>
        <v>362.44323412615302</v>
      </c>
      <c r="BM35" s="66">
        <f t="shared" si="33"/>
        <v>183.67219000000011</v>
      </c>
      <c r="BN35" s="66">
        <f t="shared" si="34"/>
        <v>170.65879000000007</v>
      </c>
      <c r="BO35" s="66">
        <f t="shared" si="35"/>
        <v>176.34254036381338</v>
      </c>
      <c r="BP35" s="66">
        <f t="shared" si="36"/>
        <v>835.55009000000041</v>
      </c>
      <c r="BQ35" s="66">
        <f t="shared" si="37"/>
        <v>883.86504000000195</v>
      </c>
      <c r="BR35" s="66">
        <f t="shared" si="38"/>
        <v>862.76293642675193</v>
      </c>
      <c r="BS35" s="66">
        <f t="shared" si="39"/>
        <v>2084.7492999999959</v>
      </c>
      <c r="BT35" s="66">
        <f t="shared" si="40"/>
        <v>1757.9797600000074</v>
      </c>
      <c r="BU35" s="66">
        <f t="shared" si="41"/>
        <v>1900.7000707457037</v>
      </c>
      <c r="BV35" s="66">
        <f t="shared" si="42"/>
        <v>790.23396999999909</v>
      </c>
      <c r="BW35" s="66">
        <f t="shared" si="43"/>
        <v>675.52224999999976</v>
      </c>
      <c r="BX35" s="66">
        <f t="shared" si="44"/>
        <v>725.62389755433969</v>
      </c>
      <c r="BY35" s="66">
        <f t="shared" si="45"/>
        <v>215.14096999999998</v>
      </c>
      <c r="BZ35" s="66">
        <f t="shared" si="46"/>
        <v>199.17179999999985</v>
      </c>
      <c r="CA35" s="66">
        <f t="shared" si="47"/>
        <v>206.14651650739202</v>
      </c>
      <c r="CB35" s="66">
        <f t="shared" si="48"/>
        <v>1006.201089999995</v>
      </c>
      <c r="CC35" s="66">
        <f t="shared" si="49"/>
        <v>1123.4782099999995</v>
      </c>
      <c r="CD35" s="66">
        <f t="shared" si="50"/>
        <v>1072.256094836629</v>
      </c>
      <c r="CE35" s="66">
        <f t="shared" si="51"/>
        <v>4468.3190989999994</v>
      </c>
      <c r="CF35" s="66">
        <f t="shared" si="2"/>
        <v>4042.3723500000037</v>
      </c>
      <c r="CG35" s="66">
        <f t="shared" si="52"/>
        <v>4228.4094340513539</v>
      </c>
      <c r="CH35" s="67"/>
    </row>
    <row r="36" spans="1:86" x14ac:dyDescent="0.25">
      <c r="A36" s="5">
        <v>30</v>
      </c>
      <c r="B36" s="6">
        <v>19553</v>
      </c>
      <c r="C36" s="6">
        <v>25624</v>
      </c>
      <c r="D36" s="6">
        <v>45177</v>
      </c>
      <c r="E36" s="6">
        <v>141622653</v>
      </c>
      <c r="F36" s="6">
        <v>215955267</v>
      </c>
      <c r="G36" s="6">
        <v>357577921</v>
      </c>
      <c r="H36" s="7">
        <v>856</v>
      </c>
      <c r="I36" s="6">
        <v>2776</v>
      </c>
      <c r="J36" s="8">
        <v>3632</v>
      </c>
      <c r="K36" s="6">
        <v>68016984</v>
      </c>
      <c r="L36" s="6">
        <v>148836373</v>
      </c>
      <c r="M36" s="6">
        <v>216853357</v>
      </c>
      <c r="N36" s="6">
        <v>4128239</v>
      </c>
      <c r="O36" s="6">
        <v>10358795</v>
      </c>
      <c r="P36" s="6">
        <v>14487034</v>
      </c>
      <c r="Q36" s="6">
        <v>2892181</v>
      </c>
      <c r="R36" s="6">
        <v>4377206</v>
      </c>
      <c r="S36" s="6">
        <v>7269387</v>
      </c>
      <c r="T36" s="6">
        <v>12595574</v>
      </c>
      <c r="U36" s="6">
        <v>26457791</v>
      </c>
      <c r="V36" s="6">
        <v>39053365</v>
      </c>
      <c r="W36" s="6">
        <v>32067094</v>
      </c>
      <c r="X36" s="6">
        <v>51504814</v>
      </c>
      <c r="Y36" s="6">
        <v>83571908</v>
      </c>
      <c r="Z36" s="6">
        <v>10314482</v>
      </c>
      <c r="AA36" s="6">
        <v>21323296</v>
      </c>
      <c r="AB36" s="6">
        <v>31637778</v>
      </c>
      <c r="AC36" s="6">
        <v>3957804</v>
      </c>
      <c r="AD36" s="6">
        <v>6546636</v>
      </c>
      <c r="AE36" s="6">
        <v>10504440</v>
      </c>
      <c r="AF36" s="6">
        <v>9082031</v>
      </c>
      <c r="AG36" s="9">
        <v>43003836</v>
      </c>
      <c r="AH36" s="6">
        <v>52085867</v>
      </c>
      <c r="AI36" s="66">
        <f t="shared" si="3"/>
        <v>3478.5958164987469</v>
      </c>
      <c r="AJ36" s="66">
        <f t="shared" si="4"/>
        <v>5808.4753746487668</v>
      </c>
      <c r="AK36" s="66">
        <f t="shared" si="5"/>
        <v>4800.0831617858648</v>
      </c>
      <c r="AL36" s="66">
        <f t="shared" si="6"/>
        <v>211.13072162839461</v>
      </c>
      <c r="AM36" s="66">
        <f t="shared" si="7"/>
        <v>404.26143459256946</v>
      </c>
      <c r="AN36" s="66">
        <f t="shared" si="8"/>
        <v>320.67277597007325</v>
      </c>
      <c r="AO36" s="66">
        <f t="shared" si="9"/>
        <v>147.91494911266813</v>
      </c>
      <c r="AP36" s="66">
        <f t="shared" si="10"/>
        <v>170.82446144239776</v>
      </c>
      <c r="AQ36" s="66">
        <f t="shared" si="11"/>
        <v>160.90902450361909</v>
      </c>
      <c r="AR36" s="66">
        <f t="shared" si="12"/>
        <v>644.1760343681276</v>
      </c>
      <c r="AS36" s="66">
        <f t="shared" si="13"/>
        <v>1032.5394551982517</v>
      </c>
      <c r="AT36" s="66">
        <f t="shared" si="14"/>
        <v>864.45237620913292</v>
      </c>
      <c r="AU36" s="66">
        <f t="shared" si="15"/>
        <v>1640.008898890196</v>
      </c>
      <c r="AV36" s="66">
        <f t="shared" si="16"/>
        <v>2010.0224008741804</v>
      </c>
      <c r="AW36" s="66">
        <f t="shared" si="17"/>
        <v>1849.877326958408</v>
      </c>
      <c r="AX36" s="66">
        <f t="shared" si="18"/>
        <v>527.51403876642974</v>
      </c>
      <c r="AY36" s="66">
        <f t="shared" si="19"/>
        <v>832.16109896971591</v>
      </c>
      <c r="AZ36" s="66">
        <f t="shared" si="20"/>
        <v>700.30719171259716</v>
      </c>
      <c r="BA36" s="66">
        <f t="shared" si="21"/>
        <v>202.41415639543803</v>
      </c>
      <c r="BB36" s="66">
        <f t="shared" si="22"/>
        <v>255.48844832969093</v>
      </c>
      <c r="BC36" s="66">
        <f t="shared" si="23"/>
        <v>232.51743143635036</v>
      </c>
      <c r="BD36" s="66">
        <f t="shared" si="24"/>
        <v>464.4827392216028</v>
      </c>
      <c r="BE36" s="66">
        <f t="shared" si="25"/>
        <v>1678.2639712769278</v>
      </c>
      <c r="BF36" s="66">
        <f t="shared" si="26"/>
        <v>1152.9288576045333</v>
      </c>
      <c r="BG36" s="66">
        <f t="shared" si="27"/>
        <v>5060.5892749999966</v>
      </c>
      <c r="BH36" s="66">
        <f t="shared" si="28"/>
        <v>4809.1235699999997</v>
      </c>
      <c r="BI36" s="66">
        <f t="shared" si="29"/>
        <v>4917.9601224462658</v>
      </c>
      <c r="BJ36" s="66">
        <f t="shared" si="30"/>
        <v>285.37922000000026</v>
      </c>
      <c r="BK36" s="66">
        <f t="shared" si="31"/>
        <v>445.47800000000018</v>
      </c>
      <c r="BL36" s="66">
        <f t="shared" si="32"/>
        <v>376.18585033667591</v>
      </c>
      <c r="BM36" s="66">
        <f t="shared" si="33"/>
        <v>188.98582000000044</v>
      </c>
      <c r="BN36" s="66">
        <f t="shared" si="34"/>
        <v>177.16757000000018</v>
      </c>
      <c r="BO36" s="66">
        <f t="shared" si="35"/>
        <v>182.28261177457586</v>
      </c>
      <c r="BP36" s="66">
        <f t="shared" si="36"/>
        <v>847.75483999999938</v>
      </c>
      <c r="BQ36" s="66">
        <f t="shared" si="37"/>
        <v>915.24132000000145</v>
      </c>
      <c r="BR36" s="66">
        <f t="shared" si="38"/>
        <v>886.03258229187475</v>
      </c>
      <c r="BS36" s="66">
        <f t="shared" si="39"/>
        <v>2179.2504399999998</v>
      </c>
      <c r="BT36" s="66">
        <f t="shared" si="40"/>
        <v>1851.2230800000052</v>
      </c>
      <c r="BU36" s="66">
        <f t="shared" si="41"/>
        <v>1993.1961851216356</v>
      </c>
      <c r="BV36" s="66">
        <f t="shared" si="42"/>
        <v>788.43634999999927</v>
      </c>
      <c r="BW36" s="66">
        <f t="shared" si="43"/>
        <v>689.55555000000027</v>
      </c>
      <c r="BX36" s="66">
        <f t="shared" si="44"/>
        <v>732.35202347986797</v>
      </c>
      <c r="BY36" s="66">
        <f t="shared" si="45"/>
        <v>214.6433899999999</v>
      </c>
      <c r="BZ36" s="66">
        <f t="shared" si="46"/>
        <v>205.25432000000023</v>
      </c>
      <c r="CA36" s="66">
        <f t="shared" si="47"/>
        <v>209.31799146357667</v>
      </c>
      <c r="CB36" s="66">
        <f t="shared" si="48"/>
        <v>1031.2899599999982</v>
      </c>
      <c r="CC36" s="66">
        <f t="shared" si="49"/>
        <v>1147.8397099999991</v>
      </c>
      <c r="CD36" s="66">
        <f t="shared" si="50"/>
        <v>1097.3959607083239</v>
      </c>
      <c r="CE36" s="66">
        <f t="shared" si="51"/>
        <v>4586.2242349999951</v>
      </c>
      <c r="CF36" s="66">
        <f t="shared" si="2"/>
        <v>4186.4779999999992</v>
      </c>
      <c r="CG36" s="66">
        <f t="shared" si="52"/>
        <v>4359.4916603350139</v>
      </c>
      <c r="CH36" s="67"/>
    </row>
    <row r="37" spans="1:86" x14ac:dyDescent="0.25">
      <c r="A37" s="10">
        <v>31</v>
      </c>
      <c r="B37" s="11">
        <v>19812</v>
      </c>
      <c r="C37" s="11">
        <v>25860</v>
      </c>
      <c r="D37" s="11">
        <v>45672</v>
      </c>
      <c r="E37" s="11">
        <v>144012506</v>
      </c>
      <c r="F37" s="11">
        <v>227540423</v>
      </c>
      <c r="G37" s="11">
        <v>371552929</v>
      </c>
      <c r="H37" s="12">
        <v>860</v>
      </c>
      <c r="I37" s="11">
        <v>3041</v>
      </c>
      <c r="J37" s="13">
        <v>3901</v>
      </c>
      <c r="K37" s="11">
        <v>71977306</v>
      </c>
      <c r="L37" s="11">
        <v>180173192</v>
      </c>
      <c r="M37" s="11">
        <v>252150498</v>
      </c>
      <c r="N37" s="11">
        <v>4424809</v>
      </c>
      <c r="O37" s="11">
        <v>10792151</v>
      </c>
      <c r="P37" s="11">
        <v>15216960</v>
      </c>
      <c r="Q37" s="11">
        <v>2679950</v>
      </c>
      <c r="R37" s="11">
        <v>4721552</v>
      </c>
      <c r="S37" s="11">
        <v>7401502</v>
      </c>
      <c r="T37" s="11">
        <v>12514589</v>
      </c>
      <c r="U37" s="11">
        <v>34069711</v>
      </c>
      <c r="V37" s="11">
        <v>46584300</v>
      </c>
      <c r="W37" s="11">
        <v>24053119</v>
      </c>
      <c r="X37" s="11">
        <v>67614266</v>
      </c>
      <c r="Y37" s="11">
        <v>91667385</v>
      </c>
      <c r="Z37" s="11">
        <v>12889906</v>
      </c>
      <c r="AA37" s="11">
        <v>25349386</v>
      </c>
      <c r="AB37" s="11">
        <v>38239292</v>
      </c>
      <c r="AC37" s="11">
        <v>3486382</v>
      </c>
      <c r="AD37" s="11">
        <v>7635745</v>
      </c>
      <c r="AE37" s="11">
        <v>11122127</v>
      </c>
      <c r="AF37" s="11">
        <v>19033309</v>
      </c>
      <c r="AG37" s="14">
        <v>45504084</v>
      </c>
      <c r="AH37" s="11">
        <v>64537393</v>
      </c>
      <c r="AI37" s="66">
        <f t="shared" si="3"/>
        <v>3633.0156470825764</v>
      </c>
      <c r="AJ37" s="66">
        <f t="shared" si="4"/>
        <v>6967.2541376643467</v>
      </c>
      <c r="AK37" s="66">
        <f t="shared" si="5"/>
        <v>5520.8989753021542</v>
      </c>
      <c r="AL37" s="66">
        <f t="shared" si="6"/>
        <v>223.33984453866344</v>
      </c>
      <c r="AM37" s="66">
        <f t="shared" si="7"/>
        <v>417.32989172467131</v>
      </c>
      <c r="AN37" s="66">
        <f t="shared" si="8"/>
        <v>333.17919075144511</v>
      </c>
      <c r="AO37" s="66">
        <f t="shared" si="9"/>
        <v>135.26902887139107</v>
      </c>
      <c r="AP37" s="66">
        <f t="shared" si="10"/>
        <v>182.58128383604023</v>
      </c>
      <c r="AQ37" s="66">
        <f t="shared" si="11"/>
        <v>162.05775967770188</v>
      </c>
      <c r="AR37" s="66">
        <f t="shared" si="12"/>
        <v>631.66712093680599</v>
      </c>
      <c r="AS37" s="66">
        <f t="shared" si="13"/>
        <v>1317.4675560711523</v>
      </c>
      <c r="AT37" s="66">
        <f t="shared" si="14"/>
        <v>1019.9750394114556</v>
      </c>
      <c r="AU37" s="66">
        <f t="shared" si="15"/>
        <v>1214.0681909953564</v>
      </c>
      <c r="AV37" s="66">
        <f t="shared" si="16"/>
        <v>2614.6274555297755</v>
      </c>
      <c r="AW37" s="66">
        <f t="shared" si="17"/>
        <v>2007.0805964266947</v>
      </c>
      <c r="AX37" s="66">
        <f t="shared" si="18"/>
        <v>650.61104381183122</v>
      </c>
      <c r="AY37" s="66">
        <f t="shared" si="19"/>
        <v>980.25467904098991</v>
      </c>
      <c r="AZ37" s="66">
        <f t="shared" si="20"/>
        <v>837.25897705377474</v>
      </c>
      <c r="BA37" s="66">
        <f t="shared" si="21"/>
        <v>175.97324853624067</v>
      </c>
      <c r="BB37" s="66">
        <f t="shared" si="22"/>
        <v>295.27242846094356</v>
      </c>
      <c r="BC37" s="66">
        <f t="shared" si="23"/>
        <v>243.52178577684359</v>
      </c>
      <c r="BD37" s="66">
        <f t="shared" si="24"/>
        <v>960.6959923278821</v>
      </c>
      <c r="BE37" s="66">
        <f t="shared" si="25"/>
        <v>1759.632018561485</v>
      </c>
      <c r="BF37" s="66">
        <f t="shared" si="26"/>
        <v>1413.0625547381328</v>
      </c>
      <c r="BG37" s="66">
        <f t="shared" si="27"/>
        <v>5175.9034430000083</v>
      </c>
      <c r="BH37" s="66">
        <f t="shared" si="28"/>
        <v>4973.7758599999979</v>
      </c>
      <c r="BI37" s="66">
        <f t="shared" si="29"/>
        <v>5061.4565324994765</v>
      </c>
      <c r="BJ37" s="66">
        <f t="shared" si="30"/>
        <v>290.84937000000036</v>
      </c>
      <c r="BK37" s="66">
        <f t="shared" si="31"/>
        <v>463.35749999999928</v>
      </c>
      <c r="BL37" s="66">
        <f t="shared" si="32"/>
        <v>388.52541312926934</v>
      </c>
      <c r="BM37" s="66">
        <f t="shared" si="33"/>
        <v>193.79713000000027</v>
      </c>
      <c r="BN37" s="66">
        <f t="shared" si="34"/>
        <v>183.25269000000037</v>
      </c>
      <c r="BO37" s="66">
        <f t="shared" si="35"/>
        <v>187.8267494955337</v>
      </c>
      <c r="BP37" s="66">
        <f t="shared" si="36"/>
        <v>859.32926999999904</v>
      </c>
      <c r="BQ37" s="66">
        <f t="shared" si="37"/>
        <v>946.08368000000019</v>
      </c>
      <c r="BR37" s="66">
        <f t="shared" si="38"/>
        <v>908.45059253021509</v>
      </c>
      <c r="BS37" s="66">
        <f t="shared" si="39"/>
        <v>2265.3242599999976</v>
      </c>
      <c r="BT37" s="66">
        <f t="shared" si="40"/>
        <v>1940.8477600000024</v>
      </c>
      <c r="BU37" s="66">
        <f t="shared" si="41"/>
        <v>2081.6020168313194</v>
      </c>
      <c r="BV37" s="66">
        <f t="shared" si="42"/>
        <v>787.08874999999966</v>
      </c>
      <c r="BW37" s="66">
        <f t="shared" si="43"/>
        <v>704.77804999999967</v>
      </c>
      <c r="BX37" s="66">
        <f t="shared" si="44"/>
        <v>740.48350604308951</v>
      </c>
      <c r="BY37" s="66">
        <f t="shared" si="45"/>
        <v>214.43262999999985</v>
      </c>
      <c r="BZ37" s="66">
        <f t="shared" si="46"/>
        <v>211.7173200000002</v>
      </c>
      <c r="CA37" s="66">
        <f t="shared" si="47"/>
        <v>212.89519094324754</v>
      </c>
      <c r="CB37" s="66">
        <f t="shared" si="48"/>
        <v>1050.625149999998</v>
      </c>
      <c r="CC37" s="66">
        <f t="shared" si="49"/>
        <v>1170.338829999999</v>
      </c>
      <c r="CD37" s="66">
        <f t="shared" si="50"/>
        <v>1118.4083818444547</v>
      </c>
      <c r="CE37" s="66">
        <f t="shared" si="51"/>
        <v>4691.2569430000085</v>
      </c>
      <c r="CF37" s="66">
        <f t="shared" si="2"/>
        <v>4327.1656699999985</v>
      </c>
      <c r="CG37" s="66">
        <f t="shared" si="52"/>
        <v>4485.1043698746735</v>
      </c>
      <c r="CH37" s="67"/>
    </row>
    <row r="38" spans="1:86" x14ac:dyDescent="0.25">
      <c r="A38" s="5">
        <v>32</v>
      </c>
      <c r="B38" s="6">
        <v>20299</v>
      </c>
      <c r="C38" s="6">
        <v>26439</v>
      </c>
      <c r="D38" s="6">
        <v>46738</v>
      </c>
      <c r="E38" s="6">
        <v>138698974</v>
      </c>
      <c r="F38" s="6">
        <v>228424257</v>
      </c>
      <c r="G38" s="6">
        <v>367123231</v>
      </c>
      <c r="H38" s="7">
        <v>879</v>
      </c>
      <c r="I38" s="6">
        <v>2869</v>
      </c>
      <c r="J38" s="8">
        <v>3748</v>
      </c>
      <c r="K38" s="6">
        <v>75989826</v>
      </c>
      <c r="L38" s="6">
        <v>170536534</v>
      </c>
      <c r="M38" s="6">
        <v>246526360</v>
      </c>
      <c r="N38" s="6">
        <v>5313823</v>
      </c>
      <c r="O38" s="6">
        <v>12747116</v>
      </c>
      <c r="P38" s="6">
        <v>18060939</v>
      </c>
      <c r="Q38" s="6">
        <v>3178553</v>
      </c>
      <c r="R38" s="6">
        <v>4520426</v>
      </c>
      <c r="S38" s="6">
        <v>7698979</v>
      </c>
      <c r="T38" s="6">
        <v>15978687</v>
      </c>
      <c r="U38" s="6">
        <v>31090337</v>
      </c>
      <c r="V38" s="6">
        <v>47069024</v>
      </c>
      <c r="W38" s="6">
        <v>41888642</v>
      </c>
      <c r="X38" s="6">
        <v>60017878</v>
      </c>
      <c r="Y38" s="6">
        <v>101906520</v>
      </c>
      <c r="Z38" s="6">
        <v>17206827</v>
      </c>
      <c r="AA38" s="6">
        <v>20601867</v>
      </c>
      <c r="AB38" s="6">
        <v>37808693</v>
      </c>
      <c r="AC38" s="6">
        <v>9627103</v>
      </c>
      <c r="AD38" s="6">
        <v>5962365</v>
      </c>
      <c r="AE38" s="6">
        <v>15589468</v>
      </c>
      <c r="AF38" s="6">
        <v>-8711433</v>
      </c>
      <c r="AG38" s="9">
        <v>52864088</v>
      </c>
      <c r="AH38" s="6">
        <v>44152655</v>
      </c>
      <c r="AI38" s="66">
        <f t="shared" si="3"/>
        <v>3743.5255923937139</v>
      </c>
      <c r="AJ38" s="66">
        <f t="shared" si="4"/>
        <v>6450.188509398994</v>
      </c>
      <c r="AK38" s="66">
        <f t="shared" si="5"/>
        <v>5274.6450425777739</v>
      </c>
      <c r="AL38" s="66">
        <f t="shared" si="6"/>
        <v>261.77757525001232</v>
      </c>
      <c r="AM38" s="66">
        <f t="shared" si="7"/>
        <v>482.13306100835888</v>
      </c>
      <c r="AN38" s="66">
        <f t="shared" si="8"/>
        <v>386.42943643288118</v>
      </c>
      <c r="AO38" s="66">
        <f t="shared" si="9"/>
        <v>156.58667914675601</v>
      </c>
      <c r="AP38" s="66">
        <f t="shared" si="10"/>
        <v>170.97567986686335</v>
      </c>
      <c r="AQ38" s="66">
        <f t="shared" si="11"/>
        <v>164.72632547391845</v>
      </c>
      <c r="AR38" s="66">
        <f t="shared" si="12"/>
        <v>787.16621508448691</v>
      </c>
      <c r="AS38" s="66">
        <f t="shared" si="13"/>
        <v>1175.9271152464162</v>
      </c>
      <c r="AT38" s="66">
        <f t="shared" si="14"/>
        <v>1007.0825452522573</v>
      </c>
      <c r="AU38" s="66">
        <f t="shared" si="15"/>
        <v>2063.5815557416622</v>
      </c>
      <c r="AV38" s="66">
        <f t="shared" si="16"/>
        <v>2270.0509852868868</v>
      </c>
      <c r="AW38" s="66">
        <f t="shared" si="17"/>
        <v>2180.3782789165134</v>
      </c>
      <c r="AX38" s="66">
        <f t="shared" si="18"/>
        <v>847.66870289176802</v>
      </c>
      <c r="AY38" s="66">
        <f t="shared" si="19"/>
        <v>779.2226256666288</v>
      </c>
      <c r="AZ38" s="66">
        <f t="shared" si="20"/>
        <v>808.9497411100175</v>
      </c>
      <c r="BA38" s="66">
        <f t="shared" si="21"/>
        <v>474.264889896054</v>
      </c>
      <c r="BB38" s="66">
        <f t="shared" si="22"/>
        <v>225.51401338931123</v>
      </c>
      <c r="BC38" s="66">
        <f t="shared" si="23"/>
        <v>333.55017330651719</v>
      </c>
      <c r="BD38" s="66">
        <f t="shared" si="24"/>
        <v>-429.15577122025718</v>
      </c>
      <c r="BE38" s="66">
        <f t="shared" si="25"/>
        <v>1999.4738076326639</v>
      </c>
      <c r="BF38" s="66">
        <f t="shared" si="26"/>
        <v>944.6843039924687</v>
      </c>
      <c r="BG38" s="66">
        <f t="shared" si="27"/>
        <v>5277.1810370000003</v>
      </c>
      <c r="BH38" s="66">
        <f t="shared" si="28"/>
        <v>5133.699230000002</v>
      </c>
      <c r="BI38" s="66">
        <f t="shared" si="29"/>
        <v>5196.0154865854993</v>
      </c>
      <c r="BJ38" s="66">
        <f t="shared" si="30"/>
        <v>295.59374000000025</v>
      </c>
      <c r="BK38" s="66">
        <f t="shared" si="31"/>
        <v>480.60520000000008</v>
      </c>
      <c r="BL38" s="66">
        <f t="shared" si="32"/>
        <v>400.2520050293125</v>
      </c>
      <c r="BM38" s="66">
        <f t="shared" si="33"/>
        <v>198.10000000000025</v>
      </c>
      <c r="BN38" s="66">
        <f t="shared" si="34"/>
        <v>188.89561000000015</v>
      </c>
      <c r="BO38" s="66">
        <f t="shared" si="35"/>
        <v>192.89321179318776</v>
      </c>
      <c r="BP38" s="66">
        <f t="shared" si="36"/>
        <v>870.37952000000018</v>
      </c>
      <c r="BQ38" s="66">
        <f t="shared" si="37"/>
        <v>976.3397400000008</v>
      </c>
      <c r="BR38" s="66">
        <f t="shared" si="38"/>
        <v>930.31965985579245</v>
      </c>
      <c r="BS38" s="66">
        <f t="shared" si="39"/>
        <v>2342.4904600000009</v>
      </c>
      <c r="BT38" s="66">
        <f t="shared" si="40"/>
        <v>2026.319260000002</v>
      </c>
      <c r="BU38" s="66">
        <f t="shared" si="41"/>
        <v>2163.6370568419716</v>
      </c>
      <c r="BV38" s="66">
        <f t="shared" si="42"/>
        <v>786.55632999999966</v>
      </c>
      <c r="BW38" s="66">
        <f t="shared" si="43"/>
        <v>721.37617000000023</v>
      </c>
      <c r="BX38" s="66">
        <f t="shared" si="44"/>
        <v>749.68487101074072</v>
      </c>
      <c r="BY38" s="66">
        <f t="shared" si="45"/>
        <v>214.6096099999998</v>
      </c>
      <c r="BZ38" s="66">
        <f t="shared" si="46"/>
        <v>218.58924000000002</v>
      </c>
      <c r="CA38" s="66">
        <f t="shared" si="47"/>
        <v>216.86082822863614</v>
      </c>
      <c r="CB38" s="66">
        <f t="shared" si="48"/>
        <v>1064.163999999997</v>
      </c>
      <c r="CC38" s="66">
        <f t="shared" si="49"/>
        <v>1191.0639499999995</v>
      </c>
      <c r="CD38" s="66">
        <f t="shared" si="50"/>
        <v>1135.9494375037427</v>
      </c>
      <c r="CE38" s="66">
        <f t="shared" si="51"/>
        <v>4783.4872969999997</v>
      </c>
      <c r="CF38" s="66">
        <f t="shared" si="2"/>
        <v>4464.1984200000015</v>
      </c>
      <c r="CG38" s="66">
        <f t="shared" si="52"/>
        <v>4602.8702697629988</v>
      </c>
      <c r="CH38" s="67"/>
    </row>
    <row r="39" spans="1:86" x14ac:dyDescent="0.25">
      <c r="A39" s="10">
        <v>33</v>
      </c>
      <c r="B39" s="11">
        <v>22240</v>
      </c>
      <c r="C39" s="11">
        <v>28462</v>
      </c>
      <c r="D39" s="11">
        <v>50702</v>
      </c>
      <c r="E39" s="11">
        <v>148643585</v>
      </c>
      <c r="F39" s="11">
        <v>245908931</v>
      </c>
      <c r="G39" s="11">
        <v>394552516</v>
      </c>
      <c r="H39" s="12">
        <v>951</v>
      </c>
      <c r="I39" s="11">
        <v>2854</v>
      </c>
      <c r="J39" s="13">
        <v>3805</v>
      </c>
      <c r="K39" s="11">
        <v>81805355</v>
      </c>
      <c r="L39" s="11">
        <v>187528964</v>
      </c>
      <c r="M39" s="11">
        <v>269334319</v>
      </c>
      <c r="N39" s="11">
        <v>4917498</v>
      </c>
      <c r="O39" s="11">
        <v>12282624</v>
      </c>
      <c r="P39" s="11">
        <v>17200122</v>
      </c>
      <c r="Q39" s="11">
        <v>3145847</v>
      </c>
      <c r="R39" s="11">
        <v>4969829</v>
      </c>
      <c r="S39" s="11">
        <v>8115676</v>
      </c>
      <c r="T39" s="11">
        <v>16440686</v>
      </c>
      <c r="U39" s="11">
        <v>32649361</v>
      </c>
      <c r="V39" s="11">
        <v>49090047</v>
      </c>
      <c r="W39" s="11">
        <v>31661631</v>
      </c>
      <c r="X39" s="11">
        <v>67136131</v>
      </c>
      <c r="Y39" s="11">
        <v>98797762</v>
      </c>
      <c r="Z39" s="11">
        <v>14843698</v>
      </c>
      <c r="AA39" s="11">
        <v>24467350</v>
      </c>
      <c r="AB39" s="11">
        <v>39311048</v>
      </c>
      <c r="AC39" s="11">
        <v>4292741</v>
      </c>
      <c r="AD39" s="11">
        <v>5735058</v>
      </c>
      <c r="AE39" s="11">
        <v>10027799</v>
      </c>
      <c r="AF39" s="11">
        <v>14566599</v>
      </c>
      <c r="AG39" s="14">
        <v>57541064</v>
      </c>
      <c r="AH39" s="11">
        <v>72107663</v>
      </c>
      <c r="AI39" s="66">
        <f t="shared" si="3"/>
        <v>3678.2983363309354</v>
      </c>
      <c r="AJ39" s="66">
        <f t="shared" si="4"/>
        <v>6588.748647319233</v>
      </c>
      <c r="AK39" s="66">
        <f t="shared" si="5"/>
        <v>5312.104433750148</v>
      </c>
      <c r="AL39" s="66">
        <f t="shared" si="6"/>
        <v>221.11052158273381</v>
      </c>
      <c r="AM39" s="66">
        <f t="shared" si="7"/>
        <v>431.54465603260485</v>
      </c>
      <c r="AN39" s="66">
        <f t="shared" si="8"/>
        <v>339.23951717880954</v>
      </c>
      <c r="AO39" s="66">
        <f t="shared" si="9"/>
        <v>141.44995503597121</v>
      </c>
      <c r="AP39" s="66">
        <f t="shared" si="10"/>
        <v>174.61278195488723</v>
      </c>
      <c r="AQ39" s="66">
        <f t="shared" si="11"/>
        <v>160.0661906828133</v>
      </c>
      <c r="AR39" s="66">
        <f t="shared" si="12"/>
        <v>739.23947841726624</v>
      </c>
      <c r="AS39" s="66">
        <f t="shared" si="13"/>
        <v>1147.1211088468835</v>
      </c>
      <c r="AT39" s="66">
        <f t="shared" si="14"/>
        <v>968.20730937635597</v>
      </c>
      <c r="AU39" s="66">
        <f t="shared" si="15"/>
        <v>1423.6344874100719</v>
      </c>
      <c r="AV39" s="66">
        <f t="shared" si="16"/>
        <v>2358.7987843440378</v>
      </c>
      <c r="AW39" s="66">
        <f t="shared" si="17"/>
        <v>1948.5969389767663</v>
      </c>
      <c r="AX39" s="66">
        <f t="shared" si="18"/>
        <v>667.43246402877696</v>
      </c>
      <c r="AY39" s="66">
        <f t="shared" si="19"/>
        <v>859.64970838310728</v>
      </c>
      <c r="AZ39" s="66">
        <f t="shared" si="20"/>
        <v>775.33525304721707</v>
      </c>
      <c r="BA39" s="66">
        <f t="shared" si="21"/>
        <v>193.01892985611511</v>
      </c>
      <c r="BB39" s="66">
        <f t="shared" si="22"/>
        <v>201.4987702902115</v>
      </c>
      <c r="BC39" s="66">
        <f t="shared" si="23"/>
        <v>197.77916058538125</v>
      </c>
      <c r="BD39" s="66">
        <f t="shared" si="24"/>
        <v>654.97297661870505</v>
      </c>
      <c r="BE39" s="66">
        <f t="shared" si="25"/>
        <v>2021.6802754549926</v>
      </c>
      <c r="BF39" s="66">
        <f t="shared" si="26"/>
        <v>1422.1857717644275</v>
      </c>
      <c r="BG39" s="66">
        <f t="shared" si="27"/>
        <v>5364.9539269999932</v>
      </c>
      <c r="BH39" s="66">
        <f t="shared" si="28"/>
        <v>5288.9100000000071</v>
      </c>
      <c r="BI39" s="66">
        <f t="shared" si="29"/>
        <v>5322.2660202059105</v>
      </c>
      <c r="BJ39" s="66">
        <f t="shared" si="30"/>
        <v>299.6247500000004</v>
      </c>
      <c r="BK39" s="66">
        <f t="shared" si="31"/>
        <v>497.21929999999986</v>
      </c>
      <c r="BL39" s="66">
        <f t="shared" si="32"/>
        <v>410.54613539110892</v>
      </c>
      <c r="BM39" s="66">
        <f t="shared" si="33"/>
        <v>201.90630999999973</v>
      </c>
      <c r="BN39" s="66">
        <f t="shared" si="34"/>
        <v>194.09171000000026</v>
      </c>
      <c r="BO39" s="66">
        <f t="shared" si="35"/>
        <v>197.51951766044735</v>
      </c>
      <c r="BP39" s="66">
        <f t="shared" si="36"/>
        <v>881.06980999999791</v>
      </c>
      <c r="BQ39" s="66">
        <f t="shared" si="37"/>
        <v>1006.0051200000021</v>
      </c>
      <c r="BR39" s="66">
        <f t="shared" si="38"/>
        <v>951.203311503294</v>
      </c>
      <c r="BS39" s="66">
        <f t="shared" si="39"/>
        <v>2410.5137799999975</v>
      </c>
      <c r="BT39" s="66">
        <f t="shared" si="40"/>
        <v>2107.2645599999942</v>
      </c>
      <c r="BU39" s="66">
        <f t="shared" si="41"/>
        <v>2240.2822447619383</v>
      </c>
      <c r="BV39" s="66">
        <f t="shared" si="42"/>
        <v>787.25033000000053</v>
      </c>
      <c r="BW39" s="66">
        <f t="shared" si="43"/>
        <v>739.56513000000018</v>
      </c>
      <c r="BX39" s="66">
        <f t="shared" si="44"/>
        <v>760.4818364021146</v>
      </c>
      <c r="BY39" s="66">
        <f t="shared" si="45"/>
        <v>215.28892999999977</v>
      </c>
      <c r="BZ39" s="66">
        <f t="shared" si="46"/>
        <v>225.90955999999983</v>
      </c>
      <c r="CA39" s="66">
        <f t="shared" si="47"/>
        <v>221.25091120508046</v>
      </c>
      <c r="CB39" s="66">
        <f t="shared" si="48"/>
        <v>1071.9843299999975</v>
      </c>
      <c r="CC39" s="66">
        <f t="shared" si="49"/>
        <v>1210.1540899999984</v>
      </c>
      <c r="CD39" s="66">
        <f t="shared" si="50"/>
        <v>1149.5471028515622</v>
      </c>
      <c r="CE39" s="66">
        <f t="shared" si="51"/>
        <v>4863.4228669999929</v>
      </c>
      <c r="CF39" s="66">
        <f t="shared" si="2"/>
        <v>4597.5989900000068</v>
      </c>
      <c r="CG39" s="66">
        <f t="shared" si="52"/>
        <v>4714.2003671543544</v>
      </c>
      <c r="CH39" s="67"/>
    </row>
    <row r="40" spans="1:86" x14ac:dyDescent="0.25">
      <c r="A40" s="5">
        <v>34</v>
      </c>
      <c r="B40" s="6">
        <v>20022</v>
      </c>
      <c r="C40" s="6">
        <v>26308</v>
      </c>
      <c r="D40" s="6">
        <v>46330</v>
      </c>
      <c r="E40" s="6">
        <v>147650651</v>
      </c>
      <c r="F40" s="6">
        <v>241267222</v>
      </c>
      <c r="G40" s="6">
        <v>388917874</v>
      </c>
      <c r="H40" s="7">
        <v>894</v>
      </c>
      <c r="I40" s="6">
        <v>2589</v>
      </c>
      <c r="J40" s="8">
        <v>3483</v>
      </c>
      <c r="K40" s="6">
        <v>86201880</v>
      </c>
      <c r="L40" s="6">
        <v>160261421</v>
      </c>
      <c r="M40" s="6">
        <v>246463301</v>
      </c>
      <c r="N40" s="6">
        <v>4863705</v>
      </c>
      <c r="O40" s="6">
        <v>12226029</v>
      </c>
      <c r="P40" s="6">
        <v>17089734</v>
      </c>
      <c r="Q40" s="6">
        <v>3208494</v>
      </c>
      <c r="R40" s="6">
        <v>4304316</v>
      </c>
      <c r="S40" s="6">
        <v>7512811</v>
      </c>
      <c r="T40" s="6">
        <v>19167624</v>
      </c>
      <c r="U40" s="6">
        <v>29215953</v>
      </c>
      <c r="V40" s="6">
        <v>48383577</v>
      </c>
      <c r="W40" s="6">
        <v>45087452</v>
      </c>
      <c r="X40" s="6">
        <v>56709318</v>
      </c>
      <c r="Y40" s="6">
        <v>101796769</v>
      </c>
      <c r="Z40" s="6">
        <v>12576982</v>
      </c>
      <c r="AA40" s="6">
        <v>17801651</v>
      </c>
      <c r="AB40" s="6">
        <v>30378632</v>
      </c>
      <c r="AC40" s="6">
        <v>4456342</v>
      </c>
      <c r="AD40" s="6">
        <v>5667677</v>
      </c>
      <c r="AE40" s="6">
        <v>10124019</v>
      </c>
      <c r="AF40" s="6">
        <v>4913480</v>
      </c>
      <c r="AG40" s="9">
        <v>50866823</v>
      </c>
      <c r="AH40" s="6">
        <v>55780303</v>
      </c>
      <c r="AI40" s="66">
        <f t="shared" si="3"/>
        <v>4305.3581060833085</v>
      </c>
      <c r="AJ40" s="66">
        <f t="shared" si="4"/>
        <v>6091.7371521970499</v>
      </c>
      <c r="AK40" s="66">
        <f t="shared" si="5"/>
        <v>5319.7345348586232</v>
      </c>
      <c r="AL40" s="66">
        <f t="shared" si="6"/>
        <v>242.91804015582858</v>
      </c>
      <c r="AM40" s="66">
        <f t="shared" si="7"/>
        <v>464.72666109168313</v>
      </c>
      <c r="AN40" s="66">
        <f t="shared" si="8"/>
        <v>368.86971724584504</v>
      </c>
      <c r="AO40" s="66">
        <f t="shared" si="9"/>
        <v>160.24842673059635</v>
      </c>
      <c r="AP40" s="66">
        <f t="shared" si="10"/>
        <v>163.61243728143529</v>
      </c>
      <c r="AQ40" s="66">
        <f t="shared" si="11"/>
        <v>162.15866609108568</v>
      </c>
      <c r="AR40" s="66">
        <f t="shared" si="12"/>
        <v>957.32813904704824</v>
      </c>
      <c r="AS40" s="66">
        <f t="shared" si="13"/>
        <v>1110.5349323399726</v>
      </c>
      <c r="AT40" s="66">
        <f t="shared" si="14"/>
        <v>1044.3249946039284</v>
      </c>
      <c r="AU40" s="66">
        <f t="shared" si="15"/>
        <v>2251.8955149335729</v>
      </c>
      <c r="AV40" s="66">
        <f t="shared" si="16"/>
        <v>2155.5921392732248</v>
      </c>
      <c r="AW40" s="66">
        <f t="shared" si="17"/>
        <v>2197.2106410533133</v>
      </c>
      <c r="AX40" s="66">
        <f t="shared" si="18"/>
        <v>628.1581260613325</v>
      </c>
      <c r="AY40" s="66">
        <f t="shared" si="19"/>
        <v>676.66303025695606</v>
      </c>
      <c r="AZ40" s="66">
        <f t="shared" si="20"/>
        <v>655.70110079861865</v>
      </c>
      <c r="BA40" s="66">
        <f t="shared" si="21"/>
        <v>222.57227050244731</v>
      </c>
      <c r="BB40" s="66">
        <f t="shared" si="22"/>
        <v>215.43549490649232</v>
      </c>
      <c r="BC40" s="66">
        <f t="shared" si="23"/>
        <v>218.51972803798836</v>
      </c>
      <c r="BD40" s="66">
        <f t="shared" si="24"/>
        <v>245.40405553890722</v>
      </c>
      <c r="BE40" s="66">
        <f t="shared" si="25"/>
        <v>1933.5115934316557</v>
      </c>
      <c r="BF40" s="66">
        <f t="shared" si="26"/>
        <v>1203.9780487804878</v>
      </c>
      <c r="BG40" s="66">
        <f t="shared" si="27"/>
        <v>5440.237318999998</v>
      </c>
      <c r="BH40" s="66">
        <f t="shared" si="28"/>
        <v>5439.7244899999896</v>
      </c>
      <c r="BI40" s="66">
        <f t="shared" si="29"/>
        <v>5439.9461144817105</v>
      </c>
      <c r="BJ40" s="66">
        <f t="shared" si="30"/>
        <v>302.98266000000012</v>
      </c>
      <c r="BK40" s="66">
        <f t="shared" si="31"/>
        <v>513.22439999999972</v>
      </c>
      <c r="BL40" s="66">
        <f t="shared" si="32"/>
        <v>422.36620621023081</v>
      </c>
      <c r="BM40" s="66">
        <f t="shared" si="33"/>
        <v>205.24594000000059</v>
      </c>
      <c r="BN40" s="66">
        <f t="shared" si="34"/>
        <v>198.85029000000043</v>
      </c>
      <c r="BO40" s="66">
        <f t="shared" si="35"/>
        <v>201.61423785883926</v>
      </c>
      <c r="BP40" s="66">
        <f t="shared" si="36"/>
        <v>891.62243999999987</v>
      </c>
      <c r="BQ40" s="66">
        <f t="shared" si="37"/>
        <v>1035.1234400000008</v>
      </c>
      <c r="BR40" s="66">
        <f t="shared" si="38"/>
        <v>973.10796359162555</v>
      </c>
      <c r="BS40" s="66">
        <f t="shared" si="39"/>
        <v>2469.4039999999986</v>
      </c>
      <c r="BT40" s="66">
        <f t="shared" si="40"/>
        <v>2183.4721599999993</v>
      </c>
      <c r="BU40" s="66">
        <f t="shared" si="41"/>
        <v>2307.040631842865</v>
      </c>
      <c r="BV40" s="66">
        <f t="shared" si="42"/>
        <v>789.62806999999998</v>
      </c>
      <c r="BW40" s="66">
        <f t="shared" si="43"/>
        <v>759.58894999999961</v>
      </c>
      <c r="BX40" s="66">
        <f t="shared" si="44"/>
        <v>772.57067373494465</v>
      </c>
      <c r="BY40" s="66">
        <f t="shared" si="45"/>
        <v>216.59886999999952</v>
      </c>
      <c r="BZ40" s="66">
        <f t="shared" si="46"/>
        <v>233.72879999999964</v>
      </c>
      <c r="CA40" s="66">
        <f t="shared" si="47"/>
        <v>226.32591939434448</v>
      </c>
      <c r="CB40" s="66">
        <f t="shared" si="48"/>
        <v>1074.2844399999958</v>
      </c>
      <c r="CC40" s="66">
        <f t="shared" si="49"/>
        <v>1227.7989100000011</v>
      </c>
      <c r="CD40" s="66">
        <f t="shared" si="50"/>
        <v>1161.4560065175899</v>
      </c>
      <c r="CE40" s="66">
        <f t="shared" si="51"/>
        <v>4932.0087189999977</v>
      </c>
      <c r="CF40" s="66">
        <f t="shared" si="2"/>
        <v>4727.6497999999892</v>
      </c>
      <c r="CG40" s="66">
        <f t="shared" si="52"/>
        <v>4815.9656704126401</v>
      </c>
      <c r="CH40" s="67"/>
    </row>
    <row r="41" spans="1:86" x14ac:dyDescent="0.25">
      <c r="A41" s="10">
        <v>35</v>
      </c>
      <c r="B41" s="11">
        <v>20094</v>
      </c>
      <c r="C41" s="11">
        <v>26008</v>
      </c>
      <c r="D41" s="11">
        <v>46102</v>
      </c>
      <c r="E41" s="11">
        <v>152615662</v>
      </c>
      <c r="F41" s="11">
        <v>243522559</v>
      </c>
      <c r="G41" s="11">
        <v>396138221</v>
      </c>
      <c r="H41" s="12">
        <v>862</v>
      </c>
      <c r="I41" s="11">
        <v>2585</v>
      </c>
      <c r="J41" s="13">
        <v>3447</v>
      </c>
      <c r="K41" s="11">
        <v>82939057</v>
      </c>
      <c r="L41" s="11">
        <v>162335889</v>
      </c>
      <c r="M41" s="11">
        <v>245274947</v>
      </c>
      <c r="N41" s="11">
        <v>4676607</v>
      </c>
      <c r="O41" s="11">
        <v>11245444</v>
      </c>
      <c r="P41" s="11">
        <v>15922051</v>
      </c>
      <c r="Q41" s="11">
        <v>3375058</v>
      </c>
      <c r="R41" s="11">
        <v>6158940</v>
      </c>
      <c r="S41" s="11">
        <v>9533998</v>
      </c>
      <c r="T41" s="11">
        <v>16830357</v>
      </c>
      <c r="U41" s="11">
        <v>31463293</v>
      </c>
      <c r="V41" s="11">
        <v>48293650</v>
      </c>
      <c r="W41" s="11">
        <v>37065075</v>
      </c>
      <c r="X41" s="11">
        <v>60532402</v>
      </c>
      <c r="Y41" s="11">
        <v>97597477</v>
      </c>
      <c r="Z41" s="11">
        <v>12837418</v>
      </c>
      <c r="AA41" s="11">
        <v>21442915</v>
      </c>
      <c r="AB41" s="11">
        <v>34280333</v>
      </c>
      <c r="AC41" s="11">
        <v>3990217</v>
      </c>
      <c r="AD41" s="11">
        <v>7084564</v>
      </c>
      <c r="AE41" s="11">
        <v>11074781</v>
      </c>
      <c r="AF41" s="11">
        <v>12215989</v>
      </c>
      <c r="AG41" s="14">
        <v>41812716</v>
      </c>
      <c r="AH41" s="11">
        <v>54028706</v>
      </c>
      <c r="AI41" s="66">
        <f t="shared" si="3"/>
        <v>4127.5533492584855</v>
      </c>
      <c r="AJ41" s="66">
        <f t="shared" si="4"/>
        <v>6241.7674946170409</v>
      </c>
      <c r="AK41" s="66">
        <f t="shared" si="5"/>
        <v>5320.2669515422322</v>
      </c>
      <c r="AL41" s="66">
        <f t="shared" si="6"/>
        <v>232.73648850403106</v>
      </c>
      <c r="AM41" s="66">
        <f t="shared" si="7"/>
        <v>432.38403568132884</v>
      </c>
      <c r="AN41" s="66">
        <f t="shared" si="8"/>
        <v>345.36573250618193</v>
      </c>
      <c r="AO41" s="66">
        <f t="shared" si="9"/>
        <v>167.96347168308947</v>
      </c>
      <c r="AP41" s="66">
        <f t="shared" si="10"/>
        <v>236.8094432482313</v>
      </c>
      <c r="AQ41" s="66">
        <f t="shared" si="11"/>
        <v>206.80226454383757</v>
      </c>
      <c r="AR41" s="66">
        <f t="shared" si="12"/>
        <v>837.58121827411162</v>
      </c>
      <c r="AS41" s="66">
        <f t="shared" si="13"/>
        <v>1209.754421716395</v>
      </c>
      <c r="AT41" s="66">
        <f t="shared" si="14"/>
        <v>1047.5391523144333</v>
      </c>
      <c r="AU41" s="66">
        <f t="shared" si="15"/>
        <v>1844.5842042400716</v>
      </c>
      <c r="AV41" s="66">
        <f t="shared" si="16"/>
        <v>2327.4531682559214</v>
      </c>
      <c r="AW41" s="66">
        <f t="shared" si="17"/>
        <v>2116.9900871979526</v>
      </c>
      <c r="AX41" s="66">
        <f t="shared" si="18"/>
        <v>638.86821936896581</v>
      </c>
      <c r="AY41" s="66">
        <f t="shared" si="19"/>
        <v>824.47381574900032</v>
      </c>
      <c r="AZ41" s="66">
        <f t="shared" si="20"/>
        <v>743.57583185111275</v>
      </c>
      <c r="BA41" s="66">
        <f t="shared" si="21"/>
        <v>198.57753558276102</v>
      </c>
      <c r="BB41" s="66">
        <f t="shared" si="22"/>
        <v>272.39941556444171</v>
      </c>
      <c r="BC41" s="66">
        <f t="shared" si="23"/>
        <v>240.2234393301809</v>
      </c>
      <c r="BD41" s="66">
        <f t="shared" si="24"/>
        <v>607.94212202647554</v>
      </c>
      <c r="BE41" s="66">
        <f t="shared" si="25"/>
        <v>1607.6867117809904</v>
      </c>
      <c r="BF41" s="66">
        <f t="shared" si="26"/>
        <v>1171.9384408485532</v>
      </c>
      <c r="BG41" s="66">
        <f t="shared" si="27"/>
        <v>5504.5297550000014</v>
      </c>
      <c r="BH41" s="66">
        <f t="shared" si="28"/>
        <v>5586.7590200000086</v>
      </c>
      <c r="BI41" s="66">
        <f t="shared" si="29"/>
        <v>5550.9186041631656</v>
      </c>
      <c r="BJ41" s="66">
        <f t="shared" si="30"/>
        <v>305.73557000000119</v>
      </c>
      <c r="BK41" s="66">
        <f t="shared" si="31"/>
        <v>528.67150000000004</v>
      </c>
      <c r="BL41" s="66">
        <f t="shared" si="32"/>
        <v>431.5027312389924</v>
      </c>
      <c r="BM41" s="66">
        <f t="shared" si="33"/>
        <v>208.1667699999997</v>
      </c>
      <c r="BN41" s="66">
        <f t="shared" si="34"/>
        <v>203.19457000000023</v>
      </c>
      <c r="BO41" s="66">
        <f t="shared" si="35"/>
        <v>205.36175118085984</v>
      </c>
      <c r="BP41" s="66">
        <f t="shared" si="36"/>
        <v>902.31778999999892</v>
      </c>
      <c r="BQ41" s="66">
        <f t="shared" si="37"/>
        <v>1063.7863200000015</v>
      </c>
      <c r="BR41" s="66">
        <f t="shared" si="38"/>
        <v>993.40870857706864</v>
      </c>
      <c r="BS41" s="66">
        <f t="shared" si="39"/>
        <v>2519.4159400000026</v>
      </c>
      <c r="BT41" s="66">
        <f t="shared" si="40"/>
        <v>2254.8920799999996</v>
      </c>
      <c r="BU41" s="66">
        <f t="shared" si="41"/>
        <v>2370.18734794586</v>
      </c>
      <c r="BV41" s="66">
        <f t="shared" si="42"/>
        <v>794.19294999999943</v>
      </c>
      <c r="BW41" s="66">
        <f t="shared" si="43"/>
        <v>781.72044999999957</v>
      </c>
      <c r="BX41" s="66">
        <f t="shared" si="44"/>
        <v>787.15670905600587</v>
      </c>
      <c r="BY41" s="66">
        <f t="shared" si="45"/>
        <v>218.68138999999923</v>
      </c>
      <c r="BZ41" s="66">
        <f t="shared" si="46"/>
        <v>242.10852</v>
      </c>
      <c r="CA41" s="66">
        <f t="shared" si="47"/>
        <v>231.89758012277093</v>
      </c>
      <c r="CB41" s="66">
        <f t="shared" si="48"/>
        <v>1071.3831099999952</v>
      </c>
      <c r="CC41" s="66">
        <f t="shared" si="49"/>
        <v>1244.2387099999999</v>
      </c>
      <c r="CD41" s="66">
        <f t="shared" si="50"/>
        <v>1168.8979346236583</v>
      </c>
      <c r="CE41" s="66">
        <f t="shared" si="51"/>
        <v>4990.6274150000008</v>
      </c>
      <c r="CF41" s="66">
        <f t="shared" si="2"/>
        <v>4854.8929500000077</v>
      </c>
      <c r="CG41" s="66">
        <f t="shared" si="52"/>
        <v>4914.0541217433138</v>
      </c>
      <c r="CH41" s="67"/>
    </row>
    <row r="42" spans="1:86" x14ac:dyDescent="0.25">
      <c r="A42" s="5">
        <v>36</v>
      </c>
      <c r="B42" s="6">
        <v>20803</v>
      </c>
      <c r="C42" s="6">
        <v>26192</v>
      </c>
      <c r="D42" s="6">
        <v>46995</v>
      </c>
      <c r="E42" s="6">
        <v>167529831</v>
      </c>
      <c r="F42" s="6">
        <v>255844769</v>
      </c>
      <c r="G42" s="6">
        <v>423374600</v>
      </c>
      <c r="H42" s="6">
        <v>1056</v>
      </c>
      <c r="I42" s="6">
        <v>2383</v>
      </c>
      <c r="J42" s="8">
        <v>3439</v>
      </c>
      <c r="K42" s="6">
        <v>108253483</v>
      </c>
      <c r="L42" s="6">
        <v>157308073</v>
      </c>
      <c r="M42" s="6">
        <v>265561556</v>
      </c>
      <c r="N42" s="6">
        <v>5448994</v>
      </c>
      <c r="O42" s="6">
        <v>12570380</v>
      </c>
      <c r="P42" s="6">
        <v>18019374</v>
      </c>
      <c r="Q42" s="6">
        <v>3305588</v>
      </c>
      <c r="R42" s="6">
        <v>5008313</v>
      </c>
      <c r="S42" s="6">
        <v>8313901</v>
      </c>
      <c r="T42" s="6">
        <v>19023826</v>
      </c>
      <c r="U42" s="6">
        <v>33111594</v>
      </c>
      <c r="V42" s="6">
        <v>52135421</v>
      </c>
      <c r="W42" s="6">
        <v>46020340</v>
      </c>
      <c r="X42" s="6">
        <v>60014780</v>
      </c>
      <c r="Y42" s="6">
        <v>106035121</v>
      </c>
      <c r="Z42" s="6">
        <v>16524579</v>
      </c>
      <c r="AA42" s="6">
        <v>22884618</v>
      </c>
      <c r="AB42" s="6">
        <v>39409197</v>
      </c>
      <c r="AC42" s="6">
        <v>5219585</v>
      </c>
      <c r="AD42" s="6">
        <v>7366880</v>
      </c>
      <c r="AE42" s="6">
        <v>12586465</v>
      </c>
      <c r="AF42" s="6">
        <v>21465153</v>
      </c>
      <c r="AG42" s="9">
        <v>33930200</v>
      </c>
      <c r="AH42" s="6">
        <v>55395352</v>
      </c>
      <c r="AI42" s="66">
        <f t="shared" si="3"/>
        <v>5203.7438350237944</v>
      </c>
      <c r="AJ42" s="66">
        <f t="shared" si="4"/>
        <v>6005.9588042150272</v>
      </c>
      <c r="AK42" s="66">
        <f t="shared" si="5"/>
        <v>5650.8470262793917</v>
      </c>
      <c r="AL42" s="66">
        <f t="shared" si="6"/>
        <v>261.9330865740518</v>
      </c>
      <c r="AM42" s="66">
        <f t="shared" si="7"/>
        <v>479.93204031765424</v>
      </c>
      <c r="AN42" s="66">
        <f t="shared" si="8"/>
        <v>383.4317267794446</v>
      </c>
      <c r="AO42" s="66">
        <f t="shared" si="9"/>
        <v>158.89958179108783</v>
      </c>
      <c r="AP42" s="66">
        <f t="shared" si="10"/>
        <v>191.21537110568113</v>
      </c>
      <c r="AQ42" s="66">
        <f t="shared" si="11"/>
        <v>176.91033088626449</v>
      </c>
      <c r="AR42" s="66">
        <f t="shared" si="12"/>
        <v>914.47512378022395</v>
      </c>
      <c r="AS42" s="66">
        <f t="shared" si="13"/>
        <v>1264.1873091020159</v>
      </c>
      <c r="AT42" s="66">
        <f t="shared" si="14"/>
        <v>1109.3822959889351</v>
      </c>
      <c r="AU42" s="66">
        <f t="shared" si="15"/>
        <v>2212.1972792385714</v>
      </c>
      <c r="AV42" s="66">
        <f t="shared" si="16"/>
        <v>2291.3401038485035</v>
      </c>
      <c r="AW42" s="66">
        <f t="shared" si="17"/>
        <v>2256.3064368549844</v>
      </c>
      <c r="AX42" s="66">
        <f t="shared" si="18"/>
        <v>794.33634571936739</v>
      </c>
      <c r="AY42" s="66">
        <f t="shared" si="19"/>
        <v>873.72548869883929</v>
      </c>
      <c r="AZ42" s="66">
        <f t="shared" si="20"/>
        <v>838.58276412384294</v>
      </c>
      <c r="BA42" s="66">
        <f t="shared" si="21"/>
        <v>250.90539825986636</v>
      </c>
      <c r="BB42" s="66">
        <f t="shared" si="22"/>
        <v>281.2645082467929</v>
      </c>
      <c r="BC42" s="66">
        <f t="shared" si="23"/>
        <v>267.82561974678157</v>
      </c>
      <c r="BD42" s="66">
        <f t="shared" si="24"/>
        <v>1031.8296880257656</v>
      </c>
      <c r="BE42" s="66">
        <f t="shared" si="25"/>
        <v>1295.4413561392792</v>
      </c>
      <c r="BF42" s="66">
        <f t="shared" si="26"/>
        <v>1178.7499095648473</v>
      </c>
      <c r="BG42" s="66">
        <f t="shared" si="27"/>
        <v>5559.8131129999874</v>
      </c>
      <c r="BH42" s="66">
        <f t="shared" si="28"/>
        <v>5730.929909999988</v>
      </c>
      <c r="BI42" s="66">
        <f t="shared" si="29"/>
        <v>5655.1826448017546</v>
      </c>
      <c r="BJ42" s="66">
        <f t="shared" si="30"/>
        <v>307.97941999999966</v>
      </c>
      <c r="BK42" s="66">
        <f t="shared" si="31"/>
        <v>543.63799999999912</v>
      </c>
      <c r="BL42" s="66">
        <f t="shared" si="32"/>
        <v>439.32040366549569</v>
      </c>
      <c r="BM42" s="66">
        <f t="shared" si="33"/>
        <v>210.73468000000037</v>
      </c>
      <c r="BN42" s="66">
        <f t="shared" si="34"/>
        <v>207.16168999999979</v>
      </c>
      <c r="BO42" s="66">
        <f t="shared" si="35"/>
        <v>208.74332444983514</v>
      </c>
      <c r="BP42" s="66">
        <f t="shared" si="36"/>
        <v>913.49431999999956</v>
      </c>
      <c r="BQ42" s="66">
        <f t="shared" si="37"/>
        <v>1092.1333800000016</v>
      </c>
      <c r="BR42" s="66">
        <f t="shared" si="38"/>
        <v>1013.056278921588</v>
      </c>
      <c r="BS42" s="66">
        <f t="shared" si="39"/>
        <v>2561.0494599999911</v>
      </c>
      <c r="BT42" s="66">
        <f t="shared" si="40"/>
        <v>2321.6358600000003</v>
      </c>
      <c r="BU42" s="66">
        <f t="shared" si="41"/>
        <v>2427.6156689328614</v>
      </c>
      <c r="BV42" s="66">
        <f t="shared" si="42"/>
        <v>801.49445000000037</v>
      </c>
      <c r="BW42" s="66">
        <f t="shared" si="43"/>
        <v>806.26124999999979</v>
      </c>
      <c r="BX42" s="66">
        <f t="shared" si="44"/>
        <v>804.15115870518139</v>
      </c>
      <c r="BY42" s="66">
        <f t="shared" si="45"/>
        <v>221.69212999999962</v>
      </c>
      <c r="BZ42" s="66">
        <f t="shared" si="46"/>
        <v>251.12131999999974</v>
      </c>
      <c r="CA42" s="66">
        <f t="shared" si="47"/>
        <v>238.09407370635142</v>
      </c>
      <c r="CB42" s="66">
        <f t="shared" si="48"/>
        <v>1063.7195999999913</v>
      </c>
      <c r="CC42" s="66">
        <f t="shared" si="49"/>
        <v>1259.7644299999986</v>
      </c>
      <c r="CD42" s="66">
        <f t="shared" si="50"/>
        <v>1172.982419179908</v>
      </c>
      <c r="CE42" s="66">
        <f t="shared" si="51"/>
        <v>5041.0990129999873</v>
      </c>
      <c r="CF42" s="66">
        <f t="shared" si="2"/>
        <v>4980.1302199999891</v>
      </c>
      <c r="CG42" s="66">
        <f t="shared" si="52"/>
        <v>5007.1189166864233</v>
      </c>
      <c r="CH42" s="67"/>
    </row>
    <row r="43" spans="1:86" x14ac:dyDescent="0.25">
      <c r="A43" s="10">
        <v>37</v>
      </c>
      <c r="B43" s="11">
        <v>20257</v>
      </c>
      <c r="C43" s="11">
        <v>25295</v>
      </c>
      <c r="D43" s="11">
        <v>45552</v>
      </c>
      <c r="E43" s="11">
        <v>164708328</v>
      </c>
      <c r="F43" s="11">
        <v>237612385</v>
      </c>
      <c r="G43" s="11">
        <v>402320713</v>
      </c>
      <c r="H43" s="11">
        <v>1026</v>
      </c>
      <c r="I43" s="11">
        <v>2138</v>
      </c>
      <c r="J43" s="13">
        <v>3164</v>
      </c>
      <c r="K43" s="11">
        <v>113270747</v>
      </c>
      <c r="L43" s="11">
        <v>178023434</v>
      </c>
      <c r="M43" s="11">
        <v>291294181</v>
      </c>
      <c r="N43" s="11">
        <v>5260698</v>
      </c>
      <c r="O43" s="11">
        <v>12038136</v>
      </c>
      <c r="P43" s="11">
        <v>17298834</v>
      </c>
      <c r="Q43" s="11">
        <v>4100443</v>
      </c>
      <c r="R43" s="11">
        <v>5834609</v>
      </c>
      <c r="S43" s="11">
        <v>9935051</v>
      </c>
      <c r="T43" s="11">
        <v>19874917</v>
      </c>
      <c r="U43" s="11">
        <v>33768833</v>
      </c>
      <c r="V43" s="11">
        <v>53643750</v>
      </c>
      <c r="W43" s="11">
        <v>41165354</v>
      </c>
      <c r="X43" s="11">
        <v>59362282</v>
      </c>
      <c r="Y43" s="11">
        <v>100527637</v>
      </c>
      <c r="Z43" s="11">
        <v>20234880</v>
      </c>
      <c r="AA43" s="11">
        <v>29857978</v>
      </c>
      <c r="AB43" s="11">
        <v>50092858</v>
      </c>
      <c r="AC43" s="11">
        <v>5102455</v>
      </c>
      <c r="AD43" s="11">
        <v>7764151</v>
      </c>
      <c r="AE43" s="11">
        <v>12866606</v>
      </c>
      <c r="AF43" s="11">
        <v>26893142</v>
      </c>
      <c r="AG43" s="14">
        <v>47270189</v>
      </c>
      <c r="AH43" s="11">
        <v>74163331</v>
      </c>
      <c r="AI43" s="66">
        <f t="shared" si="3"/>
        <v>5591.6842079281232</v>
      </c>
      <c r="AJ43" s="66">
        <f t="shared" si="4"/>
        <v>7037.8902549911054</v>
      </c>
      <c r="AK43" s="66">
        <f t="shared" si="5"/>
        <v>6394.7616131015102</v>
      </c>
      <c r="AL43" s="66">
        <f t="shared" si="6"/>
        <v>259.69778348225304</v>
      </c>
      <c r="AM43" s="66">
        <f t="shared" si="7"/>
        <v>475.90970547539041</v>
      </c>
      <c r="AN43" s="66">
        <f t="shared" si="8"/>
        <v>379.76014225500529</v>
      </c>
      <c r="AO43" s="66">
        <f t="shared" si="9"/>
        <v>202.42103964061806</v>
      </c>
      <c r="AP43" s="66">
        <f t="shared" si="10"/>
        <v>230.66254200434869</v>
      </c>
      <c r="AQ43" s="66">
        <f t="shared" si="11"/>
        <v>218.10350807867931</v>
      </c>
      <c r="AR43" s="66">
        <f t="shared" si="12"/>
        <v>981.13822382386331</v>
      </c>
      <c r="AS43" s="66">
        <f t="shared" si="13"/>
        <v>1335.0003162680371</v>
      </c>
      <c r="AT43" s="66">
        <f t="shared" si="14"/>
        <v>1177.6376448893573</v>
      </c>
      <c r="AU43" s="66">
        <f t="shared" si="15"/>
        <v>2032.1545144888187</v>
      </c>
      <c r="AV43" s="66">
        <f t="shared" si="16"/>
        <v>2346.7990511958883</v>
      </c>
      <c r="AW43" s="66">
        <f t="shared" si="17"/>
        <v>2206.8764708465051</v>
      </c>
      <c r="AX43" s="66">
        <f t="shared" si="18"/>
        <v>998.90803179147952</v>
      </c>
      <c r="AY43" s="66">
        <f t="shared" si="19"/>
        <v>1180.3905119588851</v>
      </c>
      <c r="AZ43" s="66">
        <f t="shared" si="20"/>
        <v>1099.6851510361785</v>
      </c>
      <c r="BA43" s="66">
        <f t="shared" si="21"/>
        <v>251.8860147109641</v>
      </c>
      <c r="BB43" s="66">
        <f t="shared" si="22"/>
        <v>306.94409962443171</v>
      </c>
      <c r="BC43" s="66">
        <f t="shared" si="23"/>
        <v>282.45973832103971</v>
      </c>
      <c r="BD43" s="66">
        <f t="shared" si="24"/>
        <v>1327.5974724786493</v>
      </c>
      <c r="BE43" s="66">
        <f t="shared" si="25"/>
        <v>1868.7562364103578</v>
      </c>
      <c r="BF43" s="66">
        <f t="shared" si="26"/>
        <v>1628.1026299613629</v>
      </c>
      <c r="BG43" s="66">
        <f t="shared" si="27"/>
        <v>5608.5526070000105</v>
      </c>
      <c r="BH43" s="66">
        <f t="shared" si="28"/>
        <v>5873.4534799999929</v>
      </c>
      <c r="BI43" s="66">
        <f t="shared" si="29"/>
        <v>5755.6519129039134</v>
      </c>
      <c r="BJ43" s="66">
        <f t="shared" si="30"/>
        <v>309.83799000000045</v>
      </c>
      <c r="BK43" s="66">
        <f t="shared" si="31"/>
        <v>558.22769999999957</v>
      </c>
      <c r="BL43" s="66">
        <f t="shared" si="32"/>
        <v>447.76865636920434</v>
      </c>
      <c r="BM43" s="66">
        <f t="shared" si="33"/>
        <v>213.03354999999999</v>
      </c>
      <c r="BN43" s="66">
        <f t="shared" si="34"/>
        <v>210.80271000000027</v>
      </c>
      <c r="BO43" s="66">
        <f t="shared" si="35"/>
        <v>211.79476580172127</v>
      </c>
      <c r="BP43" s="66">
        <f t="shared" si="36"/>
        <v>925.5485699999997</v>
      </c>
      <c r="BQ43" s="66">
        <f t="shared" si="37"/>
        <v>1120.3522400000015</v>
      </c>
      <c r="BR43" s="66">
        <f t="shared" si="38"/>
        <v>1033.7229384722959</v>
      </c>
      <c r="BS43" s="66">
        <f t="shared" si="39"/>
        <v>2595.0494600000056</v>
      </c>
      <c r="BT43" s="66">
        <f t="shared" si="40"/>
        <v>2383.9765600000046</v>
      </c>
      <c r="BU43" s="66">
        <f t="shared" si="41"/>
        <v>2477.8407972519371</v>
      </c>
      <c r="BV43" s="66">
        <f t="shared" si="42"/>
        <v>812.12812999999983</v>
      </c>
      <c r="BW43" s="66">
        <f t="shared" si="43"/>
        <v>833.54177000000004</v>
      </c>
      <c r="BX43" s="66">
        <f t="shared" si="44"/>
        <v>824.01911225763956</v>
      </c>
      <c r="BY43" s="66">
        <f t="shared" si="45"/>
        <v>225.80041</v>
      </c>
      <c r="BZ43" s="66">
        <f t="shared" si="46"/>
        <v>260.85083999999983</v>
      </c>
      <c r="CA43" s="66">
        <f t="shared" si="47"/>
        <v>245.26389408083062</v>
      </c>
      <c r="CB43" s="66">
        <f t="shared" si="48"/>
        <v>1051.8536499999936</v>
      </c>
      <c r="CC43" s="66">
        <f t="shared" si="49"/>
        <v>1274.7176499999998</v>
      </c>
      <c r="CD43" s="66">
        <f t="shared" si="50"/>
        <v>1175.609903951525</v>
      </c>
      <c r="CE43" s="66">
        <f t="shared" si="51"/>
        <v>5085.6810670000104</v>
      </c>
      <c r="CF43" s="66">
        <f t="shared" si="2"/>
        <v>5104.4230699999935</v>
      </c>
      <c r="CG43" s="66">
        <f t="shared" si="52"/>
        <v>5096.0884907329882</v>
      </c>
      <c r="CH43" s="67"/>
    </row>
    <row r="44" spans="1:86" x14ac:dyDescent="0.25">
      <c r="A44" s="5">
        <v>38</v>
      </c>
      <c r="B44" s="6">
        <v>20177</v>
      </c>
      <c r="C44" s="6">
        <v>25441</v>
      </c>
      <c r="D44" s="6">
        <v>45618</v>
      </c>
      <c r="E44" s="6">
        <v>173752902</v>
      </c>
      <c r="F44" s="6">
        <v>251194450</v>
      </c>
      <c r="G44" s="6">
        <v>424947352</v>
      </c>
      <c r="H44" s="7">
        <v>965</v>
      </c>
      <c r="I44" s="6">
        <v>2053</v>
      </c>
      <c r="J44" s="8">
        <v>3018</v>
      </c>
      <c r="K44" s="6">
        <v>101378638</v>
      </c>
      <c r="L44" s="6">
        <v>153482501</v>
      </c>
      <c r="M44" s="6">
        <v>254861139</v>
      </c>
      <c r="N44" s="6">
        <v>6093056</v>
      </c>
      <c r="O44" s="6">
        <v>11749684</v>
      </c>
      <c r="P44" s="6">
        <v>17842740</v>
      </c>
      <c r="Q44" s="6">
        <v>3558881</v>
      </c>
      <c r="R44" s="6">
        <v>5039900</v>
      </c>
      <c r="S44" s="6">
        <v>8598781</v>
      </c>
      <c r="T44" s="6">
        <v>19995999</v>
      </c>
      <c r="U44" s="6">
        <v>30108777</v>
      </c>
      <c r="V44" s="6">
        <v>50104776</v>
      </c>
      <c r="W44" s="6">
        <v>41185981</v>
      </c>
      <c r="X44" s="6">
        <v>58198909</v>
      </c>
      <c r="Y44" s="6">
        <v>99384890</v>
      </c>
      <c r="Z44" s="6">
        <v>20657458</v>
      </c>
      <c r="AA44" s="6">
        <v>24507173</v>
      </c>
      <c r="AB44" s="6">
        <v>45164631</v>
      </c>
      <c r="AC44" s="6">
        <v>6751914</v>
      </c>
      <c r="AD44" s="6">
        <v>7417344</v>
      </c>
      <c r="AE44" s="6">
        <v>14169258</v>
      </c>
      <c r="AF44" s="6">
        <v>12787286</v>
      </c>
      <c r="AG44" s="9">
        <v>33250298</v>
      </c>
      <c r="AH44" s="6">
        <v>46037584</v>
      </c>
      <c r="AI44" s="66">
        <f t="shared" si="3"/>
        <v>5024.4653813748328</v>
      </c>
      <c r="AJ44" s="66">
        <f t="shared" si="4"/>
        <v>6032.8800361621006</v>
      </c>
      <c r="AK44" s="66">
        <f t="shared" si="5"/>
        <v>5586.8547283966855</v>
      </c>
      <c r="AL44" s="66">
        <f t="shared" si="6"/>
        <v>301.98027457005503</v>
      </c>
      <c r="AM44" s="66">
        <f t="shared" si="7"/>
        <v>461.8404936912857</v>
      </c>
      <c r="AN44" s="66">
        <f t="shared" si="8"/>
        <v>391.13376298829411</v>
      </c>
      <c r="AO44" s="66">
        <f t="shared" si="9"/>
        <v>176.38305991971058</v>
      </c>
      <c r="AP44" s="66">
        <f t="shared" si="10"/>
        <v>198.101489721316</v>
      </c>
      <c r="AQ44" s="66">
        <f t="shared" si="11"/>
        <v>188.49535271164891</v>
      </c>
      <c r="AR44" s="66">
        <f t="shared" si="12"/>
        <v>991.02934033800864</v>
      </c>
      <c r="AS44" s="66">
        <f t="shared" si="13"/>
        <v>1183.47458826304</v>
      </c>
      <c r="AT44" s="66">
        <f t="shared" si="14"/>
        <v>1098.3553860318295</v>
      </c>
      <c r="AU44" s="66">
        <f t="shared" si="15"/>
        <v>2041.2341279674877</v>
      </c>
      <c r="AV44" s="66">
        <f t="shared" si="16"/>
        <v>2287.6030423332418</v>
      </c>
      <c r="AW44" s="66">
        <f t="shared" si="17"/>
        <v>2178.6332149590075</v>
      </c>
      <c r="AX44" s="66">
        <f t="shared" si="18"/>
        <v>1023.8121623630867</v>
      </c>
      <c r="AY44" s="66">
        <f t="shared" si="19"/>
        <v>963.2944066664046</v>
      </c>
      <c r="AZ44" s="66">
        <f t="shared" si="20"/>
        <v>990.0616204129949</v>
      </c>
      <c r="BA44" s="66">
        <f t="shared" si="21"/>
        <v>334.63418744114585</v>
      </c>
      <c r="BB44" s="66">
        <f t="shared" si="22"/>
        <v>291.55080382060453</v>
      </c>
      <c r="BC44" s="66">
        <f t="shared" si="23"/>
        <v>310.60673418387478</v>
      </c>
      <c r="BD44" s="66">
        <f t="shared" si="24"/>
        <v>633.75556326510389</v>
      </c>
      <c r="BE44" s="66">
        <f t="shared" si="25"/>
        <v>1306.9571950788097</v>
      </c>
      <c r="BF44" s="66">
        <f t="shared" si="26"/>
        <v>1009.1977728089789</v>
      </c>
      <c r="BG44" s="66">
        <f t="shared" si="27"/>
        <v>5653.6967870000062</v>
      </c>
      <c r="BH44" s="66">
        <f t="shared" si="28"/>
        <v>6015.8460499999965</v>
      </c>
      <c r="BI44" s="66">
        <f t="shared" si="29"/>
        <v>5855.6661718915566</v>
      </c>
      <c r="BJ44" s="66">
        <f t="shared" si="30"/>
        <v>311.4629000000009</v>
      </c>
      <c r="BK44" s="66">
        <f t="shared" si="31"/>
        <v>572.57079999999826</v>
      </c>
      <c r="BL44" s="66">
        <f t="shared" si="32"/>
        <v>457.08186803673937</v>
      </c>
      <c r="BM44" s="66">
        <f t="shared" si="33"/>
        <v>215.1652600000001</v>
      </c>
      <c r="BN44" s="66">
        <f t="shared" si="34"/>
        <v>214.18260999999995</v>
      </c>
      <c r="BO44" s="66">
        <f t="shared" si="35"/>
        <v>214.61723951137714</v>
      </c>
      <c r="BP44" s="66">
        <f t="shared" si="36"/>
        <v>938.93515999999886</v>
      </c>
      <c r="BQ44" s="66">
        <f t="shared" si="37"/>
        <v>1148.6785200000018</v>
      </c>
      <c r="BR44" s="66">
        <f t="shared" si="38"/>
        <v>1055.9083026577234</v>
      </c>
      <c r="BS44" s="66">
        <f t="shared" si="39"/>
        <v>2622.4058799999948</v>
      </c>
      <c r="BT44" s="66">
        <f t="shared" si="40"/>
        <v>2442.3487600000026</v>
      </c>
      <c r="BU44" s="66">
        <f t="shared" si="41"/>
        <v>2521.9886501801911</v>
      </c>
      <c r="BV44" s="66">
        <f t="shared" si="42"/>
        <v>826.73562999999945</v>
      </c>
      <c r="BW44" s="66">
        <f t="shared" si="43"/>
        <v>863.9212299999997</v>
      </c>
      <c r="BX44" s="66">
        <f t="shared" si="44"/>
        <v>847.47390983690616</v>
      </c>
      <c r="BY44" s="66">
        <f t="shared" si="45"/>
        <v>231.18922999999967</v>
      </c>
      <c r="BZ44" s="66">
        <f t="shared" si="46"/>
        <v>271.39175999999975</v>
      </c>
      <c r="CA44" s="66">
        <f t="shared" si="47"/>
        <v>253.61004120895234</v>
      </c>
      <c r="CB44" s="66">
        <f t="shared" si="48"/>
        <v>1036.4654799999971</v>
      </c>
      <c r="CC44" s="66">
        <f t="shared" si="49"/>
        <v>1289.4905899999997</v>
      </c>
      <c r="CD44" s="66">
        <f t="shared" si="50"/>
        <v>1177.5767041551567</v>
      </c>
      <c r="CE44" s="66">
        <f t="shared" si="51"/>
        <v>5127.068627000006</v>
      </c>
      <c r="CF44" s="66">
        <f t="shared" si="2"/>
        <v>5229.092639999998</v>
      </c>
      <c r="CG44" s="66">
        <f t="shared" si="52"/>
        <v>5183.9670643434401</v>
      </c>
      <c r="CH44" s="67"/>
    </row>
    <row r="45" spans="1:86" x14ac:dyDescent="0.25">
      <c r="A45" s="10">
        <v>39</v>
      </c>
      <c r="B45" s="11">
        <v>20567</v>
      </c>
      <c r="C45" s="11">
        <v>25479</v>
      </c>
      <c r="D45" s="11">
        <v>46046</v>
      </c>
      <c r="E45" s="11">
        <v>177422755</v>
      </c>
      <c r="F45" s="11">
        <v>249645606</v>
      </c>
      <c r="G45" s="11">
        <v>427068362</v>
      </c>
      <c r="H45" s="12">
        <v>982</v>
      </c>
      <c r="I45" s="11">
        <v>1877</v>
      </c>
      <c r="J45" s="13">
        <v>2859</v>
      </c>
      <c r="K45" s="11">
        <v>147170077</v>
      </c>
      <c r="L45" s="11">
        <v>167804159</v>
      </c>
      <c r="M45" s="11">
        <v>314974236</v>
      </c>
      <c r="N45" s="11">
        <v>5643333</v>
      </c>
      <c r="O45" s="11">
        <v>11490665</v>
      </c>
      <c r="P45" s="11">
        <v>17133998</v>
      </c>
      <c r="Q45" s="11">
        <v>51877059</v>
      </c>
      <c r="R45" s="11">
        <v>5468441</v>
      </c>
      <c r="S45" s="11">
        <v>57345500</v>
      </c>
      <c r="T45" s="11">
        <v>28640904</v>
      </c>
      <c r="U45" s="11">
        <v>30261160</v>
      </c>
      <c r="V45" s="11">
        <v>58902064</v>
      </c>
      <c r="W45" s="11">
        <v>46232950</v>
      </c>
      <c r="X45" s="11">
        <v>59239590</v>
      </c>
      <c r="Y45" s="11">
        <v>105472541</v>
      </c>
      <c r="Z45" s="11">
        <v>43688765</v>
      </c>
      <c r="AA45" s="11">
        <v>26609168</v>
      </c>
      <c r="AB45" s="11">
        <v>70297933</v>
      </c>
      <c r="AC45" s="11">
        <v>11667304</v>
      </c>
      <c r="AD45" s="11">
        <v>8994782</v>
      </c>
      <c r="AE45" s="11">
        <v>20662086</v>
      </c>
      <c r="AF45" s="11">
        <v>16940154</v>
      </c>
      <c r="AG45" s="14">
        <v>42699459</v>
      </c>
      <c r="AH45" s="11">
        <v>59639613</v>
      </c>
      <c r="AI45" s="66">
        <f t="shared" si="3"/>
        <v>7155.6414158603584</v>
      </c>
      <c r="AJ45" s="66">
        <f t="shared" si="4"/>
        <v>6585.9790023156329</v>
      </c>
      <c r="AK45" s="66">
        <f t="shared" si="5"/>
        <v>6840.4255744255743</v>
      </c>
      <c r="AL45" s="66">
        <f t="shared" si="6"/>
        <v>274.38775708659506</v>
      </c>
      <c r="AM45" s="66">
        <f t="shared" si="7"/>
        <v>450.98571372502846</v>
      </c>
      <c r="AN45" s="66">
        <f t="shared" si="8"/>
        <v>372.10611128002432</v>
      </c>
      <c r="AO45" s="66">
        <f t="shared" si="9"/>
        <v>2522.3444838819469</v>
      </c>
      <c r="AP45" s="66">
        <f t="shared" si="10"/>
        <v>214.62541701008675</v>
      </c>
      <c r="AQ45" s="66">
        <f t="shared" si="11"/>
        <v>1245.3959084393866</v>
      </c>
      <c r="AR45" s="66">
        <f t="shared" si="12"/>
        <v>1392.5659551709048</v>
      </c>
      <c r="AS45" s="66">
        <f t="shared" si="13"/>
        <v>1187.690254719573</v>
      </c>
      <c r="AT45" s="66">
        <f t="shared" si="14"/>
        <v>1279.2004517221908</v>
      </c>
      <c r="AU45" s="66">
        <f t="shared" si="15"/>
        <v>2247.9189964506249</v>
      </c>
      <c r="AV45" s="66">
        <f t="shared" si="16"/>
        <v>2325.0359119274699</v>
      </c>
      <c r="AW45" s="66">
        <f t="shared" si="17"/>
        <v>2290.590735351605</v>
      </c>
      <c r="AX45" s="66">
        <f t="shared" si="18"/>
        <v>2124.2167063742891</v>
      </c>
      <c r="AY45" s="66">
        <f t="shared" si="19"/>
        <v>1044.3568428902233</v>
      </c>
      <c r="AZ45" s="66">
        <f t="shared" si="20"/>
        <v>1526.6892455370717</v>
      </c>
      <c r="BA45" s="66">
        <f t="shared" si="21"/>
        <v>567.28273447756112</v>
      </c>
      <c r="BB45" s="66">
        <f t="shared" si="22"/>
        <v>353.02727736567368</v>
      </c>
      <c r="BC45" s="66">
        <f t="shared" si="23"/>
        <v>448.72705555314252</v>
      </c>
      <c r="BD45" s="66">
        <f t="shared" si="24"/>
        <v>823.65702338697918</v>
      </c>
      <c r="BE45" s="66">
        <f t="shared" si="25"/>
        <v>1675.8687154126928</v>
      </c>
      <c r="BF45" s="66">
        <f t="shared" si="26"/>
        <v>1295.2181079789775</v>
      </c>
      <c r="BG45" s="66">
        <f t="shared" si="27"/>
        <v>5698.6775390000021</v>
      </c>
      <c r="BH45" s="66">
        <f t="shared" si="28"/>
        <v>6159.9239399999969</v>
      </c>
      <c r="BI45" s="66">
        <f t="shared" si="29"/>
        <v>5953.9026845300996</v>
      </c>
      <c r="BJ45" s="66">
        <f t="shared" si="30"/>
        <v>313.03361000000086</v>
      </c>
      <c r="BK45" s="66">
        <f t="shared" si="31"/>
        <v>586.82389999999998</v>
      </c>
      <c r="BL45" s="66">
        <f t="shared" si="32"/>
        <v>464.53217228358636</v>
      </c>
      <c r="BM45" s="66">
        <f t="shared" si="33"/>
        <v>217.24968999999908</v>
      </c>
      <c r="BN45" s="66">
        <f t="shared" si="34"/>
        <v>217.38028999999972</v>
      </c>
      <c r="BO45" s="66">
        <f t="shared" si="35"/>
        <v>217.32195593840885</v>
      </c>
      <c r="BP45" s="66">
        <f t="shared" si="36"/>
        <v>954.1667900000009</v>
      </c>
      <c r="BQ45" s="66">
        <f t="shared" si="37"/>
        <v>1177.3958400000006</v>
      </c>
      <c r="BR45" s="66">
        <f t="shared" si="38"/>
        <v>1077.6878985642625</v>
      </c>
      <c r="BS45" s="66">
        <f t="shared" si="39"/>
        <v>2644.3537000000106</v>
      </c>
      <c r="BT45" s="66">
        <f t="shared" si="40"/>
        <v>2497.3485600000113</v>
      </c>
      <c r="BU45" s="66">
        <f t="shared" si="41"/>
        <v>2563.0101747847912</v>
      </c>
      <c r="BV45" s="66">
        <f t="shared" si="42"/>
        <v>846.00466999999912</v>
      </c>
      <c r="BW45" s="66">
        <f t="shared" si="43"/>
        <v>897.78765000000044</v>
      </c>
      <c r="BX45" s="66">
        <f t="shared" si="44"/>
        <v>874.65815884637084</v>
      </c>
      <c r="BY45" s="66">
        <f t="shared" si="45"/>
        <v>238.05526999999978</v>
      </c>
      <c r="BZ45" s="66">
        <f t="shared" si="46"/>
        <v>282.84979999999973</v>
      </c>
      <c r="CA45" s="66">
        <f t="shared" si="47"/>
        <v>262.84178413521238</v>
      </c>
      <c r="CB45" s="66">
        <f t="shared" si="48"/>
        <v>1018.355789999996</v>
      </c>
      <c r="CC45" s="66">
        <f t="shared" si="49"/>
        <v>1304.5261099999991</v>
      </c>
      <c r="CD45" s="66">
        <f t="shared" si="50"/>
        <v>1176.704692907525</v>
      </c>
      <c r="CE45" s="66">
        <f t="shared" si="51"/>
        <v>5168.3942390000029</v>
      </c>
      <c r="CF45" s="66">
        <f t="shared" si="2"/>
        <v>5355.7197499999966</v>
      </c>
      <c r="CG45" s="66">
        <f t="shared" si="52"/>
        <v>5272.0485563081047</v>
      </c>
      <c r="CH45" s="67"/>
    </row>
    <row r="46" spans="1:86" x14ac:dyDescent="0.25">
      <c r="A46" s="5">
        <v>40</v>
      </c>
      <c r="B46" s="6">
        <v>20666</v>
      </c>
      <c r="C46" s="6">
        <v>25001</v>
      </c>
      <c r="D46" s="6">
        <v>45667</v>
      </c>
      <c r="E46" s="6">
        <v>193651908</v>
      </c>
      <c r="F46" s="6">
        <v>255555168</v>
      </c>
      <c r="G46" s="6">
        <v>449207076</v>
      </c>
      <c r="H46" s="6">
        <v>1058</v>
      </c>
      <c r="I46" s="6">
        <v>1761</v>
      </c>
      <c r="J46" s="8">
        <v>2819</v>
      </c>
      <c r="K46" s="6">
        <v>115818199</v>
      </c>
      <c r="L46" s="6">
        <v>160760421</v>
      </c>
      <c r="M46" s="6">
        <v>276578621</v>
      </c>
      <c r="N46" s="6">
        <v>5853784</v>
      </c>
      <c r="O46" s="6">
        <v>12595179</v>
      </c>
      <c r="P46" s="6">
        <v>18448963</v>
      </c>
      <c r="Q46" s="6">
        <v>3894581</v>
      </c>
      <c r="R46" s="6">
        <v>5243273</v>
      </c>
      <c r="S46" s="6">
        <v>9137854</v>
      </c>
      <c r="T46" s="6">
        <v>21895869</v>
      </c>
      <c r="U46" s="6">
        <v>30747463</v>
      </c>
      <c r="V46" s="6">
        <v>52643332</v>
      </c>
      <c r="W46" s="6">
        <v>46055086</v>
      </c>
      <c r="X46" s="6">
        <v>66913504</v>
      </c>
      <c r="Y46" s="6">
        <v>112968590</v>
      </c>
      <c r="Z46" s="6">
        <v>20937217</v>
      </c>
      <c r="AA46" s="6">
        <v>21183266</v>
      </c>
      <c r="AB46" s="6">
        <v>42120483</v>
      </c>
      <c r="AC46" s="6">
        <v>5510175</v>
      </c>
      <c r="AD46" s="6">
        <v>7167861</v>
      </c>
      <c r="AE46" s="6">
        <v>12678035</v>
      </c>
      <c r="AF46" s="6">
        <v>21419853</v>
      </c>
      <c r="AG46" s="9">
        <v>34748327</v>
      </c>
      <c r="AH46" s="6">
        <v>56168180</v>
      </c>
      <c r="AI46" s="66">
        <f t="shared" si="3"/>
        <v>5604.2871866834412</v>
      </c>
      <c r="AJ46" s="66">
        <f t="shared" si="4"/>
        <v>6430.1596336146558</v>
      </c>
      <c r="AK46" s="66">
        <f t="shared" si="5"/>
        <v>6056.4219458252128</v>
      </c>
      <c r="AL46" s="66">
        <f t="shared" si="6"/>
        <v>283.25675021774896</v>
      </c>
      <c r="AM46" s="66">
        <f t="shared" si="7"/>
        <v>503.7870085196592</v>
      </c>
      <c r="AN46" s="66">
        <f t="shared" si="8"/>
        <v>403.98894168655704</v>
      </c>
      <c r="AO46" s="66">
        <f t="shared" si="9"/>
        <v>188.45354688860931</v>
      </c>
      <c r="AP46" s="66">
        <f t="shared" si="10"/>
        <v>209.72253109875604</v>
      </c>
      <c r="AQ46" s="66">
        <f t="shared" si="11"/>
        <v>200.09753213480192</v>
      </c>
      <c r="AR46" s="66">
        <f t="shared" si="12"/>
        <v>1059.5117100551631</v>
      </c>
      <c r="AS46" s="66">
        <f t="shared" si="13"/>
        <v>1229.849326026959</v>
      </c>
      <c r="AT46" s="66">
        <f t="shared" si="14"/>
        <v>1152.7652790855541</v>
      </c>
      <c r="AU46" s="66">
        <f t="shared" si="15"/>
        <v>2228.5437917352174</v>
      </c>
      <c r="AV46" s="66">
        <f t="shared" si="16"/>
        <v>2676.4331026758928</v>
      </c>
      <c r="AW46" s="66">
        <f t="shared" si="17"/>
        <v>2473.7466879803796</v>
      </c>
      <c r="AX46" s="66">
        <f t="shared" si="18"/>
        <v>1013.1238265750508</v>
      </c>
      <c r="AY46" s="66">
        <f t="shared" si="19"/>
        <v>847.29674813007477</v>
      </c>
      <c r="AZ46" s="66">
        <f t="shared" si="20"/>
        <v>922.33961065977621</v>
      </c>
      <c r="BA46" s="66">
        <f t="shared" si="21"/>
        <v>266.62997193457852</v>
      </c>
      <c r="BB46" s="66">
        <f t="shared" si="22"/>
        <v>286.70297188112477</v>
      </c>
      <c r="BC46" s="66">
        <f t="shared" si="23"/>
        <v>277.61917796220467</v>
      </c>
      <c r="BD46" s="66">
        <f t="shared" si="24"/>
        <v>1036.4779347720894</v>
      </c>
      <c r="BE46" s="66">
        <f t="shared" si="25"/>
        <v>1389.877484900604</v>
      </c>
      <c r="BF46" s="66">
        <f t="shared" si="26"/>
        <v>1229.9511682396478</v>
      </c>
      <c r="BG46" s="66">
        <f t="shared" si="27"/>
        <v>5747.4100849999868</v>
      </c>
      <c r="BH46" s="66">
        <f t="shared" si="28"/>
        <v>6307.803469999988</v>
      </c>
      <c r="BI46" s="66">
        <f t="shared" si="29"/>
        <v>6054.2048168278943</v>
      </c>
      <c r="BJ46" s="66">
        <f t="shared" si="30"/>
        <v>314.75741999999946</v>
      </c>
      <c r="BK46" s="66">
        <f t="shared" si="31"/>
        <v>601.16999999999837</v>
      </c>
      <c r="BL46" s="66">
        <f t="shared" si="32"/>
        <v>471.55775530952218</v>
      </c>
      <c r="BM46" s="66">
        <f t="shared" si="33"/>
        <v>219.42471999999987</v>
      </c>
      <c r="BN46" s="66">
        <f t="shared" si="34"/>
        <v>220.48857000000055</v>
      </c>
      <c r="BO46" s="66">
        <f t="shared" si="35"/>
        <v>220.0071386797909</v>
      </c>
      <c r="BP46" s="66">
        <f t="shared" si="36"/>
        <v>971.81424000000038</v>
      </c>
      <c r="BQ46" s="66">
        <f t="shared" si="37"/>
        <v>1206.8358199999989</v>
      </c>
      <c r="BR46" s="66">
        <f t="shared" si="38"/>
        <v>1100.4798961976917</v>
      </c>
      <c r="BS46" s="66">
        <f t="shared" si="39"/>
        <v>2662.3729400000193</v>
      </c>
      <c r="BT46" s="66">
        <f t="shared" si="40"/>
        <v>2549.7335799999983</v>
      </c>
      <c r="BU46" s="66">
        <f t="shared" si="41"/>
        <v>2600.7070403490561</v>
      </c>
      <c r="BV46" s="66">
        <f t="shared" si="42"/>
        <v>870.66904999999974</v>
      </c>
      <c r="BW46" s="66">
        <f t="shared" si="43"/>
        <v>935.55784999999946</v>
      </c>
      <c r="BX46" s="66">
        <f t="shared" si="44"/>
        <v>906.19327731512863</v>
      </c>
      <c r="BY46" s="66">
        <f t="shared" si="45"/>
        <v>246.60888999999969</v>
      </c>
      <c r="BZ46" s="66">
        <f t="shared" si="46"/>
        <v>295.34171999999967</v>
      </c>
      <c r="CA46" s="66">
        <f t="shared" si="47"/>
        <v>273.28831897124803</v>
      </c>
      <c r="CB46" s="66">
        <f t="shared" si="48"/>
        <v>998.44575999999506</v>
      </c>
      <c r="CC46" s="66">
        <f t="shared" si="49"/>
        <v>1320.3177099999969</v>
      </c>
      <c r="CD46" s="66">
        <f t="shared" si="50"/>
        <v>1174.658793962157</v>
      </c>
      <c r="CE46" s="66">
        <f t="shared" si="51"/>
        <v>5213.2279449999869</v>
      </c>
      <c r="CF46" s="66">
        <f t="shared" si="2"/>
        <v>5486.1448999999893</v>
      </c>
      <c r="CG46" s="66">
        <f t="shared" si="52"/>
        <v>5362.6399228385817</v>
      </c>
      <c r="CH46" s="67"/>
    </row>
    <row r="47" spans="1:86" x14ac:dyDescent="0.25">
      <c r="A47" s="10">
        <v>41</v>
      </c>
      <c r="B47" s="11">
        <v>21286</v>
      </c>
      <c r="C47" s="11">
        <v>24722</v>
      </c>
      <c r="D47" s="11">
        <v>46008</v>
      </c>
      <c r="E47" s="11">
        <v>213158840</v>
      </c>
      <c r="F47" s="11">
        <v>269712076</v>
      </c>
      <c r="G47" s="11">
        <v>482870915</v>
      </c>
      <c r="H47" s="11">
        <v>1086</v>
      </c>
      <c r="I47" s="11">
        <v>1650</v>
      </c>
      <c r="J47" s="13">
        <v>2736</v>
      </c>
      <c r="K47" s="11">
        <v>120393364</v>
      </c>
      <c r="L47" s="11">
        <v>146922282</v>
      </c>
      <c r="M47" s="11">
        <v>267315646</v>
      </c>
      <c r="N47" s="11">
        <v>8944794</v>
      </c>
      <c r="O47" s="11">
        <v>11588951</v>
      </c>
      <c r="P47" s="11">
        <v>20533745</v>
      </c>
      <c r="Q47" s="11">
        <v>4509970</v>
      </c>
      <c r="R47" s="11">
        <v>5311485</v>
      </c>
      <c r="S47" s="11">
        <v>9821456</v>
      </c>
      <c r="T47" s="11">
        <v>22578079</v>
      </c>
      <c r="U47" s="11">
        <v>31529374</v>
      </c>
      <c r="V47" s="11">
        <v>54107453</v>
      </c>
      <c r="W47" s="11">
        <v>46452311</v>
      </c>
      <c r="X47" s="11">
        <v>59551766</v>
      </c>
      <c r="Y47" s="11">
        <v>106004078</v>
      </c>
      <c r="Z47" s="11">
        <v>22819319</v>
      </c>
      <c r="AA47" s="11">
        <v>28172161</v>
      </c>
      <c r="AB47" s="11">
        <v>50991480</v>
      </c>
      <c r="AC47" s="11">
        <v>5803331</v>
      </c>
      <c r="AD47" s="11">
        <v>8601986</v>
      </c>
      <c r="AE47" s="11">
        <v>14405317</v>
      </c>
      <c r="AF47" s="11">
        <v>22740324</v>
      </c>
      <c r="AG47" s="14">
        <v>19066995</v>
      </c>
      <c r="AH47" s="11">
        <v>41807319</v>
      </c>
      <c r="AI47" s="66">
        <f t="shared" si="3"/>
        <v>5655.9881612327354</v>
      </c>
      <c r="AJ47" s="66">
        <f t="shared" si="4"/>
        <v>5942.9771863117867</v>
      </c>
      <c r="AK47" s="66">
        <f t="shared" si="5"/>
        <v>5810.1992262215263</v>
      </c>
      <c r="AL47" s="66">
        <f t="shared" si="6"/>
        <v>420.21958094522222</v>
      </c>
      <c r="AM47" s="66">
        <f t="shared" si="7"/>
        <v>468.77077097322223</v>
      </c>
      <c r="AN47" s="66">
        <f t="shared" si="8"/>
        <v>446.30814206225006</v>
      </c>
      <c r="AO47" s="66">
        <f t="shared" si="9"/>
        <v>211.87494127595602</v>
      </c>
      <c r="AP47" s="66">
        <f t="shared" si="10"/>
        <v>214.84851549227409</v>
      </c>
      <c r="AQ47" s="66">
        <f t="shared" si="11"/>
        <v>213.47278734133195</v>
      </c>
      <c r="AR47" s="66">
        <f t="shared" si="12"/>
        <v>1060.7008832096215</v>
      </c>
      <c r="AS47" s="66">
        <f t="shared" si="13"/>
        <v>1275.3569290510477</v>
      </c>
      <c r="AT47" s="66">
        <f t="shared" si="14"/>
        <v>1176.0444487915145</v>
      </c>
      <c r="AU47" s="66">
        <f t="shared" si="15"/>
        <v>2182.2940430329795</v>
      </c>
      <c r="AV47" s="66">
        <f t="shared" si="16"/>
        <v>2408.8571313000566</v>
      </c>
      <c r="AW47" s="66">
        <f t="shared" si="17"/>
        <v>2304.0357763867155</v>
      </c>
      <c r="AX47" s="66">
        <f t="shared" si="18"/>
        <v>1072.0341539039744</v>
      </c>
      <c r="AY47" s="66">
        <f t="shared" si="19"/>
        <v>1139.5583286141898</v>
      </c>
      <c r="AZ47" s="66">
        <f t="shared" si="20"/>
        <v>1108.3176838810641</v>
      </c>
      <c r="BA47" s="66">
        <f t="shared" si="21"/>
        <v>272.63605186507561</v>
      </c>
      <c r="BB47" s="66">
        <f t="shared" si="22"/>
        <v>347.94862875171913</v>
      </c>
      <c r="BC47" s="66">
        <f t="shared" si="23"/>
        <v>313.10461224134934</v>
      </c>
      <c r="BD47" s="66">
        <f t="shared" si="24"/>
        <v>1068.3230292210842</v>
      </c>
      <c r="BE47" s="66">
        <f t="shared" si="25"/>
        <v>771.25616859477384</v>
      </c>
      <c r="BF47" s="66">
        <f t="shared" si="26"/>
        <v>908.69672665623375</v>
      </c>
      <c r="BG47" s="66">
        <f t="shared" si="27"/>
        <v>5804.2929829999975</v>
      </c>
      <c r="BH47" s="66">
        <f t="shared" si="28"/>
        <v>6461.9009599999954</v>
      </c>
      <c r="BI47" s="66">
        <f t="shared" si="29"/>
        <v>6157.6529292570394</v>
      </c>
      <c r="BJ47" s="66">
        <f t="shared" si="30"/>
        <v>316.86946999999918</v>
      </c>
      <c r="BK47" s="66">
        <f t="shared" si="31"/>
        <v>615.81850000000043</v>
      </c>
      <c r="BL47" s="66">
        <f t="shared" si="32"/>
        <v>477.50713996304978</v>
      </c>
      <c r="BM47" s="66">
        <f t="shared" si="33"/>
        <v>221.84622999999954</v>
      </c>
      <c r="BN47" s="66">
        <f t="shared" si="34"/>
        <v>223.61419000000035</v>
      </c>
      <c r="BO47" s="66">
        <f t="shared" si="35"/>
        <v>222.79622798122062</v>
      </c>
      <c r="BP47" s="66">
        <f t="shared" si="36"/>
        <v>992.50636999999983</v>
      </c>
      <c r="BQ47" s="66">
        <f t="shared" si="37"/>
        <v>1237.3780800000009</v>
      </c>
      <c r="BR47" s="66">
        <f t="shared" si="38"/>
        <v>1124.086060806382</v>
      </c>
      <c r="BS47" s="66">
        <f t="shared" si="39"/>
        <v>2678.1886600000107</v>
      </c>
      <c r="BT47" s="66">
        <f t="shared" si="40"/>
        <v>2600.4229599999908</v>
      </c>
      <c r="BU47" s="66">
        <f t="shared" si="41"/>
        <v>2636.4019351825773</v>
      </c>
      <c r="BV47" s="66">
        <f t="shared" si="42"/>
        <v>901.5086500000009</v>
      </c>
      <c r="BW47" s="66">
        <f t="shared" si="43"/>
        <v>977.67744999999945</v>
      </c>
      <c r="BX47" s="66">
        <f t="shared" si="44"/>
        <v>942.43729444444466</v>
      </c>
      <c r="BY47" s="66">
        <f t="shared" si="45"/>
        <v>257.07412999999991</v>
      </c>
      <c r="BZ47" s="66">
        <f t="shared" si="46"/>
        <v>308.99531999999999</v>
      </c>
      <c r="CA47" s="66">
        <f t="shared" si="47"/>
        <v>284.97353139062773</v>
      </c>
      <c r="CB47" s="66">
        <f t="shared" si="48"/>
        <v>977.77704999999514</v>
      </c>
      <c r="CC47" s="66">
        <f t="shared" si="49"/>
        <v>1337.4095299999983</v>
      </c>
      <c r="CD47" s="66">
        <f t="shared" si="50"/>
        <v>1171.0224458128989</v>
      </c>
      <c r="CE47" s="66">
        <f t="shared" si="51"/>
        <v>5265.5772829999987</v>
      </c>
      <c r="CF47" s="66">
        <f t="shared" si="2"/>
        <v>5622.4682699999948</v>
      </c>
      <c r="CG47" s="66">
        <f t="shared" si="52"/>
        <v>5457.3495613127689</v>
      </c>
      <c r="CH47" s="67"/>
    </row>
    <row r="48" spans="1:86" x14ac:dyDescent="0.25">
      <c r="A48" s="5">
        <v>42</v>
      </c>
      <c r="B48" s="6">
        <v>21187</v>
      </c>
      <c r="C48" s="6">
        <v>25225</v>
      </c>
      <c r="D48" s="6">
        <v>46412</v>
      </c>
      <c r="E48" s="6">
        <v>211916936</v>
      </c>
      <c r="F48" s="6">
        <v>279544190</v>
      </c>
      <c r="G48" s="6">
        <v>491461126</v>
      </c>
      <c r="H48" s="6">
        <v>1140</v>
      </c>
      <c r="I48" s="6">
        <v>1564</v>
      </c>
      <c r="J48" s="8">
        <v>2704</v>
      </c>
      <c r="K48" s="6">
        <v>143299512</v>
      </c>
      <c r="L48" s="6">
        <v>160549212</v>
      </c>
      <c r="M48" s="6">
        <v>303848724</v>
      </c>
      <c r="N48" s="6">
        <v>7024865</v>
      </c>
      <c r="O48" s="6">
        <v>12006381</v>
      </c>
      <c r="P48" s="6">
        <v>19031246</v>
      </c>
      <c r="Q48" s="6">
        <v>4486041</v>
      </c>
      <c r="R48" s="6">
        <v>5470957</v>
      </c>
      <c r="S48" s="6">
        <v>9956998</v>
      </c>
      <c r="T48" s="6">
        <v>22926175</v>
      </c>
      <c r="U48" s="6">
        <v>29967697</v>
      </c>
      <c r="V48" s="6">
        <v>52893872</v>
      </c>
      <c r="W48" s="6">
        <v>50923814</v>
      </c>
      <c r="X48" s="6">
        <v>62059277</v>
      </c>
      <c r="Y48" s="6">
        <v>112983091</v>
      </c>
      <c r="Z48" s="6">
        <v>23037855</v>
      </c>
      <c r="AA48" s="6">
        <v>25535743</v>
      </c>
      <c r="AB48" s="6">
        <v>48573598</v>
      </c>
      <c r="AC48" s="6">
        <v>6094930</v>
      </c>
      <c r="AD48" s="6">
        <v>8171424</v>
      </c>
      <c r="AE48" s="6">
        <v>14266354</v>
      </c>
      <c r="AF48" s="6">
        <v>40316738</v>
      </c>
      <c r="AG48" s="9">
        <v>34815071</v>
      </c>
      <c r="AH48" s="6">
        <v>75131809</v>
      </c>
      <c r="AI48" s="66">
        <f t="shared" si="3"/>
        <v>6763.5584084580169</v>
      </c>
      <c r="AJ48" s="66">
        <f t="shared" si="4"/>
        <v>6364.6863032705651</v>
      </c>
      <c r="AK48" s="66">
        <f t="shared" si="5"/>
        <v>6546.7707489442382</v>
      </c>
      <c r="AL48" s="66">
        <f t="shared" si="6"/>
        <v>331.56487468730825</v>
      </c>
      <c r="AM48" s="66">
        <f t="shared" si="7"/>
        <v>475.97149653121903</v>
      </c>
      <c r="AN48" s="66">
        <f t="shared" si="8"/>
        <v>410.05011634922005</v>
      </c>
      <c r="AO48" s="66">
        <f t="shared" si="9"/>
        <v>211.73554538160192</v>
      </c>
      <c r="AP48" s="66">
        <f t="shared" si="10"/>
        <v>216.88630327056492</v>
      </c>
      <c r="AQ48" s="66">
        <f t="shared" si="11"/>
        <v>214.53499095061622</v>
      </c>
      <c r="AR48" s="66">
        <f t="shared" si="12"/>
        <v>1082.0868929060273</v>
      </c>
      <c r="AS48" s="66">
        <f t="shared" si="13"/>
        <v>1188.0157383548067</v>
      </c>
      <c r="AT48" s="66">
        <f t="shared" si="14"/>
        <v>1139.6593984314402</v>
      </c>
      <c r="AU48" s="66">
        <f t="shared" si="15"/>
        <v>2403.5405673290225</v>
      </c>
      <c r="AV48" s="66">
        <f t="shared" si="16"/>
        <v>2460.2290188305251</v>
      </c>
      <c r="AW48" s="66">
        <f t="shared" si="17"/>
        <v>2434.3508359906918</v>
      </c>
      <c r="AX48" s="66">
        <f t="shared" si="18"/>
        <v>1087.3580497474866</v>
      </c>
      <c r="AY48" s="66">
        <f t="shared" si="19"/>
        <v>1012.3188503468781</v>
      </c>
      <c r="AZ48" s="66">
        <f t="shared" si="20"/>
        <v>1046.5741187623889</v>
      </c>
      <c r="BA48" s="66">
        <f t="shared" si="21"/>
        <v>287.67310143012224</v>
      </c>
      <c r="BB48" s="66">
        <f t="shared" si="22"/>
        <v>323.94148662041624</v>
      </c>
      <c r="BC48" s="66">
        <f t="shared" si="23"/>
        <v>307.38502973368958</v>
      </c>
      <c r="BD48" s="66">
        <f t="shared" si="24"/>
        <v>1902.8997970453579</v>
      </c>
      <c r="BE48" s="66">
        <f t="shared" si="25"/>
        <v>1380.1812091179386</v>
      </c>
      <c r="BF48" s="66">
        <f t="shared" si="26"/>
        <v>1618.8013660260278</v>
      </c>
      <c r="BG48" s="66">
        <f t="shared" si="27"/>
        <v>5874.2081269999671</v>
      </c>
      <c r="BH48" s="66">
        <f t="shared" si="28"/>
        <v>6624.9327299999968</v>
      </c>
      <c r="BI48" s="66">
        <f t="shared" si="29"/>
        <v>6282.2282103981343</v>
      </c>
      <c r="BJ48" s="66">
        <f t="shared" si="30"/>
        <v>319.63274000000047</v>
      </c>
      <c r="BK48" s="66">
        <f t="shared" si="31"/>
        <v>631.00520000000063</v>
      </c>
      <c r="BL48" s="66">
        <f t="shared" si="32"/>
        <v>488.86419530250851</v>
      </c>
      <c r="BM48" s="66">
        <f t="shared" si="33"/>
        <v>224.68810000000019</v>
      </c>
      <c r="BN48" s="66">
        <f t="shared" si="34"/>
        <v>226.87781000000007</v>
      </c>
      <c r="BO48" s="66">
        <f t="shared" si="35"/>
        <v>225.87821106502639</v>
      </c>
      <c r="BP48" s="66">
        <f t="shared" si="36"/>
        <v>1016.9301200000016</v>
      </c>
      <c r="BQ48" s="66">
        <f t="shared" si="37"/>
        <v>1269.4502400000024</v>
      </c>
      <c r="BR48" s="66">
        <f t="shared" si="38"/>
        <v>1154.1752296052764</v>
      </c>
      <c r="BS48" s="66">
        <f t="shared" si="39"/>
        <v>2693.770959999998</v>
      </c>
      <c r="BT48" s="66">
        <f t="shared" si="40"/>
        <v>2650.4973600000103</v>
      </c>
      <c r="BU48" s="66">
        <f t="shared" si="41"/>
        <v>2670.2516856743991</v>
      </c>
      <c r="BV48" s="66">
        <f t="shared" si="42"/>
        <v>939.34942999999998</v>
      </c>
      <c r="BW48" s="66">
        <f t="shared" si="43"/>
        <v>1024.6208700000004</v>
      </c>
      <c r="BX48" s="66">
        <f t="shared" si="44"/>
        <v>985.69460094716896</v>
      </c>
      <c r="BY48" s="66">
        <f t="shared" si="45"/>
        <v>269.68870999999939</v>
      </c>
      <c r="BZ48" s="66">
        <f t="shared" si="46"/>
        <v>323.94943999999919</v>
      </c>
      <c r="CA48" s="66">
        <f t="shared" si="47"/>
        <v>299.17950794557368</v>
      </c>
      <c r="CB48" s="66">
        <f t="shared" si="48"/>
        <v>957.51179999999476</v>
      </c>
      <c r="CC48" s="66">
        <f t="shared" si="49"/>
        <v>1356.3963500000011</v>
      </c>
      <c r="CD48" s="66">
        <f t="shared" si="50"/>
        <v>1174.306223290311</v>
      </c>
      <c r="CE48" s="66">
        <f t="shared" si="51"/>
        <v>5329.8872869999659</v>
      </c>
      <c r="CF48" s="66">
        <f t="shared" si="2"/>
        <v>5767.0497199999963</v>
      </c>
      <c r="CG48" s="66">
        <f t="shared" si="52"/>
        <v>5567.485804030599</v>
      </c>
      <c r="CH48" s="67"/>
    </row>
    <row r="49" spans="1:86" x14ac:dyDescent="0.25">
      <c r="A49" s="10">
        <v>43</v>
      </c>
      <c r="B49" s="11">
        <v>21170</v>
      </c>
      <c r="C49" s="11">
        <v>24746</v>
      </c>
      <c r="D49" s="11">
        <v>45916</v>
      </c>
      <c r="E49" s="11">
        <v>213703481</v>
      </c>
      <c r="F49" s="11">
        <v>281083933</v>
      </c>
      <c r="G49" s="11">
        <v>494787414</v>
      </c>
      <c r="H49" s="11">
        <v>1043</v>
      </c>
      <c r="I49" s="11">
        <v>1460</v>
      </c>
      <c r="J49" s="13">
        <v>2503</v>
      </c>
      <c r="K49" s="11">
        <v>121902931</v>
      </c>
      <c r="L49" s="11">
        <v>170267035</v>
      </c>
      <c r="M49" s="11">
        <v>292169967</v>
      </c>
      <c r="N49" s="11">
        <v>7065745</v>
      </c>
      <c r="O49" s="11">
        <v>12734507</v>
      </c>
      <c r="P49" s="11">
        <v>19800252</v>
      </c>
      <c r="Q49" s="11">
        <v>4304125</v>
      </c>
      <c r="R49" s="11">
        <v>5753083</v>
      </c>
      <c r="S49" s="11">
        <v>10057209</v>
      </c>
      <c r="T49" s="11">
        <v>24177936</v>
      </c>
      <c r="U49" s="11">
        <v>30176896</v>
      </c>
      <c r="V49" s="11">
        <v>54354832</v>
      </c>
      <c r="W49" s="11">
        <v>51858371</v>
      </c>
      <c r="X49" s="11">
        <v>64054320</v>
      </c>
      <c r="Y49" s="11">
        <v>115912692</v>
      </c>
      <c r="Z49" s="11">
        <v>24060856</v>
      </c>
      <c r="AA49" s="11">
        <v>34174668</v>
      </c>
      <c r="AB49" s="11">
        <v>58235524</v>
      </c>
      <c r="AC49" s="11">
        <v>8095783</v>
      </c>
      <c r="AD49" s="11">
        <v>10457298</v>
      </c>
      <c r="AE49" s="11">
        <v>18553082</v>
      </c>
      <c r="AF49" s="11">
        <v>13709984</v>
      </c>
      <c r="AG49" s="14">
        <v>31403853</v>
      </c>
      <c r="AH49" s="11">
        <v>45113837</v>
      </c>
      <c r="AI49" s="66">
        <f t="shared" si="3"/>
        <v>5758.2867737364195</v>
      </c>
      <c r="AJ49" s="66">
        <f t="shared" si="4"/>
        <v>6880.5881758668065</v>
      </c>
      <c r="AK49" s="66">
        <f t="shared" si="5"/>
        <v>6363.1406699189829</v>
      </c>
      <c r="AL49" s="66">
        <f t="shared" si="6"/>
        <v>333.76216343882851</v>
      </c>
      <c r="AM49" s="66">
        <f t="shared" si="7"/>
        <v>514.60870443708075</v>
      </c>
      <c r="AN49" s="66">
        <f t="shared" si="8"/>
        <v>431.2277201846851</v>
      </c>
      <c r="AO49" s="66">
        <f t="shared" si="9"/>
        <v>203.31247047709022</v>
      </c>
      <c r="AP49" s="66">
        <f t="shared" si="10"/>
        <v>232.48537137315122</v>
      </c>
      <c r="AQ49" s="66">
        <f t="shared" si="11"/>
        <v>219.03495513546477</v>
      </c>
      <c r="AR49" s="66">
        <f t="shared" si="12"/>
        <v>1142.084837033538</v>
      </c>
      <c r="AS49" s="66">
        <f t="shared" si="13"/>
        <v>1219.4656106037339</v>
      </c>
      <c r="AT49" s="66">
        <f t="shared" si="14"/>
        <v>1183.7884833173621</v>
      </c>
      <c r="AU49" s="66">
        <f t="shared" si="15"/>
        <v>2449.6160132262635</v>
      </c>
      <c r="AV49" s="66">
        <f t="shared" si="16"/>
        <v>2588.4716721894447</v>
      </c>
      <c r="AW49" s="66">
        <f t="shared" si="17"/>
        <v>2524.4509974736475</v>
      </c>
      <c r="AX49" s="66">
        <f t="shared" si="18"/>
        <v>1136.5543693906473</v>
      </c>
      <c r="AY49" s="66">
        <f t="shared" si="19"/>
        <v>1381.0178614725612</v>
      </c>
      <c r="AZ49" s="66">
        <f t="shared" si="20"/>
        <v>1268.3056886488371</v>
      </c>
      <c r="BA49" s="66">
        <f t="shared" si="21"/>
        <v>382.41771374586682</v>
      </c>
      <c r="BB49" s="66">
        <f t="shared" si="22"/>
        <v>422.5853875373798</v>
      </c>
      <c r="BC49" s="66">
        <f t="shared" si="23"/>
        <v>404.06572872201411</v>
      </c>
      <c r="BD49" s="66">
        <f t="shared" si="24"/>
        <v>647.6137931034483</v>
      </c>
      <c r="BE49" s="66">
        <f t="shared" si="25"/>
        <v>1269.0476440636871</v>
      </c>
      <c r="BF49" s="66">
        <f t="shared" si="26"/>
        <v>982.52977175712169</v>
      </c>
      <c r="BG49" s="66">
        <f t="shared" si="27"/>
        <v>5962.5207469999787</v>
      </c>
      <c r="BH49" s="66">
        <f t="shared" si="28"/>
        <v>6799.9151000000238</v>
      </c>
      <c r="BI49" s="66">
        <f t="shared" si="29"/>
        <v>6413.8266242397021</v>
      </c>
      <c r="BJ49" s="66">
        <f t="shared" si="30"/>
        <v>323.33805000000257</v>
      </c>
      <c r="BK49" s="66">
        <f t="shared" si="31"/>
        <v>646.99229999999909</v>
      </c>
      <c r="BL49" s="66">
        <f t="shared" si="32"/>
        <v>497.76848972689334</v>
      </c>
      <c r="BM49" s="66">
        <f t="shared" si="33"/>
        <v>228.14221000000032</v>
      </c>
      <c r="BN49" s="66">
        <f t="shared" si="34"/>
        <v>230.41401000000008</v>
      </c>
      <c r="BO49" s="66">
        <f t="shared" si="35"/>
        <v>229.36657542381761</v>
      </c>
      <c r="BP49" s="66">
        <f t="shared" si="36"/>
        <v>1045.8305099999986</v>
      </c>
      <c r="BQ49" s="66">
        <f t="shared" si="37"/>
        <v>1303.5279200000009</v>
      </c>
      <c r="BR49" s="66">
        <f t="shared" si="38"/>
        <v>1184.7141259042598</v>
      </c>
      <c r="BS49" s="66">
        <f t="shared" si="39"/>
        <v>2711.334979999996</v>
      </c>
      <c r="BT49" s="66">
        <f t="shared" si="40"/>
        <v>2701.1989600000034</v>
      </c>
      <c r="BU49" s="66">
        <f t="shared" si="41"/>
        <v>2705.8722665467376</v>
      </c>
      <c r="BV49" s="66">
        <f t="shared" si="42"/>
        <v>985.06343000000038</v>
      </c>
      <c r="BW49" s="66">
        <f t="shared" si="43"/>
        <v>1076.8913299999997</v>
      </c>
      <c r="BX49" s="66">
        <f t="shared" si="44"/>
        <v>1034.5532203432356</v>
      </c>
      <c r="BY49" s="66">
        <f t="shared" si="45"/>
        <v>284.70402999999914</v>
      </c>
      <c r="BZ49" s="66">
        <f t="shared" si="46"/>
        <v>340.35396000000037</v>
      </c>
      <c r="CA49" s="66">
        <f t="shared" si="47"/>
        <v>314.69604079754316</v>
      </c>
      <c r="CB49" s="66">
        <f t="shared" si="48"/>
        <v>938.93262999999024</v>
      </c>
      <c r="CC49" s="66">
        <f t="shared" si="49"/>
        <v>1377.9235899999987</v>
      </c>
      <c r="CD49" s="66">
        <f t="shared" si="50"/>
        <v>1175.5227139829203</v>
      </c>
      <c r="CE49" s="66">
        <f t="shared" si="51"/>
        <v>5411.0404869999766</v>
      </c>
      <c r="CF49" s="66">
        <f t="shared" si="2"/>
        <v>5922.5087900000244</v>
      </c>
      <c r="CG49" s="66">
        <f t="shared" si="52"/>
        <v>5686.6915590889912</v>
      </c>
      <c r="CH49" s="67"/>
    </row>
    <row r="50" spans="1:86" x14ac:dyDescent="0.25">
      <c r="A50" s="5">
        <v>44</v>
      </c>
      <c r="B50" s="6">
        <v>20358</v>
      </c>
      <c r="C50" s="6">
        <v>24287</v>
      </c>
      <c r="D50" s="6">
        <v>44645</v>
      </c>
      <c r="E50" s="6">
        <v>212135968</v>
      </c>
      <c r="F50" s="6">
        <v>280335614</v>
      </c>
      <c r="G50" s="6">
        <v>492471582</v>
      </c>
      <c r="H50" s="6">
        <v>1147</v>
      </c>
      <c r="I50" s="6">
        <v>1578</v>
      </c>
      <c r="J50" s="8">
        <v>2725</v>
      </c>
      <c r="K50" s="6">
        <v>135638957</v>
      </c>
      <c r="L50" s="6">
        <v>182936328</v>
      </c>
      <c r="M50" s="6">
        <v>318575285</v>
      </c>
      <c r="N50" s="6">
        <v>7916376</v>
      </c>
      <c r="O50" s="6">
        <v>13508373</v>
      </c>
      <c r="P50" s="6">
        <v>21424749</v>
      </c>
      <c r="Q50" s="6">
        <v>5042429</v>
      </c>
      <c r="R50" s="6">
        <v>6768344</v>
      </c>
      <c r="S50" s="6">
        <v>11810773</v>
      </c>
      <c r="T50" s="6">
        <v>24267658</v>
      </c>
      <c r="U50" s="6">
        <v>36411808</v>
      </c>
      <c r="V50" s="6">
        <v>60679466</v>
      </c>
      <c r="W50" s="6">
        <v>56588537</v>
      </c>
      <c r="X50" s="6">
        <v>63315008</v>
      </c>
      <c r="Y50" s="6">
        <v>119903545</v>
      </c>
      <c r="Z50" s="6">
        <v>23347044</v>
      </c>
      <c r="AA50" s="6">
        <v>38012000</v>
      </c>
      <c r="AB50" s="6">
        <v>61359044</v>
      </c>
      <c r="AC50" s="6">
        <v>7487494</v>
      </c>
      <c r="AD50" s="6">
        <v>11737598</v>
      </c>
      <c r="AE50" s="6">
        <v>19225092</v>
      </c>
      <c r="AF50" s="6">
        <v>23948224</v>
      </c>
      <c r="AG50" s="9">
        <v>33459915</v>
      </c>
      <c r="AH50" s="6">
        <v>57408139</v>
      </c>
      <c r="AI50" s="66">
        <f t="shared" si="3"/>
        <v>6662.6857746340502</v>
      </c>
      <c r="AJ50" s="66">
        <f t="shared" si="4"/>
        <v>7532.2735619878949</v>
      </c>
      <c r="AK50" s="66">
        <f t="shared" si="5"/>
        <v>7135.7438682943221</v>
      </c>
      <c r="AL50" s="66">
        <f t="shared" si="6"/>
        <v>388.85823754789271</v>
      </c>
      <c r="AM50" s="66">
        <f t="shared" si="7"/>
        <v>556.19767777000038</v>
      </c>
      <c r="AN50" s="66">
        <f t="shared" si="8"/>
        <v>479.89134281554487</v>
      </c>
      <c r="AO50" s="66">
        <f t="shared" si="9"/>
        <v>247.68783770507909</v>
      </c>
      <c r="AP50" s="66">
        <f t="shared" si="10"/>
        <v>278.68176390661671</v>
      </c>
      <c r="AQ50" s="66">
        <f t="shared" si="11"/>
        <v>264.54861686639043</v>
      </c>
      <c r="AR50" s="66">
        <f t="shared" si="12"/>
        <v>1192.0452893211514</v>
      </c>
      <c r="AS50" s="66">
        <f t="shared" si="13"/>
        <v>1499.230370156874</v>
      </c>
      <c r="AT50" s="66">
        <f t="shared" si="14"/>
        <v>1359.1547989696494</v>
      </c>
      <c r="AU50" s="66">
        <f t="shared" si="15"/>
        <v>2779.6707436879851</v>
      </c>
      <c r="AV50" s="66">
        <f t="shared" si="16"/>
        <v>2606.950549676782</v>
      </c>
      <c r="AW50" s="66">
        <f t="shared" si="17"/>
        <v>2685.710493896293</v>
      </c>
      <c r="AX50" s="66">
        <f t="shared" si="18"/>
        <v>1146.8240495137047</v>
      </c>
      <c r="AY50" s="66">
        <f t="shared" si="19"/>
        <v>1565.1171408572488</v>
      </c>
      <c r="AZ50" s="66">
        <f t="shared" si="20"/>
        <v>1374.3766155224548</v>
      </c>
      <c r="BA50" s="66">
        <f t="shared" si="21"/>
        <v>367.79123686020239</v>
      </c>
      <c r="BB50" s="66">
        <f t="shared" si="22"/>
        <v>483.28727302672212</v>
      </c>
      <c r="BC50" s="66">
        <f t="shared" si="23"/>
        <v>430.6213909732333</v>
      </c>
      <c r="BD50" s="66">
        <f t="shared" si="24"/>
        <v>1176.354455251007</v>
      </c>
      <c r="BE50" s="66">
        <f t="shared" si="25"/>
        <v>1377.6882694445587</v>
      </c>
      <c r="BF50" s="66">
        <f t="shared" si="26"/>
        <v>1285.8805913316162</v>
      </c>
      <c r="BG50" s="66">
        <f t="shared" si="27"/>
        <v>6075.0794089999745</v>
      </c>
      <c r="BH50" s="66">
        <f t="shared" si="28"/>
        <v>6990.1643900000163</v>
      </c>
      <c r="BI50" s="66">
        <f t="shared" si="29"/>
        <v>6572.8880982943629</v>
      </c>
      <c r="BJ50" s="66">
        <f t="shared" si="30"/>
        <v>328.30406000000175</v>
      </c>
      <c r="BK50" s="66">
        <f t="shared" si="31"/>
        <v>664.06839999999931</v>
      </c>
      <c r="BL50" s="66">
        <f t="shared" si="32"/>
        <v>510.96076345122674</v>
      </c>
      <c r="BM50" s="66">
        <f t="shared" si="33"/>
        <v>232.4184399999998</v>
      </c>
      <c r="BN50" s="66">
        <f t="shared" si="34"/>
        <v>234.37129000000152</v>
      </c>
      <c r="BO50" s="66">
        <f t="shared" si="35"/>
        <v>233.48079564900956</v>
      </c>
      <c r="BP50" s="66">
        <f t="shared" si="36"/>
        <v>1080.0106399999993</v>
      </c>
      <c r="BQ50" s="66">
        <f t="shared" si="37"/>
        <v>1340.1347399999963</v>
      </c>
      <c r="BR50" s="66">
        <f t="shared" si="38"/>
        <v>1221.5188495800178</v>
      </c>
      <c r="BS50" s="66">
        <f t="shared" si="39"/>
        <v>2733.3409000000211</v>
      </c>
      <c r="BT50" s="66">
        <f t="shared" si="40"/>
        <v>2753.9314599999943</v>
      </c>
      <c r="BU50" s="66">
        <f t="shared" si="41"/>
        <v>2744.5422199847753</v>
      </c>
      <c r="BV50" s="66">
        <f t="shared" si="42"/>
        <v>1039.5687699999996</v>
      </c>
      <c r="BW50" s="66">
        <f t="shared" si="43"/>
        <v>1135.0208500000001</v>
      </c>
      <c r="BX50" s="66">
        <f t="shared" si="44"/>
        <v>1091.4949580828759</v>
      </c>
      <c r="BY50" s="66">
        <f t="shared" si="45"/>
        <v>302.38516999999928</v>
      </c>
      <c r="BZ50" s="66">
        <f t="shared" si="46"/>
        <v>358.36979999999994</v>
      </c>
      <c r="CA50" s="66">
        <f t="shared" si="47"/>
        <v>332.84095919946208</v>
      </c>
      <c r="CB50" s="66">
        <f t="shared" si="48"/>
        <v>923.4426399999993</v>
      </c>
      <c r="CC50" s="66">
        <f t="shared" si="49"/>
        <v>1402.6873100000023</v>
      </c>
      <c r="CD50" s="66">
        <f t="shared" si="50"/>
        <v>1184.1530286278428</v>
      </c>
      <c r="CE50" s="66">
        <f t="shared" si="51"/>
        <v>5514.3569089999728</v>
      </c>
      <c r="CF50" s="66">
        <f t="shared" si="2"/>
        <v>6091.7247000000152</v>
      </c>
      <c r="CG50" s="66">
        <f t="shared" si="52"/>
        <v>5828.4465391941267</v>
      </c>
      <c r="CH50" s="67"/>
    </row>
    <row r="51" spans="1:86" x14ac:dyDescent="0.25">
      <c r="A51" s="10">
        <v>45</v>
      </c>
      <c r="B51" s="11">
        <v>19848</v>
      </c>
      <c r="C51" s="11">
        <v>23370</v>
      </c>
      <c r="D51" s="11">
        <v>43218</v>
      </c>
      <c r="E51" s="11">
        <v>219531616</v>
      </c>
      <c r="F51" s="11">
        <v>280507013</v>
      </c>
      <c r="G51" s="11">
        <v>500038628</v>
      </c>
      <c r="H51" s="11">
        <v>1091</v>
      </c>
      <c r="I51" s="11">
        <v>1531</v>
      </c>
      <c r="J51" s="13">
        <v>2622</v>
      </c>
      <c r="K51" s="11">
        <v>131092096</v>
      </c>
      <c r="L51" s="11">
        <v>169396692</v>
      </c>
      <c r="M51" s="11">
        <v>300488787</v>
      </c>
      <c r="N51" s="11">
        <v>7532438</v>
      </c>
      <c r="O51" s="11">
        <v>12238395</v>
      </c>
      <c r="P51" s="11">
        <v>19770834</v>
      </c>
      <c r="Q51" s="11">
        <v>4329243</v>
      </c>
      <c r="R51" s="11">
        <v>7338968</v>
      </c>
      <c r="S51" s="11">
        <v>11668211</v>
      </c>
      <c r="T51" s="11">
        <v>23745395</v>
      </c>
      <c r="U51" s="11">
        <v>32946030</v>
      </c>
      <c r="V51" s="11">
        <v>56691425</v>
      </c>
      <c r="W51" s="11">
        <v>48851550</v>
      </c>
      <c r="X51" s="11">
        <v>71366410</v>
      </c>
      <c r="Y51" s="11">
        <v>120217960</v>
      </c>
      <c r="Z51" s="11">
        <v>25336060</v>
      </c>
      <c r="AA51" s="11">
        <v>30073007</v>
      </c>
      <c r="AB51" s="11">
        <v>55409066</v>
      </c>
      <c r="AC51" s="11">
        <v>6980288</v>
      </c>
      <c r="AD51" s="11">
        <v>9243914</v>
      </c>
      <c r="AE51" s="11">
        <v>16224202</v>
      </c>
      <c r="AF51" s="11">
        <v>26178804</v>
      </c>
      <c r="AG51" s="14">
        <v>25767331</v>
      </c>
      <c r="AH51" s="11">
        <v>51946135</v>
      </c>
      <c r="AI51" s="66">
        <f t="shared" si="3"/>
        <v>6604.801289802499</v>
      </c>
      <c r="AJ51" s="66">
        <f t="shared" si="4"/>
        <v>7248.4677792041075</v>
      </c>
      <c r="AK51" s="66">
        <f t="shared" si="5"/>
        <v>6952.8619325281134</v>
      </c>
      <c r="AL51" s="66">
        <f t="shared" si="6"/>
        <v>379.50614671503428</v>
      </c>
      <c r="AM51" s="66">
        <f t="shared" si="7"/>
        <v>523.67971758664953</v>
      </c>
      <c r="AN51" s="66">
        <f t="shared" si="8"/>
        <v>457.46758295154797</v>
      </c>
      <c r="AO51" s="66">
        <f t="shared" si="9"/>
        <v>218.11986094316808</v>
      </c>
      <c r="AP51" s="66">
        <f t="shared" si="10"/>
        <v>314.03371844244759</v>
      </c>
      <c r="AQ51" s="66">
        <f t="shared" si="11"/>
        <v>269.98498310888982</v>
      </c>
      <c r="AR51" s="66">
        <f t="shared" si="12"/>
        <v>1196.3621019750101</v>
      </c>
      <c r="AS51" s="66">
        <f t="shared" si="13"/>
        <v>1409.7573812580231</v>
      </c>
      <c r="AT51" s="66">
        <f t="shared" si="14"/>
        <v>1311.7549400712667</v>
      </c>
      <c r="AU51" s="66">
        <f t="shared" si="15"/>
        <v>2461.283252720677</v>
      </c>
      <c r="AV51" s="66">
        <f t="shared" si="16"/>
        <v>3053.7616602481812</v>
      </c>
      <c r="AW51" s="66">
        <f t="shared" si="17"/>
        <v>2781.6641214308852</v>
      </c>
      <c r="AX51" s="66">
        <f t="shared" si="18"/>
        <v>1276.5044336960902</v>
      </c>
      <c r="AY51" s="66">
        <f t="shared" si="19"/>
        <v>1286.8210098416773</v>
      </c>
      <c r="AZ51" s="66">
        <f t="shared" si="20"/>
        <v>1282.0830672405016</v>
      </c>
      <c r="BA51" s="66">
        <f t="shared" si="21"/>
        <v>351.68722289399437</v>
      </c>
      <c r="BB51" s="66">
        <f t="shared" si="22"/>
        <v>395.54617030380831</v>
      </c>
      <c r="BC51" s="66">
        <f t="shared" si="23"/>
        <v>375.40381322597068</v>
      </c>
      <c r="BD51" s="66">
        <f t="shared" si="24"/>
        <v>1318.9643288996372</v>
      </c>
      <c r="BE51" s="66">
        <f t="shared" si="25"/>
        <v>1102.5815575524177</v>
      </c>
      <c r="BF51" s="66">
        <f t="shared" si="26"/>
        <v>1201.9560136979962</v>
      </c>
      <c r="BG51" s="66">
        <f t="shared" si="27"/>
        <v>6218.2160149999891</v>
      </c>
      <c r="BH51" s="66">
        <f t="shared" si="28"/>
        <v>7199.296919999997</v>
      </c>
      <c r="BI51" s="66">
        <f t="shared" si="29"/>
        <v>6748.7324838289533</v>
      </c>
      <c r="BJ51" s="66">
        <f t="shared" si="30"/>
        <v>334.87727000000041</v>
      </c>
      <c r="BK51" s="66">
        <f t="shared" si="31"/>
        <v>682.5485000000009</v>
      </c>
      <c r="BL51" s="66">
        <f t="shared" si="32"/>
        <v>522.87941366930522</v>
      </c>
      <c r="BM51" s="66">
        <f t="shared" si="33"/>
        <v>237.74466999999993</v>
      </c>
      <c r="BN51" s="66">
        <f t="shared" si="34"/>
        <v>238.91206999999997</v>
      </c>
      <c r="BO51" s="66">
        <f t="shared" si="35"/>
        <v>238.37593794391222</v>
      </c>
      <c r="BP51" s="66">
        <f t="shared" si="36"/>
        <v>1120.3316899999998</v>
      </c>
      <c r="BQ51" s="66">
        <f t="shared" si="37"/>
        <v>1379.8423199999984</v>
      </c>
      <c r="BR51" s="66">
        <f t="shared" si="38"/>
        <v>1260.661261546577</v>
      </c>
      <c r="BS51" s="66">
        <f t="shared" si="39"/>
        <v>2762.4939400000185</v>
      </c>
      <c r="BT51" s="66">
        <f t="shared" si="40"/>
        <v>2810.2600800000091</v>
      </c>
      <c r="BU51" s="66">
        <f t="shared" si="41"/>
        <v>2788.3233326558511</v>
      </c>
      <c r="BV51" s="66">
        <f t="shared" si="42"/>
        <v>1103.8296499999999</v>
      </c>
      <c r="BW51" s="66">
        <f t="shared" si="43"/>
        <v>1199.5702499999995</v>
      </c>
      <c r="BX51" s="66">
        <f t="shared" si="44"/>
        <v>1155.6010837081769</v>
      </c>
      <c r="BY51" s="66">
        <f t="shared" si="45"/>
        <v>323.01088999999905</v>
      </c>
      <c r="BZ51" s="66">
        <f t="shared" si="46"/>
        <v>378.16891999999984</v>
      </c>
      <c r="CA51" s="66">
        <f t="shared" si="47"/>
        <v>352.83742433985788</v>
      </c>
      <c r="CB51" s="66">
        <f t="shared" si="48"/>
        <v>912.56541000000107</v>
      </c>
      <c r="CC51" s="66">
        <f t="shared" si="49"/>
        <v>1431.4342100000006</v>
      </c>
      <c r="CD51" s="66">
        <f t="shared" si="50"/>
        <v>1193.1421108191041</v>
      </c>
      <c r="CE51" s="66">
        <f t="shared" si="51"/>
        <v>5645.5940749999882</v>
      </c>
      <c r="CF51" s="66">
        <f t="shared" si="2"/>
        <v>6277.8363499999959</v>
      </c>
      <c r="CG51" s="66">
        <f t="shared" si="52"/>
        <v>5987.4771322157358</v>
      </c>
      <c r="CH51" s="67"/>
    </row>
    <row r="52" spans="1:86" x14ac:dyDescent="0.25">
      <c r="A52" s="5">
        <v>46</v>
      </c>
      <c r="B52" s="6">
        <v>19329</v>
      </c>
      <c r="C52" s="6">
        <v>22213</v>
      </c>
      <c r="D52" s="6">
        <v>41542</v>
      </c>
      <c r="E52" s="6">
        <v>226622211</v>
      </c>
      <c r="F52" s="6">
        <v>280114316</v>
      </c>
      <c r="G52" s="6">
        <v>506736527</v>
      </c>
      <c r="H52" s="6">
        <v>1028</v>
      </c>
      <c r="I52" s="6">
        <v>1375</v>
      </c>
      <c r="J52" s="8">
        <v>2403</v>
      </c>
      <c r="K52" s="6">
        <v>169950535</v>
      </c>
      <c r="L52" s="6">
        <v>162513611</v>
      </c>
      <c r="M52" s="6">
        <v>332464146</v>
      </c>
      <c r="N52" s="6">
        <v>7214785</v>
      </c>
      <c r="O52" s="6">
        <v>12763211</v>
      </c>
      <c r="P52" s="6">
        <v>19977996</v>
      </c>
      <c r="Q52" s="6">
        <v>5429498</v>
      </c>
      <c r="R52" s="6">
        <v>5956115</v>
      </c>
      <c r="S52" s="6">
        <v>11385613</v>
      </c>
      <c r="T52" s="6">
        <v>28253058</v>
      </c>
      <c r="U52" s="6">
        <v>32958606</v>
      </c>
      <c r="V52" s="6">
        <v>61211664</v>
      </c>
      <c r="W52" s="6">
        <v>71556364</v>
      </c>
      <c r="X52" s="6">
        <v>61822992</v>
      </c>
      <c r="Y52" s="6">
        <v>133379356</v>
      </c>
      <c r="Z52" s="6">
        <v>36339726</v>
      </c>
      <c r="AA52" s="6">
        <v>35140797</v>
      </c>
      <c r="AB52" s="6">
        <v>71480523</v>
      </c>
      <c r="AC52" s="6">
        <v>9630236</v>
      </c>
      <c r="AD52" s="6">
        <v>10335790</v>
      </c>
      <c r="AE52" s="6">
        <v>19966025</v>
      </c>
      <c r="AF52" s="6">
        <v>24171151</v>
      </c>
      <c r="AG52" s="9">
        <v>22255427</v>
      </c>
      <c r="AH52" s="6">
        <v>46426578</v>
      </c>
      <c r="AI52" s="66">
        <f t="shared" si="3"/>
        <v>8792.5156500594967</v>
      </c>
      <c r="AJ52" s="66">
        <f t="shared" si="4"/>
        <v>7316.1486967091341</v>
      </c>
      <c r="AK52" s="66">
        <f t="shared" si="5"/>
        <v>8003.0847335226999</v>
      </c>
      <c r="AL52" s="66">
        <f t="shared" si="6"/>
        <v>373.26219669926019</v>
      </c>
      <c r="AM52" s="66">
        <f t="shared" si="7"/>
        <v>574.58294692297306</v>
      </c>
      <c r="AN52" s="66">
        <f t="shared" si="8"/>
        <v>480.91078908093016</v>
      </c>
      <c r="AO52" s="66">
        <f t="shared" si="9"/>
        <v>280.8990635832169</v>
      </c>
      <c r="AP52" s="66">
        <f t="shared" si="10"/>
        <v>268.1364516274254</v>
      </c>
      <c r="AQ52" s="66">
        <f t="shared" si="11"/>
        <v>274.07474363294978</v>
      </c>
      <c r="AR52" s="66">
        <f t="shared" si="12"/>
        <v>1461.6926897408039</v>
      </c>
      <c r="AS52" s="66">
        <f t="shared" si="13"/>
        <v>1483.7530275064153</v>
      </c>
      <c r="AT52" s="66">
        <f t="shared" si="14"/>
        <v>1473.4886139328871</v>
      </c>
      <c r="AU52" s="66">
        <f t="shared" si="15"/>
        <v>3702.0210047079518</v>
      </c>
      <c r="AV52" s="66">
        <f t="shared" si="16"/>
        <v>2783.1896637104396</v>
      </c>
      <c r="AW52" s="66">
        <f t="shared" si="17"/>
        <v>3210.7109912859273</v>
      </c>
      <c r="AX52" s="66">
        <f t="shared" si="18"/>
        <v>1880.0623932950489</v>
      </c>
      <c r="AY52" s="66">
        <f t="shared" si="19"/>
        <v>1581.9923918426148</v>
      </c>
      <c r="AZ52" s="66">
        <f t="shared" si="20"/>
        <v>1720.6808290404892</v>
      </c>
      <c r="BA52" s="66">
        <f t="shared" si="21"/>
        <v>498.22732681463089</v>
      </c>
      <c r="BB52" s="66">
        <f t="shared" si="22"/>
        <v>465.30365101517128</v>
      </c>
      <c r="BC52" s="66">
        <f t="shared" si="23"/>
        <v>480.62262288767994</v>
      </c>
      <c r="BD52" s="66">
        <f t="shared" si="24"/>
        <v>1250.5122355010606</v>
      </c>
      <c r="BE52" s="66">
        <f t="shared" si="25"/>
        <v>1001.9100076531761</v>
      </c>
      <c r="BF52" s="66">
        <f t="shared" si="26"/>
        <v>1117.5816763757161</v>
      </c>
      <c r="BG52" s="66">
        <f t="shared" si="27"/>
        <v>6398.7458030000034</v>
      </c>
      <c r="BH52" s="66">
        <f t="shared" si="28"/>
        <v>7431.2290099999991</v>
      </c>
      <c r="BI52" s="66">
        <f t="shared" si="29"/>
        <v>6950.8268168436052</v>
      </c>
      <c r="BJ52" s="66">
        <f t="shared" si="30"/>
        <v>343.43202000000156</v>
      </c>
      <c r="BK52" s="66">
        <f t="shared" si="31"/>
        <v>702.77400000000046</v>
      </c>
      <c r="BL52" s="66">
        <f t="shared" si="32"/>
        <v>535.57643773963798</v>
      </c>
      <c r="BM52" s="66">
        <f t="shared" si="33"/>
        <v>244.36678000000154</v>
      </c>
      <c r="BN52" s="66">
        <f t="shared" si="34"/>
        <v>244.21268999999995</v>
      </c>
      <c r="BO52" s="66">
        <f t="shared" si="35"/>
        <v>244.28438624982013</v>
      </c>
      <c r="BP52" s="66">
        <f t="shared" si="36"/>
        <v>1167.712919999997</v>
      </c>
      <c r="BQ52" s="66">
        <f t="shared" si="37"/>
        <v>1423.2702799999993</v>
      </c>
      <c r="BR52" s="66">
        <f t="shared" si="38"/>
        <v>1304.3624707601928</v>
      </c>
      <c r="BS52" s="66">
        <f t="shared" si="39"/>
        <v>2801.7443600000079</v>
      </c>
      <c r="BT52" s="66">
        <f t="shared" si="40"/>
        <v>2871.911559999995</v>
      </c>
      <c r="BU52" s="66">
        <f t="shared" si="41"/>
        <v>2839.2635938741523</v>
      </c>
      <c r="BV52" s="66">
        <f t="shared" si="42"/>
        <v>1178.8563500000007</v>
      </c>
      <c r="BW52" s="66">
        <f t="shared" si="43"/>
        <v>1271.1291500000004</v>
      </c>
      <c r="BX52" s="66">
        <f t="shared" si="44"/>
        <v>1228.1957103196769</v>
      </c>
      <c r="BY52" s="66">
        <f t="shared" si="45"/>
        <v>346.87362999999931</v>
      </c>
      <c r="BZ52" s="66">
        <f t="shared" si="46"/>
        <v>399.93431999999984</v>
      </c>
      <c r="CA52" s="66">
        <f t="shared" si="47"/>
        <v>375.24581013022924</v>
      </c>
      <c r="CB52" s="66">
        <f t="shared" si="48"/>
        <v>907.94499999999425</v>
      </c>
      <c r="CC52" s="66">
        <f t="shared" si="49"/>
        <v>1464.9616299999982</v>
      </c>
      <c r="CD52" s="66">
        <f t="shared" si="50"/>
        <v>1205.7883970966695</v>
      </c>
      <c r="CE52" s="66">
        <f t="shared" si="51"/>
        <v>5810.9470030000002</v>
      </c>
      <c r="CF52" s="66">
        <f t="shared" si="2"/>
        <v>6484.2423199999985</v>
      </c>
      <c r="CG52" s="66">
        <f t="shared" si="52"/>
        <v>6170.9659928541469</v>
      </c>
      <c r="CH52" s="67"/>
    </row>
    <row r="53" spans="1:86" x14ac:dyDescent="0.25">
      <c r="A53" s="10">
        <v>47</v>
      </c>
      <c r="B53" s="11">
        <v>18190</v>
      </c>
      <c r="C53" s="11">
        <v>21028</v>
      </c>
      <c r="D53" s="11">
        <v>39218</v>
      </c>
      <c r="E53" s="11">
        <v>224511098</v>
      </c>
      <c r="F53" s="11">
        <v>276111540</v>
      </c>
      <c r="G53" s="11">
        <v>500622637</v>
      </c>
      <c r="H53" s="11">
        <v>1027</v>
      </c>
      <c r="I53" s="11">
        <v>1326</v>
      </c>
      <c r="J53" s="13">
        <v>2353</v>
      </c>
      <c r="K53" s="11">
        <v>137277173</v>
      </c>
      <c r="L53" s="11">
        <v>180739892</v>
      </c>
      <c r="M53" s="11">
        <v>318017065</v>
      </c>
      <c r="N53" s="11">
        <v>7108520</v>
      </c>
      <c r="O53" s="11">
        <v>12159191</v>
      </c>
      <c r="P53" s="11">
        <v>19267712</v>
      </c>
      <c r="Q53" s="11">
        <v>5371845</v>
      </c>
      <c r="R53" s="11">
        <v>7570006</v>
      </c>
      <c r="S53" s="11">
        <v>12941852</v>
      </c>
      <c r="T53" s="11">
        <v>24161238</v>
      </c>
      <c r="U53" s="11">
        <v>33874602</v>
      </c>
      <c r="V53" s="11">
        <v>58035840</v>
      </c>
      <c r="W53" s="11">
        <v>54719242</v>
      </c>
      <c r="X53" s="11">
        <v>70577211</v>
      </c>
      <c r="Y53" s="11">
        <v>125296453</v>
      </c>
      <c r="Z53" s="11">
        <v>25154108</v>
      </c>
      <c r="AA53" s="11">
        <v>39197648</v>
      </c>
      <c r="AB53" s="11">
        <v>64351756</v>
      </c>
      <c r="AC53" s="11">
        <v>7987594</v>
      </c>
      <c r="AD53" s="11">
        <v>12735727</v>
      </c>
      <c r="AE53" s="11">
        <v>20723322</v>
      </c>
      <c r="AF53" s="11">
        <v>25254991</v>
      </c>
      <c r="AG53" s="14">
        <v>24354704</v>
      </c>
      <c r="AH53" s="11">
        <v>49609694</v>
      </c>
      <c r="AI53" s="66">
        <f t="shared" si="3"/>
        <v>7546.8484332050575</v>
      </c>
      <c r="AJ53" s="66">
        <f t="shared" si="4"/>
        <v>8595.201255468899</v>
      </c>
      <c r="AK53" s="66">
        <f t="shared" si="5"/>
        <v>8108.9567290529858</v>
      </c>
      <c r="AL53" s="66">
        <f t="shared" si="6"/>
        <v>390.79274326553053</v>
      </c>
      <c r="AM53" s="66">
        <f t="shared" si="7"/>
        <v>578.23811108997529</v>
      </c>
      <c r="AN53" s="66">
        <f t="shared" si="8"/>
        <v>491.2976694375032</v>
      </c>
      <c r="AO53" s="66">
        <f t="shared" si="9"/>
        <v>295.3185816382628</v>
      </c>
      <c r="AP53" s="66">
        <f t="shared" si="10"/>
        <v>359.99648088263268</v>
      </c>
      <c r="AQ53" s="66">
        <f t="shared" si="11"/>
        <v>329.99775613238819</v>
      </c>
      <c r="AR53" s="66">
        <f t="shared" si="12"/>
        <v>1328.2703683342495</v>
      </c>
      <c r="AS53" s="66">
        <f t="shared" si="13"/>
        <v>1610.928381206011</v>
      </c>
      <c r="AT53" s="66">
        <f t="shared" si="14"/>
        <v>1479.8266102299965</v>
      </c>
      <c r="AU53" s="66">
        <f t="shared" si="15"/>
        <v>3008.2046179219351</v>
      </c>
      <c r="AV53" s="66">
        <f t="shared" si="16"/>
        <v>3356.3444455012364</v>
      </c>
      <c r="AW53" s="66">
        <f t="shared" si="17"/>
        <v>3194.8710541078076</v>
      </c>
      <c r="AX53" s="66">
        <f t="shared" si="18"/>
        <v>1382.8536558548653</v>
      </c>
      <c r="AY53" s="66">
        <f t="shared" si="19"/>
        <v>1864.0692410119841</v>
      </c>
      <c r="AZ53" s="66">
        <f t="shared" si="20"/>
        <v>1640.8729664949767</v>
      </c>
      <c r="BA53" s="66">
        <f t="shared" si="21"/>
        <v>439.12006597031336</v>
      </c>
      <c r="BB53" s="66">
        <f t="shared" si="22"/>
        <v>605.65564961004372</v>
      </c>
      <c r="BC53" s="66">
        <f t="shared" si="23"/>
        <v>528.41353460145854</v>
      </c>
      <c r="BD53" s="66">
        <f t="shared" si="24"/>
        <v>1388.3997251236942</v>
      </c>
      <c r="BE53" s="66">
        <f t="shared" si="25"/>
        <v>1158.2035381396233</v>
      </c>
      <c r="BF53" s="66">
        <f t="shared" si="26"/>
        <v>1264.9725636187466</v>
      </c>
      <c r="BG53" s="66">
        <f t="shared" si="27"/>
        <v>6623.9673469999598</v>
      </c>
      <c r="BH53" s="66">
        <f t="shared" si="28"/>
        <v>7690.176980000022</v>
      </c>
      <c r="BI53" s="66">
        <f t="shared" si="29"/>
        <v>7195.6501498640864</v>
      </c>
      <c r="BJ53" s="66">
        <f t="shared" si="30"/>
        <v>354.37048999999979</v>
      </c>
      <c r="BK53" s="66">
        <f t="shared" si="31"/>
        <v>725.11269999999979</v>
      </c>
      <c r="BL53" s="66">
        <f t="shared" si="32"/>
        <v>553.15592505227175</v>
      </c>
      <c r="BM53" s="66">
        <f t="shared" si="33"/>
        <v>252.5486499999987</v>
      </c>
      <c r="BN53" s="66">
        <f t="shared" si="34"/>
        <v>250.46341000000041</v>
      </c>
      <c r="BO53" s="66">
        <f t="shared" si="35"/>
        <v>251.43058108470564</v>
      </c>
      <c r="BP53" s="66">
        <f t="shared" si="36"/>
        <v>1223.1316699999959</v>
      </c>
      <c r="BQ53" s="66">
        <f t="shared" si="37"/>
        <v>1471.0862400000046</v>
      </c>
      <c r="BR53" s="66">
        <f t="shared" si="38"/>
        <v>1356.0805378147795</v>
      </c>
      <c r="BS53" s="66">
        <f t="shared" si="39"/>
        <v>2854.2874599999959</v>
      </c>
      <c r="BT53" s="66">
        <f t="shared" si="40"/>
        <v>2940.7741600000027</v>
      </c>
      <c r="BU53" s="66">
        <f t="shared" si="41"/>
        <v>2900.6601033678407</v>
      </c>
      <c r="BV53" s="66">
        <f t="shared" si="42"/>
        <v>1265.7052299999998</v>
      </c>
      <c r="BW53" s="66">
        <f t="shared" si="43"/>
        <v>1350.3159699999999</v>
      </c>
      <c r="BX53" s="66">
        <f t="shared" si="44"/>
        <v>1311.0720166979445</v>
      </c>
      <c r="BY53" s="66">
        <f t="shared" si="45"/>
        <v>374.27950999999933</v>
      </c>
      <c r="BZ53" s="66">
        <f t="shared" si="46"/>
        <v>423.86003999999912</v>
      </c>
      <c r="CA53" s="66">
        <f t="shared" si="47"/>
        <v>400.86371584527433</v>
      </c>
      <c r="CB53" s="66">
        <f t="shared" si="48"/>
        <v>911.34594999999354</v>
      </c>
      <c r="CC53" s="66">
        <f t="shared" si="49"/>
        <v>1504.1175499999974</v>
      </c>
      <c r="CD53" s="66">
        <f t="shared" si="50"/>
        <v>1229.1796285353621</v>
      </c>
      <c r="CE53" s="66">
        <f t="shared" si="51"/>
        <v>6017.0482069999616</v>
      </c>
      <c r="CF53" s="66">
        <f t="shared" si="2"/>
        <v>6714.600870000022</v>
      </c>
      <c r="CG53" s="66">
        <f t="shared" si="52"/>
        <v>6391.0636437271096</v>
      </c>
      <c r="CH53" s="67"/>
    </row>
    <row r="54" spans="1:86" x14ac:dyDescent="0.25">
      <c r="A54" s="5">
        <v>48</v>
      </c>
      <c r="B54" s="6">
        <v>17246</v>
      </c>
      <c r="C54" s="6">
        <v>20520</v>
      </c>
      <c r="D54" s="6">
        <v>37766</v>
      </c>
      <c r="E54" s="6">
        <v>215225131</v>
      </c>
      <c r="F54" s="6">
        <v>271318608</v>
      </c>
      <c r="G54" s="6">
        <v>486543740</v>
      </c>
      <c r="H54" s="6">
        <v>1020</v>
      </c>
      <c r="I54" s="6">
        <v>1299</v>
      </c>
      <c r="J54" s="8">
        <v>2319</v>
      </c>
      <c r="K54" s="6">
        <v>154469729</v>
      </c>
      <c r="L54" s="6">
        <v>158094141</v>
      </c>
      <c r="M54" s="6">
        <v>312563870</v>
      </c>
      <c r="N54" s="6">
        <v>7951307</v>
      </c>
      <c r="O54" s="6">
        <v>11194662</v>
      </c>
      <c r="P54" s="6">
        <v>19145969</v>
      </c>
      <c r="Q54" s="6">
        <v>5136363</v>
      </c>
      <c r="R54" s="6">
        <v>5406934</v>
      </c>
      <c r="S54" s="6">
        <v>10543297</v>
      </c>
      <c r="T54" s="6">
        <v>28340241</v>
      </c>
      <c r="U54" s="6">
        <v>31236723</v>
      </c>
      <c r="V54" s="6">
        <v>59576963</v>
      </c>
      <c r="W54" s="6">
        <v>66820522</v>
      </c>
      <c r="X54" s="6">
        <v>57858898</v>
      </c>
      <c r="Y54" s="6">
        <v>124679420</v>
      </c>
      <c r="Z54" s="6">
        <v>28725186</v>
      </c>
      <c r="AA54" s="6">
        <v>35012772</v>
      </c>
      <c r="AB54" s="6">
        <v>63737958</v>
      </c>
      <c r="AC54" s="6">
        <v>9136723</v>
      </c>
      <c r="AD54" s="6">
        <v>11076950</v>
      </c>
      <c r="AE54" s="6">
        <v>20213672</v>
      </c>
      <c r="AF54" s="6">
        <v>21447057</v>
      </c>
      <c r="AG54" s="9">
        <v>22908799</v>
      </c>
      <c r="AH54" s="6">
        <v>44355856</v>
      </c>
      <c r="AI54" s="66">
        <f t="shared" si="3"/>
        <v>8956.8438478487769</v>
      </c>
      <c r="AJ54" s="66">
        <f t="shared" si="4"/>
        <v>7704.3928362573097</v>
      </c>
      <c r="AK54" s="66">
        <f t="shared" si="5"/>
        <v>8276.3297675157555</v>
      </c>
      <c r="AL54" s="66">
        <f t="shared" si="6"/>
        <v>461.05224399860839</v>
      </c>
      <c r="AM54" s="66">
        <f t="shared" si="7"/>
        <v>545.5488304093567</v>
      </c>
      <c r="AN54" s="66">
        <f t="shared" si="8"/>
        <v>506.96311497113805</v>
      </c>
      <c r="AO54" s="66">
        <f t="shared" si="9"/>
        <v>297.82923576481505</v>
      </c>
      <c r="AP54" s="66">
        <f t="shared" si="10"/>
        <v>263.4958089668616</v>
      </c>
      <c r="AQ54" s="66">
        <f t="shared" si="11"/>
        <v>279.17431022612931</v>
      </c>
      <c r="AR54" s="66">
        <f t="shared" si="12"/>
        <v>1643.2935753218137</v>
      </c>
      <c r="AS54" s="66">
        <f t="shared" si="13"/>
        <v>1522.2574561403508</v>
      </c>
      <c r="AT54" s="66">
        <f t="shared" si="14"/>
        <v>1577.5290737700577</v>
      </c>
      <c r="AU54" s="66">
        <f t="shared" si="15"/>
        <v>3874.5518960918475</v>
      </c>
      <c r="AV54" s="66">
        <f t="shared" si="16"/>
        <v>2819.6344054580895</v>
      </c>
      <c r="AW54" s="66">
        <f t="shared" si="17"/>
        <v>3301.3668378965208</v>
      </c>
      <c r="AX54" s="66">
        <f t="shared" si="18"/>
        <v>1665.6144033399048</v>
      </c>
      <c r="AY54" s="66">
        <f t="shared" si="19"/>
        <v>1706.2754385964913</v>
      </c>
      <c r="AZ54" s="66">
        <f t="shared" si="20"/>
        <v>1687.7074087803844</v>
      </c>
      <c r="BA54" s="66">
        <f t="shared" si="21"/>
        <v>529.78795082917782</v>
      </c>
      <c r="BB54" s="66">
        <f t="shared" si="22"/>
        <v>539.81237816764133</v>
      </c>
      <c r="BC54" s="66">
        <f t="shared" si="23"/>
        <v>535.23465551024731</v>
      </c>
      <c r="BD54" s="66">
        <f t="shared" si="24"/>
        <v>1243.5960222660326</v>
      </c>
      <c r="BE54" s="66">
        <f t="shared" si="25"/>
        <v>1116.4132066276802</v>
      </c>
      <c r="BF54" s="66">
        <f t="shared" si="26"/>
        <v>1174.4917650797013</v>
      </c>
      <c r="BG54" s="66">
        <f t="shared" si="27"/>
        <v>6901.6625569999651</v>
      </c>
      <c r="BH54" s="66">
        <f t="shared" si="28"/>
        <v>7980.6571499999809</v>
      </c>
      <c r="BI54" s="66">
        <f t="shared" si="29"/>
        <v>7487.929809246968</v>
      </c>
      <c r="BJ54" s="66">
        <f t="shared" si="30"/>
        <v>368.12270000000217</v>
      </c>
      <c r="BK54" s="66">
        <f t="shared" si="31"/>
        <v>749.95879999999954</v>
      </c>
      <c r="BL54" s="66">
        <f t="shared" si="32"/>
        <v>575.59176667372844</v>
      </c>
      <c r="BM54" s="66">
        <f t="shared" si="33"/>
        <v>262.57216000000005</v>
      </c>
      <c r="BN54" s="66">
        <f t="shared" si="34"/>
        <v>257.86841000000015</v>
      </c>
      <c r="BO54" s="66">
        <f t="shared" si="35"/>
        <v>260.01639687973318</v>
      </c>
      <c r="BP54" s="66">
        <f t="shared" si="36"/>
        <v>1287.6233599999985</v>
      </c>
      <c r="BQ54" s="66">
        <f t="shared" si="37"/>
        <v>1524.0058200000026</v>
      </c>
      <c r="BR54" s="66">
        <f t="shared" si="38"/>
        <v>1416.0607925901611</v>
      </c>
      <c r="BS54" s="66">
        <f t="shared" si="39"/>
        <v>2923.5635799999982</v>
      </c>
      <c r="BT54" s="66">
        <f t="shared" si="40"/>
        <v>3018.8976600000042</v>
      </c>
      <c r="BU54" s="66">
        <f t="shared" si="41"/>
        <v>2975.3629583191241</v>
      </c>
      <c r="BV54" s="66">
        <f t="shared" si="42"/>
        <v>1365.4787300000005</v>
      </c>
      <c r="BW54" s="66">
        <f t="shared" si="43"/>
        <v>1437.7779299999986</v>
      </c>
      <c r="BX54" s="66">
        <f t="shared" si="44"/>
        <v>1404.762201482285</v>
      </c>
      <c r="BY54" s="66">
        <f t="shared" si="45"/>
        <v>405.54832999999979</v>
      </c>
      <c r="BZ54" s="66">
        <f t="shared" si="46"/>
        <v>450.15115999999898</v>
      </c>
      <c r="CA54" s="66">
        <f t="shared" si="47"/>
        <v>429.78309332150548</v>
      </c>
      <c r="CB54" s="66">
        <f t="shared" si="48"/>
        <v>924.65327999999681</v>
      </c>
      <c r="CC54" s="66">
        <f t="shared" si="49"/>
        <v>1549.8005899999964</v>
      </c>
      <c r="CD54" s="66">
        <f t="shared" si="50"/>
        <v>1264.3244869374535</v>
      </c>
      <c r="CE54" s="66">
        <f t="shared" si="51"/>
        <v>6270.9676969999637</v>
      </c>
      <c r="CF54" s="66">
        <f t="shared" si="2"/>
        <v>6972.8299399999814</v>
      </c>
      <c r="CG54" s="66">
        <f t="shared" si="52"/>
        <v>6652.3216456935061</v>
      </c>
      <c r="CH54" s="67"/>
    </row>
    <row r="55" spans="1:86" x14ac:dyDescent="0.25">
      <c r="A55" s="10">
        <v>49</v>
      </c>
      <c r="B55" s="11">
        <v>16452</v>
      </c>
      <c r="C55" s="11">
        <v>19393</v>
      </c>
      <c r="D55" s="11">
        <v>35845</v>
      </c>
      <c r="E55" s="11">
        <v>213639397</v>
      </c>
      <c r="F55" s="11">
        <v>259911974</v>
      </c>
      <c r="G55" s="11">
        <v>473551372</v>
      </c>
      <c r="H55" s="11">
        <v>1030</v>
      </c>
      <c r="I55" s="11">
        <v>1258</v>
      </c>
      <c r="J55" s="13">
        <v>2288</v>
      </c>
      <c r="K55" s="11">
        <v>161562984</v>
      </c>
      <c r="L55" s="11">
        <v>187099130</v>
      </c>
      <c r="M55" s="11">
        <v>348662114</v>
      </c>
      <c r="N55" s="11">
        <v>8591480</v>
      </c>
      <c r="O55" s="11">
        <v>11584434</v>
      </c>
      <c r="P55" s="11">
        <v>20175914</v>
      </c>
      <c r="Q55" s="11">
        <v>5905760</v>
      </c>
      <c r="R55" s="11">
        <v>5872510</v>
      </c>
      <c r="S55" s="11">
        <v>11778270</v>
      </c>
      <c r="T55" s="11">
        <v>28437855</v>
      </c>
      <c r="U55" s="11">
        <v>37558408</v>
      </c>
      <c r="V55" s="11">
        <v>65996262</v>
      </c>
      <c r="W55" s="11">
        <v>66380755</v>
      </c>
      <c r="X55" s="11">
        <v>81500653</v>
      </c>
      <c r="Y55" s="11">
        <v>147881408</v>
      </c>
      <c r="Z55" s="11">
        <v>30141616</v>
      </c>
      <c r="AA55" s="11">
        <v>34395506</v>
      </c>
      <c r="AB55" s="11">
        <v>64537122</v>
      </c>
      <c r="AC55" s="11">
        <v>9001964</v>
      </c>
      <c r="AD55" s="11">
        <v>10418089</v>
      </c>
      <c r="AE55" s="11">
        <v>19420053</v>
      </c>
      <c r="AF55" s="11">
        <v>27600795</v>
      </c>
      <c r="AG55" s="14">
        <v>23226474</v>
      </c>
      <c r="AH55" s="11">
        <v>50827269</v>
      </c>
      <c r="AI55" s="66">
        <f t="shared" si="3"/>
        <v>9820.2640408460975</v>
      </c>
      <c r="AJ55" s="66">
        <f t="shared" si="4"/>
        <v>9647.7662043005203</v>
      </c>
      <c r="AK55" s="66">
        <f t="shared" si="5"/>
        <v>9726.9385967359467</v>
      </c>
      <c r="AL55" s="66">
        <f t="shared" si="6"/>
        <v>522.21492827619738</v>
      </c>
      <c r="AM55" s="66">
        <f t="shared" si="7"/>
        <v>597.35131232919093</v>
      </c>
      <c r="AN55" s="66">
        <f t="shared" si="8"/>
        <v>562.86550425442874</v>
      </c>
      <c r="AO55" s="66">
        <f t="shared" si="9"/>
        <v>358.9691222951617</v>
      </c>
      <c r="AP55" s="66">
        <f t="shared" si="10"/>
        <v>302.81596452328159</v>
      </c>
      <c r="AQ55" s="66">
        <f t="shared" si="11"/>
        <v>328.58892453619751</v>
      </c>
      <c r="AR55" s="66">
        <f t="shared" si="12"/>
        <v>1728.5348285922685</v>
      </c>
      <c r="AS55" s="66">
        <f t="shared" si="13"/>
        <v>1936.6992213685351</v>
      </c>
      <c r="AT55" s="66">
        <f t="shared" si="14"/>
        <v>1841.1567024689637</v>
      </c>
      <c r="AU55" s="66">
        <f t="shared" si="15"/>
        <v>4034.8137004619498</v>
      </c>
      <c r="AV55" s="66">
        <f t="shared" si="16"/>
        <v>4202.5809828288557</v>
      </c>
      <c r="AW55" s="66">
        <f t="shared" si="17"/>
        <v>4125.5798019249551</v>
      </c>
      <c r="AX55" s="66">
        <f t="shared" si="18"/>
        <v>1832.0943350352541</v>
      </c>
      <c r="AY55" s="66">
        <f t="shared" si="19"/>
        <v>1773.6041870778115</v>
      </c>
      <c r="AZ55" s="66">
        <f t="shared" si="20"/>
        <v>1800.449769842377</v>
      </c>
      <c r="BA55" s="66">
        <f t="shared" si="21"/>
        <v>547.16532944322876</v>
      </c>
      <c r="BB55" s="66">
        <f t="shared" si="22"/>
        <v>537.20873511060688</v>
      </c>
      <c r="BC55" s="66">
        <f t="shared" si="23"/>
        <v>541.77857441763149</v>
      </c>
      <c r="BD55" s="66">
        <f t="shared" si="24"/>
        <v>1677.6559080962802</v>
      </c>
      <c r="BE55" s="66">
        <f t="shared" si="25"/>
        <v>1197.6730779147115</v>
      </c>
      <c r="BF55" s="66">
        <f t="shared" si="26"/>
        <v>1417.9737480820197</v>
      </c>
      <c r="BG55" s="66">
        <f t="shared" si="27"/>
        <v>7240.0966789999711</v>
      </c>
      <c r="BH55" s="66">
        <f t="shared" si="28"/>
        <v>8307.4858400000194</v>
      </c>
      <c r="BI55" s="66">
        <f t="shared" si="29"/>
        <v>7817.5796752134993</v>
      </c>
      <c r="BJ55" s="66">
        <f t="shared" si="30"/>
        <v>385.14651000000276</v>
      </c>
      <c r="BK55" s="66">
        <f t="shared" si="31"/>
        <v>777.73290000000009</v>
      </c>
      <c r="BL55" s="66">
        <f t="shared" si="32"/>
        <v>597.54511123504108</v>
      </c>
      <c r="BM55" s="66">
        <f t="shared" si="33"/>
        <v>274.73718999999926</v>
      </c>
      <c r="BN55" s="66">
        <f t="shared" si="34"/>
        <v>266.6457900000006</v>
      </c>
      <c r="BO55" s="66">
        <f t="shared" si="35"/>
        <v>270.35954959827029</v>
      </c>
      <c r="BP55" s="66">
        <f t="shared" si="36"/>
        <v>1362.2814900000001</v>
      </c>
      <c r="BQ55" s="66">
        <f t="shared" si="37"/>
        <v>1582.7926399999983</v>
      </c>
      <c r="BR55" s="66">
        <f t="shared" si="38"/>
        <v>1481.5832819361131</v>
      </c>
      <c r="BS55" s="66">
        <f t="shared" si="39"/>
        <v>3013.25810000001</v>
      </c>
      <c r="BT55" s="66">
        <f t="shared" si="40"/>
        <v>3108.4933600000168</v>
      </c>
      <c r="BU55" s="66">
        <f t="shared" si="41"/>
        <v>3064.7826472780162</v>
      </c>
      <c r="BV55" s="66">
        <f t="shared" si="42"/>
        <v>1479.3253700000016</v>
      </c>
      <c r="BW55" s="66">
        <f t="shared" si="43"/>
        <v>1534.1910499999992</v>
      </c>
      <c r="BX55" s="66">
        <f t="shared" si="44"/>
        <v>1509.0090115745575</v>
      </c>
      <c r="BY55" s="66">
        <f t="shared" si="45"/>
        <v>441.01356999999956</v>
      </c>
      <c r="BZ55" s="66">
        <f t="shared" si="46"/>
        <v>479.02379999999994</v>
      </c>
      <c r="CA55" s="66">
        <f t="shared" si="47"/>
        <v>461.57801107657951</v>
      </c>
      <c r="CB55" s="66">
        <f t="shared" si="48"/>
        <v>949.87248999998883</v>
      </c>
      <c r="CC55" s="66">
        <f t="shared" si="49"/>
        <v>1602.9600099999964</v>
      </c>
      <c r="CD55" s="66">
        <f t="shared" si="50"/>
        <v>1303.2084162201072</v>
      </c>
      <c r="CE55" s="66">
        <f t="shared" si="51"/>
        <v>6580.2129789999699</v>
      </c>
      <c r="CF55" s="66">
        <f t="shared" si="2"/>
        <v>7263.1071500000189</v>
      </c>
      <c r="CG55" s="66">
        <f t="shared" si="52"/>
        <v>6949.6750143801883</v>
      </c>
      <c r="CH55" s="67"/>
    </row>
    <row r="56" spans="1:86" x14ac:dyDescent="0.25">
      <c r="A56" s="5">
        <v>50</v>
      </c>
      <c r="B56" s="6">
        <v>16120</v>
      </c>
      <c r="C56" s="6">
        <v>18662</v>
      </c>
      <c r="D56" s="6">
        <v>34782</v>
      </c>
      <c r="E56" s="6">
        <v>219682458</v>
      </c>
      <c r="F56" s="6">
        <v>265369839</v>
      </c>
      <c r="G56" s="6">
        <v>485052297</v>
      </c>
      <c r="H56" s="7">
        <v>977</v>
      </c>
      <c r="I56" s="6">
        <v>1275</v>
      </c>
      <c r="J56" s="8">
        <v>2252</v>
      </c>
      <c r="K56" s="6">
        <v>152490396</v>
      </c>
      <c r="L56" s="6">
        <v>154590429</v>
      </c>
      <c r="M56" s="6">
        <v>307080824</v>
      </c>
      <c r="N56" s="6">
        <v>7273812</v>
      </c>
      <c r="O56" s="6">
        <v>9915341</v>
      </c>
      <c r="P56" s="6">
        <v>17189153</v>
      </c>
      <c r="Q56" s="6">
        <v>5904987</v>
      </c>
      <c r="R56" s="6">
        <v>5611112</v>
      </c>
      <c r="S56" s="6">
        <v>11516098</v>
      </c>
      <c r="T56" s="6">
        <v>29104560</v>
      </c>
      <c r="U56" s="6">
        <v>31408163</v>
      </c>
      <c r="V56" s="6">
        <v>60512723</v>
      </c>
      <c r="W56" s="6">
        <v>64876723</v>
      </c>
      <c r="X56" s="6">
        <v>55972131</v>
      </c>
      <c r="Y56" s="6">
        <v>120848853</v>
      </c>
      <c r="Z56" s="6">
        <v>28576185</v>
      </c>
      <c r="AA56" s="6">
        <v>31415008</v>
      </c>
      <c r="AB56" s="6">
        <v>59991193</v>
      </c>
      <c r="AC56" s="6">
        <v>8488574</v>
      </c>
      <c r="AD56" s="6">
        <v>10156783</v>
      </c>
      <c r="AE56" s="6">
        <v>18645357</v>
      </c>
      <c r="AF56" s="6">
        <v>21444353</v>
      </c>
      <c r="AG56" s="9">
        <v>25638345</v>
      </c>
      <c r="AH56" s="6">
        <v>47082698</v>
      </c>
      <c r="AI56" s="66">
        <f t="shared" si="3"/>
        <v>9459.701985111662</v>
      </c>
      <c r="AJ56" s="66">
        <f t="shared" si="4"/>
        <v>8283.7010502625653</v>
      </c>
      <c r="AK56" s="66">
        <f t="shared" si="5"/>
        <v>8828.7281927433723</v>
      </c>
      <c r="AL56" s="66">
        <f t="shared" si="6"/>
        <v>451.22903225806454</v>
      </c>
      <c r="AM56" s="66">
        <f t="shared" si="7"/>
        <v>531.31181009538102</v>
      </c>
      <c r="AN56" s="66">
        <f t="shared" si="8"/>
        <v>494.19679719395089</v>
      </c>
      <c r="AO56" s="66">
        <f t="shared" si="9"/>
        <v>366.3143300248139</v>
      </c>
      <c r="AP56" s="66">
        <f t="shared" si="10"/>
        <v>300.67045332761762</v>
      </c>
      <c r="AQ56" s="66">
        <f t="shared" si="11"/>
        <v>331.09361163820364</v>
      </c>
      <c r="AR56" s="66">
        <f t="shared" si="12"/>
        <v>1805.4937965260547</v>
      </c>
      <c r="AS56" s="66">
        <f t="shared" si="13"/>
        <v>1683.0009109420212</v>
      </c>
      <c r="AT56" s="66">
        <f t="shared" si="14"/>
        <v>1739.7712322465643</v>
      </c>
      <c r="AU56" s="66">
        <f t="shared" si="15"/>
        <v>4024.6106079404467</v>
      </c>
      <c r="AV56" s="66">
        <f t="shared" si="16"/>
        <v>2999.256832065159</v>
      </c>
      <c r="AW56" s="66">
        <f t="shared" si="17"/>
        <v>3474.4653268932207</v>
      </c>
      <c r="AX56" s="66">
        <f t="shared" si="18"/>
        <v>1772.7161910669975</v>
      </c>
      <c r="AY56" s="66">
        <f t="shared" si="19"/>
        <v>1683.367699067624</v>
      </c>
      <c r="AZ56" s="66">
        <f t="shared" si="20"/>
        <v>1724.7769823471911</v>
      </c>
      <c r="BA56" s="66">
        <f t="shared" si="21"/>
        <v>526.58647642679898</v>
      </c>
      <c r="BB56" s="66">
        <f t="shared" si="22"/>
        <v>544.24943735933982</v>
      </c>
      <c r="BC56" s="66">
        <f t="shared" si="23"/>
        <v>536.0633948594101</v>
      </c>
      <c r="BD56" s="66">
        <f t="shared" si="24"/>
        <v>1330.2948511166253</v>
      </c>
      <c r="BE56" s="66">
        <f t="shared" si="25"/>
        <v>1373.8262244132461</v>
      </c>
      <c r="BF56" s="66">
        <f t="shared" si="26"/>
        <v>1353.651256396987</v>
      </c>
      <c r="BG56" s="66">
        <f t="shared" si="27"/>
        <v>7648.0182950000071</v>
      </c>
      <c r="BH56" s="66">
        <f t="shared" si="28"/>
        <v>8675.7793699999856</v>
      </c>
      <c r="BI56" s="66">
        <f t="shared" si="29"/>
        <v>8199.4551641176422</v>
      </c>
      <c r="BJ56" s="66">
        <f t="shared" si="30"/>
        <v>405.92761999999993</v>
      </c>
      <c r="BK56" s="66">
        <f t="shared" si="31"/>
        <v>808.88199999999972</v>
      </c>
      <c r="BL56" s="66">
        <f t="shared" si="32"/>
        <v>622.12952442067717</v>
      </c>
      <c r="BM56" s="66">
        <f t="shared" si="33"/>
        <v>289.36162000000047</v>
      </c>
      <c r="BN56" s="66">
        <f t="shared" si="34"/>
        <v>277.02757000000031</v>
      </c>
      <c r="BO56" s="66">
        <f t="shared" si="35"/>
        <v>282.74388550802178</v>
      </c>
      <c r="BP56" s="66">
        <f t="shared" si="36"/>
        <v>1448.2576400000023</v>
      </c>
      <c r="BQ56" s="66">
        <f t="shared" si="37"/>
        <v>1648.2583200000031</v>
      </c>
      <c r="BR56" s="66">
        <f t="shared" si="38"/>
        <v>1555.5663827451008</v>
      </c>
      <c r="BS56" s="66">
        <f t="shared" si="39"/>
        <v>3127.3014400000066</v>
      </c>
      <c r="BT56" s="66">
        <f t="shared" si="40"/>
        <v>3211.9340800000155</v>
      </c>
      <c r="BU56" s="66">
        <f t="shared" si="41"/>
        <v>3172.7103965775514</v>
      </c>
      <c r="BV56" s="66">
        <f t="shared" si="42"/>
        <v>1608.4397500000002</v>
      </c>
      <c r="BW56" s="66">
        <f t="shared" si="43"/>
        <v>1640.2601499999994</v>
      </c>
      <c r="BX56" s="66">
        <f t="shared" si="44"/>
        <v>1625.5127275401067</v>
      </c>
      <c r="BY56" s="66">
        <f t="shared" si="45"/>
        <v>481.02238999999958</v>
      </c>
      <c r="BZ56" s="66">
        <f t="shared" si="46"/>
        <v>510.70511999999962</v>
      </c>
      <c r="CA56" s="66">
        <f t="shared" si="47"/>
        <v>496.94841803921526</v>
      </c>
      <c r="CB56" s="66">
        <f t="shared" si="48"/>
        <v>989.12955999999576</v>
      </c>
      <c r="CC56" s="66">
        <f t="shared" si="49"/>
        <v>1664.5957099999962</v>
      </c>
      <c r="CD56" s="66">
        <f t="shared" si="50"/>
        <v>1351.5454444028478</v>
      </c>
      <c r="CE56" s="66">
        <f t="shared" si="51"/>
        <v>6952.7290550000062</v>
      </c>
      <c r="CF56" s="66">
        <f t="shared" si="2"/>
        <v>7589.8697999999858</v>
      </c>
      <c r="CG56" s="66">
        <f t="shared" si="52"/>
        <v>7294.5817541889428</v>
      </c>
      <c r="CH56" s="67"/>
    </row>
    <row r="57" spans="1:86" x14ac:dyDescent="0.25">
      <c r="A57" s="10">
        <v>51</v>
      </c>
      <c r="B57" s="11">
        <v>15616</v>
      </c>
      <c r="C57" s="11">
        <v>18367</v>
      </c>
      <c r="D57" s="11">
        <v>33983</v>
      </c>
      <c r="E57" s="11">
        <v>225786786</v>
      </c>
      <c r="F57" s="11">
        <v>272880402</v>
      </c>
      <c r="G57" s="11">
        <v>498667188</v>
      </c>
      <c r="H57" s="12">
        <v>993</v>
      </c>
      <c r="I57" s="11">
        <v>1302</v>
      </c>
      <c r="J57" s="13">
        <v>2295</v>
      </c>
      <c r="K57" s="11">
        <v>154799075</v>
      </c>
      <c r="L57" s="11">
        <v>172637978</v>
      </c>
      <c r="M57" s="11">
        <v>327437053</v>
      </c>
      <c r="N57" s="11">
        <v>7408382</v>
      </c>
      <c r="O57" s="11">
        <v>9873213</v>
      </c>
      <c r="P57" s="11">
        <v>17281595</v>
      </c>
      <c r="Q57" s="11">
        <v>4756248</v>
      </c>
      <c r="R57" s="11">
        <v>6163803</v>
      </c>
      <c r="S57" s="11">
        <v>10920051</v>
      </c>
      <c r="T57" s="11">
        <v>26006016</v>
      </c>
      <c r="U57" s="11">
        <v>29920446</v>
      </c>
      <c r="V57" s="11">
        <v>55926462</v>
      </c>
      <c r="W57" s="11">
        <v>56660278</v>
      </c>
      <c r="X57" s="11">
        <v>67264527</v>
      </c>
      <c r="Y57" s="11">
        <v>123924805</v>
      </c>
      <c r="Z57" s="11">
        <v>38144578</v>
      </c>
      <c r="AA57" s="11">
        <v>36024806</v>
      </c>
      <c r="AB57" s="11">
        <v>74169384</v>
      </c>
      <c r="AC57" s="11">
        <v>11896676</v>
      </c>
      <c r="AD57" s="11">
        <v>11173211</v>
      </c>
      <c r="AE57" s="11">
        <v>23069887</v>
      </c>
      <c r="AF57" s="11">
        <v>22091528</v>
      </c>
      <c r="AG57" s="14">
        <v>28254988</v>
      </c>
      <c r="AH57" s="11">
        <v>50346517</v>
      </c>
      <c r="AI57" s="66">
        <f t="shared" si="3"/>
        <v>9912.8506019467204</v>
      </c>
      <c r="AJ57" s="66">
        <f t="shared" si="4"/>
        <v>9399.3563456198608</v>
      </c>
      <c r="AK57" s="66">
        <f t="shared" si="5"/>
        <v>9635.3192184327454</v>
      </c>
      <c r="AL57" s="66">
        <f t="shared" si="6"/>
        <v>474.40970799180326</v>
      </c>
      <c r="AM57" s="66">
        <f t="shared" si="7"/>
        <v>537.55175042195242</v>
      </c>
      <c r="AN57" s="66">
        <f t="shared" si="8"/>
        <v>508.53647411941267</v>
      </c>
      <c r="AO57" s="66">
        <f t="shared" si="9"/>
        <v>304.57530737704917</v>
      </c>
      <c r="AP57" s="66">
        <f t="shared" si="10"/>
        <v>335.5911689443023</v>
      </c>
      <c r="AQ57" s="66">
        <f t="shared" si="11"/>
        <v>321.33863990818941</v>
      </c>
      <c r="AR57" s="66">
        <f t="shared" si="12"/>
        <v>1665.344262295082</v>
      </c>
      <c r="AS57" s="66">
        <f t="shared" si="13"/>
        <v>1629.0328306201338</v>
      </c>
      <c r="AT57" s="66">
        <f t="shared" si="14"/>
        <v>1645.7188005767589</v>
      </c>
      <c r="AU57" s="66">
        <f t="shared" si="15"/>
        <v>3628.3477202868853</v>
      </c>
      <c r="AV57" s="66">
        <f t="shared" si="16"/>
        <v>3662.248979147384</v>
      </c>
      <c r="AW57" s="66">
        <f t="shared" si="17"/>
        <v>3646.6705411529292</v>
      </c>
      <c r="AX57" s="66">
        <f t="shared" si="18"/>
        <v>2442.6599641393441</v>
      </c>
      <c r="AY57" s="66">
        <f t="shared" si="19"/>
        <v>1961.3875973212828</v>
      </c>
      <c r="AZ57" s="66">
        <f t="shared" si="20"/>
        <v>2182.5437424594652</v>
      </c>
      <c r="BA57" s="66">
        <f t="shared" si="21"/>
        <v>761.82607581967216</v>
      </c>
      <c r="BB57" s="66">
        <f t="shared" si="22"/>
        <v>608.33075624761796</v>
      </c>
      <c r="BC57" s="66">
        <f t="shared" si="23"/>
        <v>678.86552099579205</v>
      </c>
      <c r="BD57" s="66">
        <f t="shared" si="24"/>
        <v>1414.672643442623</v>
      </c>
      <c r="BE57" s="66">
        <f t="shared" si="25"/>
        <v>1538.3561822834431</v>
      </c>
      <c r="BF57" s="66">
        <f t="shared" si="26"/>
        <v>1481.5206721007562</v>
      </c>
      <c r="BG57" s="66">
        <f t="shared" si="27"/>
        <v>8134.6593229999908</v>
      </c>
      <c r="BH57" s="66">
        <f t="shared" si="28"/>
        <v>9090.9540600000146</v>
      </c>
      <c r="BI57" s="66">
        <f t="shared" si="29"/>
        <v>8651.5137924252758</v>
      </c>
      <c r="BJ57" s="66">
        <f t="shared" si="30"/>
        <v>430.97957000000088</v>
      </c>
      <c r="BK57" s="66">
        <f t="shared" si="31"/>
        <v>843.8794999999983</v>
      </c>
      <c r="BL57" s="66">
        <f t="shared" si="32"/>
        <v>654.1421222852598</v>
      </c>
      <c r="BM57" s="66">
        <f t="shared" si="33"/>
        <v>306.78133000000014</v>
      </c>
      <c r="BN57" s="66">
        <f t="shared" si="34"/>
        <v>289.25969000000089</v>
      </c>
      <c r="BO57" s="66">
        <f t="shared" si="35"/>
        <v>297.31130198952474</v>
      </c>
      <c r="BP57" s="66">
        <f t="shared" si="36"/>
        <v>1546.7614699999929</v>
      </c>
      <c r="BQ57" s="66">
        <f t="shared" si="37"/>
        <v>1721.2624800000017</v>
      </c>
      <c r="BR57" s="66">
        <f t="shared" si="38"/>
        <v>1641.0750988929735</v>
      </c>
      <c r="BS57" s="66">
        <f t="shared" si="39"/>
        <v>3269.8690600000155</v>
      </c>
      <c r="BT57" s="66">
        <f t="shared" si="40"/>
        <v>3331.7541599999986</v>
      </c>
      <c r="BU57" s="66">
        <f t="shared" si="41"/>
        <v>3303.316478759386</v>
      </c>
      <c r="BV57" s="66">
        <f t="shared" si="42"/>
        <v>1754.0625500000008</v>
      </c>
      <c r="BW57" s="66">
        <f t="shared" si="43"/>
        <v>1756.7188500000004</v>
      </c>
      <c r="BX57" s="66">
        <f t="shared" si="44"/>
        <v>1755.498216718654</v>
      </c>
      <c r="BY57" s="66">
        <f t="shared" si="45"/>
        <v>525.93562999999926</v>
      </c>
      <c r="BZ57" s="66">
        <f t="shared" si="46"/>
        <v>545.43331999999918</v>
      </c>
      <c r="CA57" s="66">
        <f t="shared" si="47"/>
        <v>536.47366584821748</v>
      </c>
      <c r="CB57" s="66">
        <f t="shared" si="48"/>
        <v>1044.6709499999833</v>
      </c>
      <c r="CC57" s="66">
        <f t="shared" si="49"/>
        <v>1735.758229999996</v>
      </c>
      <c r="CD57" s="66">
        <f t="shared" si="50"/>
        <v>1418.1871219612649</v>
      </c>
      <c r="CE57" s="66">
        <f t="shared" si="51"/>
        <v>7396.8984229999896</v>
      </c>
      <c r="CF57" s="66">
        <f t="shared" si="2"/>
        <v>7957.8148700000147</v>
      </c>
      <c r="CG57" s="66">
        <f t="shared" si="52"/>
        <v>7700.0603681504917</v>
      </c>
      <c r="CH57" s="67"/>
    </row>
    <row r="58" spans="1:86" x14ac:dyDescent="0.25">
      <c r="A58" s="5">
        <v>52</v>
      </c>
      <c r="B58" s="6">
        <v>15117</v>
      </c>
      <c r="C58" s="6">
        <v>17825</v>
      </c>
      <c r="D58" s="6">
        <v>32942</v>
      </c>
      <c r="E58" s="6">
        <v>229811306</v>
      </c>
      <c r="F58" s="6">
        <v>269993470</v>
      </c>
      <c r="G58" s="6">
        <v>499804776</v>
      </c>
      <c r="H58" s="7">
        <v>957</v>
      </c>
      <c r="I58" s="6">
        <v>1254</v>
      </c>
      <c r="J58" s="8">
        <v>2211</v>
      </c>
      <c r="K58" s="6">
        <v>147148007</v>
      </c>
      <c r="L58" s="6">
        <v>154438953</v>
      </c>
      <c r="M58" s="6">
        <v>301586960</v>
      </c>
      <c r="N58" s="6">
        <v>8129490</v>
      </c>
      <c r="O58" s="6">
        <v>10591980</v>
      </c>
      <c r="P58" s="6">
        <v>18721470</v>
      </c>
      <c r="Q58" s="6">
        <v>5312906</v>
      </c>
      <c r="R58" s="6">
        <v>5673636</v>
      </c>
      <c r="S58" s="6">
        <v>10986542</v>
      </c>
      <c r="T58" s="6">
        <v>26167449</v>
      </c>
      <c r="U58" s="6">
        <v>30048262</v>
      </c>
      <c r="V58" s="6">
        <v>56215711</v>
      </c>
      <c r="W58" s="6">
        <v>59313036</v>
      </c>
      <c r="X58" s="6">
        <v>60364370</v>
      </c>
      <c r="Y58" s="6">
        <v>119677406</v>
      </c>
      <c r="Z58" s="6">
        <v>30379904</v>
      </c>
      <c r="AA58" s="6">
        <v>29750715</v>
      </c>
      <c r="AB58" s="6">
        <v>60130619</v>
      </c>
      <c r="AC58" s="6">
        <v>9342678</v>
      </c>
      <c r="AD58" s="6">
        <v>8785551</v>
      </c>
      <c r="AE58" s="6">
        <v>18128229</v>
      </c>
      <c r="AF58" s="6">
        <v>21944939</v>
      </c>
      <c r="AG58" s="9">
        <v>25490056</v>
      </c>
      <c r="AH58" s="6">
        <v>47434995</v>
      </c>
      <c r="AI58" s="66">
        <f t="shared" si="3"/>
        <v>9733.9423827479004</v>
      </c>
      <c r="AJ58" s="66">
        <f t="shared" si="4"/>
        <v>8664.1768863955112</v>
      </c>
      <c r="AK58" s="66">
        <f t="shared" si="5"/>
        <v>9155.089551332645</v>
      </c>
      <c r="AL58" s="66">
        <f t="shared" si="6"/>
        <v>537.77138321095458</v>
      </c>
      <c r="AM58" s="66">
        <f t="shared" si="7"/>
        <v>594.22047685834502</v>
      </c>
      <c r="AN58" s="66">
        <f t="shared" si="8"/>
        <v>568.31613138242972</v>
      </c>
      <c r="AO58" s="66">
        <f t="shared" si="9"/>
        <v>351.45240457762782</v>
      </c>
      <c r="AP58" s="66">
        <f t="shared" si="10"/>
        <v>318.29654978962134</v>
      </c>
      <c r="AQ58" s="66">
        <f t="shared" si="11"/>
        <v>333.51168720781982</v>
      </c>
      <c r="AR58" s="66">
        <f t="shared" si="12"/>
        <v>1730.9948402460807</v>
      </c>
      <c r="AS58" s="66">
        <f t="shared" si="13"/>
        <v>1685.7369985974753</v>
      </c>
      <c r="AT58" s="66">
        <f t="shared" si="14"/>
        <v>1706.5057070001822</v>
      </c>
      <c r="AU58" s="66">
        <f t="shared" si="15"/>
        <v>3923.5983330025797</v>
      </c>
      <c r="AV58" s="66">
        <f t="shared" si="16"/>
        <v>3386.5004207573634</v>
      </c>
      <c r="AW58" s="66">
        <f t="shared" si="17"/>
        <v>3632.9732863821259</v>
      </c>
      <c r="AX58" s="66">
        <f t="shared" si="18"/>
        <v>2009.6516504597473</v>
      </c>
      <c r="AY58" s="66">
        <f t="shared" si="19"/>
        <v>1669.044319775596</v>
      </c>
      <c r="AZ58" s="66">
        <f t="shared" si="20"/>
        <v>1825.3481573674944</v>
      </c>
      <c r="BA58" s="66">
        <f t="shared" si="21"/>
        <v>618.02460805715418</v>
      </c>
      <c r="BB58" s="66">
        <f t="shared" si="22"/>
        <v>492.87803646563816</v>
      </c>
      <c r="BC58" s="66">
        <f t="shared" si="23"/>
        <v>550.30747981300465</v>
      </c>
      <c r="BD58" s="66">
        <f t="shared" si="24"/>
        <v>1451.6728848316466</v>
      </c>
      <c r="BE58" s="66">
        <f t="shared" si="25"/>
        <v>1430.0171669004208</v>
      </c>
      <c r="BF58" s="66">
        <f t="shared" si="26"/>
        <v>1439.9549207698378</v>
      </c>
      <c r="BG58" s="66">
        <f t="shared" si="27"/>
        <v>8709.7350169999609</v>
      </c>
      <c r="BH58" s="66">
        <f t="shared" si="28"/>
        <v>9558.726230000033</v>
      </c>
      <c r="BI58" s="66">
        <f t="shared" si="29"/>
        <v>9169.1263220733108</v>
      </c>
      <c r="BJ58" s="66">
        <f t="shared" si="30"/>
        <v>460.84374000000253</v>
      </c>
      <c r="BK58" s="66">
        <f t="shared" si="31"/>
        <v>883.22520000000088</v>
      </c>
      <c r="BL58" s="66">
        <f t="shared" si="32"/>
        <v>689.39542248740372</v>
      </c>
      <c r="BM58" s="66">
        <f t="shared" si="33"/>
        <v>327.35019999999975</v>
      </c>
      <c r="BN58" s="66">
        <f t="shared" si="34"/>
        <v>303.60201000000109</v>
      </c>
      <c r="BO58" s="66">
        <f t="shared" si="35"/>
        <v>314.49999397881174</v>
      </c>
      <c r="BP58" s="66">
        <f t="shared" si="36"/>
        <v>1659.0607200000002</v>
      </c>
      <c r="BQ58" s="66">
        <f t="shared" si="37"/>
        <v>1802.7127399999958</v>
      </c>
      <c r="BR58" s="66">
        <f t="shared" si="38"/>
        <v>1736.7911934533399</v>
      </c>
      <c r="BS58" s="66">
        <f t="shared" si="39"/>
        <v>3445.3814600000296</v>
      </c>
      <c r="BT58" s="66">
        <f t="shared" si="40"/>
        <v>3470.6494600000024</v>
      </c>
      <c r="BU58" s="66">
        <f t="shared" si="41"/>
        <v>3459.0540390783949</v>
      </c>
      <c r="BV58" s="66">
        <f t="shared" si="42"/>
        <v>1917.4805299999987</v>
      </c>
      <c r="BW58" s="66">
        <f t="shared" si="43"/>
        <v>1884.3295699999987</v>
      </c>
      <c r="BX58" s="66">
        <f t="shared" si="44"/>
        <v>1899.5424612124327</v>
      </c>
      <c r="BY58" s="66">
        <f t="shared" si="45"/>
        <v>576.12780999999995</v>
      </c>
      <c r="BZ58" s="66">
        <f t="shared" si="46"/>
        <v>583.45764000000008</v>
      </c>
      <c r="CA58" s="66">
        <f t="shared" si="47"/>
        <v>580.09399965909779</v>
      </c>
      <c r="CB58" s="66">
        <f t="shared" si="48"/>
        <v>1118.8635999999988</v>
      </c>
      <c r="CC58" s="66">
        <f t="shared" si="49"/>
        <v>1817.5487499999992</v>
      </c>
      <c r="CD58" s="66">
        <f t="shared" si="50"/>
        <v>1496.9239120256805</v>
      </c>
      <c r="CE58" s="66">
        <f t="shared" si="51"/>
        <v>7921.5410769999589</v>
      </c>
      <c r="CF58" s="66">
        <f t="shared" si="2"/>
        <v>8371.8990200000317</v>
      </c>
      <c r="CG58" s="66">
        <f t="shared" si="52"/>
        <v>8165.2309056070953</v>
      </c>
      <c r="CH58" s="67"/>
    </row>
    <row r="59" spans="1:86" x14ac:dyDescent="0.25">
      <c r="A59" s="10">
        <v>53</v>
      </c>
      <c r="B59" s="11">
        <v>14881</v>
      </c>
      <c r="C59" s="11">
        <v>17557</v>
      </c>
      <c r="D59" s="11">
        <v>32438</v>
      </c>
      <c r="E59" s="11">
        <v>237176562</v>
      </c>
      <c r="F59" s="11">
        <v>272935861</v>
      </c>
      <c r="G59" s="11">
        <v>510112423</v>
      </c>
      <c r="H59" s="12">
        <v>997</v>
      </c>
      <c r="I59" s="11">
        <v>1356</v>
      </c>
      <c r="J59" s="13">
        <v>2353</v>
      </c>
      <c r="K59" s="11">
        <v>175585046</v>
      </c>
      <c r="L59" s="11">
        <v>202288966</v>
      </c>
      <c r="M59" s="11">
        <v>377874012</v>
      </c>
      <c r="N59" s="11">
        <v>9228553</v>
      </c>
      <c r="O59" s="11">
        <v>15996235</v>
      </c>
      <c r="P59" s="11">
        <v>25224788</v>
      </c>
      <c r="Q59" s="11">
        <v>5570966</v>
      </c>
      <c r="R59" s="11">
        <v>6288410</v>
      </c>
      <c r="S59" s="11">
        <v>11859376</v>
      </c>
      <c r="T59" s="11">
        <v>29830503</v>
      </c>
      <c r="U59" s="11">
        <v>47702545</v>
      </c>
      <c r="V59" s="11">
        <v>77533049</v>
      </c>
      <c r="W59" s="11">
        <v>71077522</v>
      </c>
      <c r="X59" s="11">
        <v>66405105</v>
      </c>
      <c r="Y59" s="11">
        <v>137482627</v>
      </c>
      <c r="Z59" s="11">
        <v>34592466</v>
      </c>
      <c r="AA59" s="11">
        <v>35515981</v>
      </c>
      <c r="AB59" s="11">
        <v>70108448</v>
      </c>
      <c r="AC59" s="11">
        <v>11142417</v>
      </c>
      <c r="AD59" s="11">
        <v>10668472</v>
      </c>
      <c r="AE59" s="11">
        <v>21810889</v>
      </c>
      <c r="AF59" s="11">
        <v>28942138</v>
      </c>
      <c r="AG59" s="14">
        <v>41996862</v>
      </c>
      <c r="AH59" s="11">
        <v>70939000</v>
      </c>
      <c r="AI59" s="66">
        <f t="shared" si="3"/>
        <v>11799.277333512533</v>
      </c>
      <c r="AJ59" s="66">
        <f t="shared" si="4"/>
        <v>11521.841202938998</v>
      </c>
      <c r="AK59" s="66">
        <f t="shared" si="5"/>
        <v>11649.115605154448</v>
      </c>
      <c r="AL59" s="66">
        <f t="shared" si="6"/>
        <v>620.15677709831334</v>
      </c>
      <c r="AM59" s="66">
        <f t="shared" si="7"/>
        <v>911.10297886882722</v>
      </c>
      <c r="AN59" s="66">
        <f t="shared" si="8"/>
        <v>777.63080337875328</v>
      </c>
      <c r="AO59" s="66">
        <f t="shared" si="9"/>
        <v>374.36771722330491</v>
      </c>
      <c r="AP59" s="66">
        <f t="shared" si="10"/>
        <v>358.17109984621516</v>
      </c>
      <c r="AQ59" s="66">
        <f t="shared" si="11"/>
        <v>365.60133177137925</v>
      </c>
      <c r="AR59" s="66">
        <f t="shared" si="12"/>
        <v>2004.603386869162</v>
      </c>
      <c r="AS59" s="66">
        <f t="shared" si="13"/>
        <v>2717.0100244916557</v>
      </c>
      <c r="AT59" s="66">
        <f t="shared" si="14"/>
        <v>2390.1920278685493</v>
      </c>
      <c r="AU59" s="66">
        <f t="shared" si="15"/>
        <v>4776.3941939385795</v>
      </c>
      <c r="AV59" s="66">
        <f t="shared" si="16"/>
        <v>3782.2580737027965</v>
      </c>
      <c r="AW59" s="66">
        <f t="shared" si="17"/>
        <v>4238.3200875516368</v>
      </c>
      <c r="AX59" s="66">
        <f t="shared" si="18"/>
        <v>2324.6062764599155</v>
      </c>
      <c r="AY59" s="66">
        <f t="shared" si="19"/>
        <v>2022.8957680697158</v>
      </c>
      <c r="AZ59" s="66">
        <f t="shared" si="20"/>
        <v>2161.3061224489797</v>
      </c>
      <c r="BA59" s="66">
        <f t="shared" si="21"/>
        <v>748.76802634231569</v>
      </c>
      <c r="BB59" s="66">
        <f t="shared" si="22"/>
        <v>607.64777581591386</v>
      </c>
      <c r="BC59" s="66">
        <f t="shared" si="23"/>
        <v>672.3869844010112</v>
      </c>
      <c r="BD59" s="66">
        <f t="shared" si="24"/>
        <v>1944.9054499025603</v>
      </c>
      <c r="BE59" s="66">
        <f t="shared" si="25"/>
        <v>2392.0295039015778</v>
      </c>
      <c r="BF59" s="66">
        <f t="shared" si="26"/>
        <v>2186.9104137123127</v>
      </c>
      <c r="BG59" s="66">
        <f t="shared" si="27"/>
        <v>9383.4439669999902</v>
      </c>
      <c r="BH59" s="66">
        <f t="shared" si="28"/>
        <v>10085.112200000029</v>
      </c>
      <c r="BI59" s="66">
        <f t="shared" si="29"/>
        <v>9763.2204380149014</v>
      </c>
      <c r="BJ59" s="66">
        <f t="shared" si="30"/>
        <v>496.08935000000065</v>
      </c>
      <c r="BK59" s="66">
        <f t="shared" si="31"/>
        <v>927.44529999999952</v>
      </c>
      <c r="BL59" s="66">
        <f t="shared" si="32"/>
        <v>729.55986033201805</v>
      </c>
      <c r="BM59" s="66">
        <f t="shared" si="33"/>
        <v>351.44010999999944</v>
      </c>
      <c r="BN59" s="66">
        <f t="shared" si="34"/>
        <v>320.32831000000044</v>
      </c>
      <c r="BO59" s="66">
        <f t="shared" si="35"/>
        <v>334.60091299032001</v>
      </c>
      <c r="BP59" s="66">
        <f t="shared" si="36"/>
        <v>1786.4812099999951</v>
      </c>
      <c r="BQ59" s="66">
        <f t="shared" si="37"/>
        <v>1893.5647200000062</v>
      </c>
      <c r="BR59" s="66">
        <f t="shared" si="38"/>
        <v>1844.4399369581984</v>
      </c>
      <c r="BS59" s="66">
        <f t="shared" si="39"/>
        <v>3658.5041800000145</v>
      </c>
      <c r="BT59" s="66">
        <f t="shared" si="40"/>
        <v>3631.4773600000062</v>
      </c>
      <c r="BU59" s="66">
        <f t="shared" si="41"/>
        <v>3643.875969914925</v>
      </c>
      <c r="BV59" s="66">
        <f t="shared" si="42"/>
        <v>2100.0265299999983</v>
      </c>
      <c r="BW59" s="66">
        <f t="shared" si="43"/>
        <v>2023.8835299999998</v>
      </c>
      <c r="BX59" s="66">
        <f t="shared" si="44"/>
        <v>2058.8142896954178</v>
      </c>
      <c r="BY59" s="66">
        <f t="shared" si="45"/>
        <v>631.9871299999993</v>
      </c>
      <c r="BZ59" s="66">
        <f t="shared" si="46"/>
        <v>625.03835999999956</v>
      </c>
      <c r="CA59" s="66">
        <f t="shared" si="47"/>
        <v>628.22612269714477</v>
      </c>
      <c r="CB59" s="66">
        <f t="shared" si="48"/>
        <v>1214.1949299999851</v>
      </c>
      <c r="CC59" s="66">
        <f t="shared" si="49"/>
        <v>1911.1190900000031</v>
      </c>
      <c r="CD59" s="66">
        <f t="shared" si="50"/>
        <v>1591.403681375542</v>
      </c>
      <c r="CE59" s="66">
        <f t="shared" si="51"/>
        <v>8535.9145069999904</v>
      </c>
      <c r="CF59" s="66">
        <f t="shared" si="2"/>
        <v>8837.3385900000285</v>
      </c>
      <c r="CG59" s="66">
        <f t="shared" si="52"/>
        <v>8699.0596646925642</v>
      </c>
      <c r="CH59" s="67"/>
    </row>
    <row r="60" spans="1:86" x14ac:dyDescent="0.25">
      <c r="A60" s="5">
        <v>54</v>
      </c>
      <c r="B60" s="6">
        <v>14203</v>
      </c>
      <c r="C60" s="6">
        <v>16984</v>
      </c>
      <c r="D60" s="6">
        <v>31187</v>
      </c>
      <c r="E60" s="6">
        <v>234336254</v>
      </c>
      <c r="F60" s="6">
        <v>275613662</v>
      </c>
      <c r="G60" s="6">
        <v>509949916</v>
      </c>
      <c r="H60" s="7">
        <v>975</v>
      </c>
      <c r="I60" s="6">
        <v>1345</v>
      </c>
      <c r="J60" s="8">
        <v>2320</v>
      </c>
      <c r="K60" s="6">
        <v>172052621</v>
      </c>
      <c r="L60" s="6">
        <v>174121053</v>
      </c>
      <c r="M60" s="6">
        <v>346173674</v>
      </c>
      <c r="N60" s="6">
        <v>8214810</v>
      </c>
      <c r="O60" s="6">
        <v>10054031</v>
      </c>
      <c r="P60" s="6">
        <v>18268841</v>
      </c>
      <c r="Q60" s="6">
        <v>5450030</v>
      </c>
      <c r="R60" s="6">
        <v>6141558</v>
      </c>
      <c r="S60" s="6">
        <v>11591587</v>
      </c>
      <c r="T60" s="6">
        <v>26824902</v>
      </c>
      <c r="U60" s="6">
        <v>29932987</v>
      </c>
      <c r="V60" s="6">
        <v>56757889</v>
      </c>
      <c r="W60" s="6">
        <v>76210648</v>
      </c>
      <c r="X60" s="6">
        <v>66798380</v>
      </c>
      <c r="Y60" s="6">
        <v>143009028</v>
      </c>
      <c r="Z60" s="6">
        <v>33067541</v>
      </c>
      <c r="AA60" s="6">
        <v>34956820</v>
      </c>
      <c r="AB60" s="6">
        <v>68024361</v>
      </c>
      <c r="AC60" s="6">
        <v>10880211</v>
      </c>
      <c r="AD60" s="6">
        <v>11726210</v>
      </c>
      <c r="AE60" s="6">
        <v>22606421</v>
      </c>
      <c r="AF60" s="6">
        <v>25069319</v>
      </c>
      <c r="AG60" s="9">
        <v>30706657</v>
      </c>
      <c r="AH60" s="6">
        <v>55775976</v>
      </c>
      <c r="AI60" s="66">
        <f t="shared" si="3"/>
        <v>12113.822502288249</v>
      </c>
      <c r="AJ60" s="66">
        <f t="shared" si="4"/>
        <v>10252.063883655204</v>
      </c>
      <c r="AK60" s="66">
        <f t="shared" si="5"/>
        <v>11099.935037034662</v>
      </c>
      <c r="AL60" s="66">
        <f t="shared" si="6"/>
        <v>578.38555234809542</v>
      </c>
      <c r="AM60" s="66">
        <f t="shared" si="7"/>
        <v>591.97073716439002</v>
      </c>
      <c r="AN60" s="66">
        <f t="shared" si="8"/>
        <v>585.78385224612816</v>
      </c>
      <c r="AO60" s="66">
        <f t="shared" si="9"/>
        <v>383.72386115609379</v>
      </c>
      <c r="AP60" s="66">
        <f t="shared" si="10"/>
        <v>361.60845501648612</v>
      </c>
      <c r="AQ60" s="66">
        <f t="shared" si="11"/>
        <v>371.6800910635842</v>
      </c>
      <c r="AR60" s="66">
        <f t="shared" si="12"/>
        <v>1888.6785890304866</v>
      </c>
      <c r="AS60" s="66">
        <f t="shared" si="13"/>
        <v>1762.4226919453604</v>
      </c>
      <c r="AT60" s="66">
        <f t="shared" si="14"/>
        <v>1819.9214095616762</v>
      </c>
      <c r="AU60" s="66">
        <f t="shared" si="15"/>
        <v>5365.8134197000636</v>
      </c>
      <c r="AV60" s="66">
        <f t="shared" si="16"/>
        <v>3933.018134715026</v>
      </c>
      <c r="AW60" s="66">
        <f t="shared" si="17"/>
        <v>4585.5333311956902</v>
      </c>
      <c r="AX60" s="66">
        <f t="shared" si="18"/>
        <v>2328.2081954516652</v>
      </c>
      <c r="AY60" s="66">
        <f t="shared" si="19"/>
        <v>2058.220678285445</v>
      </c>
      <c r="AZ60" s="66">
        <f t="shared" si="20"/>
        <v>2181.1768044377463</v>
      </c>
      <c r="BA60" s="66">
        <f t="shared" si="21"/>
        <v>766.05020066183204</v>
      </c>
      <c r="BB60" s="66">
        <f t="shared" si="22"/>
        <v>690.42687235044752</v>
      </c>
      <c r="BC60" s="66">
        <f t="shared" si="23"/>
        <v>724.86680347580727</v>
      </c>
      <c r="BD60" s="66">
        <f t="shared" si="24"/>
        <v>1765.072097444202</v>
      </c>
      <c r="BE60" s="66">
        <f t="shared" si="25"/>
        <v>1807.975565237871</v>
      </c>
      <c r="BF60" s="66">
        <f t="shared" si="26"/>
        <v>1788.4367204283835</v>
      </c>
      <c r="BG60" s="66">
        <f t="shared" si="27"/>
        <v>10166.468098999967</v>
      </c>
      <c r="BH60" s="66">
        <f t="shared" si="28"/>
        <v>10676.428290000007</v>
      </c>
      <c r="BI60" s="66">
        <f t="shared" si="29"/>
        <v>10444.185221004158</v>
      </c>
      <c r="BJ60" s="66">
        <f t="shared" si="30"/>
        <v>537.31345999999803</v>
      </c>
      <c r="BK60" s="66">
        <f t="shared" si="31"/>
        <v>977.09239999999875</v>
      </c>
      <c r="BL60" s="66">
        <f t="shared" si="32"/>
        <v>776.81086330778692</v>
      </c>
      <c r="BM60" s="66">
        <f t="shared" si="33"/>
        <v>379.44093999999984</v>
      </c>
      <c r="BN60" s="66">
        <f t="shared" si="34"/>
        <v>339.72629000000018</v>
      </c>
      <c r="BO60" s="66">
        <f t="shared" si="35"/>
        <v>357.81290217654794</v>
      </c>
      <c r="BP60" s="66">
        <f t="shared" si="36"/>
        <v>1930.4068399999931</v>
      </c>
      <c r="BQ60" s="66">
        <f t="shared" si="37"/>
        <v>1994.8220400000014</v>
      </c>
      <c r="BR60" s="66">
        <f t="shared" si="38"/>
        <v>1965.4864487087543</v>
      </c>
      <c r="BS60" s="66">
        <f t="shared" si="39"/>
        <v>3914.1478000000097</v>
      </c>
      <c r="BT60" s="66">
        <f t="shared" si="40"/>
        <v>3817.2567600000202</v>
      </c>
      <c r="BU60" s="66">
        <f t="shared" si="41"/>
        <v>3861.3823072190489</v>
      </c>
      <c r="BV60" s="66">
        <f t="shared" si="42"/>
        <v>2303.0794700000015</v>
      </c>
      <c r="BW60" s="66">
        <f t="shared" si="43"/>
        <v>2176.2007499999991</v>
      </c>
      <c r="BX60" s="66">
        <f t="shared" si="44"/>
        <v>2233.9831099628054</v>
      </c>
      <c r="BY60" s="66">
        <f t="shared" si="45"/>
        <v>693.91546999999946</v>
      </c>
      <c r="BZ60" s="66">
        <f t="shared" si="46"/>
        <v>670.44680000000017</v>
      </c>
      <c r="CA60" s="66">
        <f t="shared" si="47"/>
        <v>681.13476357488673</v>
      </c>
      <c r="CB60" s="66">
        <f t="shared" si="48"/>
        <v>1333.272839999996</v>
      </c>
      <c r="CC60" s="66">
        <f t="shared" si="49"/>
        <v>2017.6717099999989</v>
      </c>
      <c r="CD60" s="66">
        <f t="shared" si="50"/>
        <v>1705.9868044108098</v>
      </c>
      <c r="CE60" s="66">
        <f t="shared" si="51"/>
        <v>9249.713698999969</v>
      </c>
      <c r="CF60" s="66">
        <f t="shared" si="2"/>
        <v>9359.609600000007</v>
      </c>
      <c r="CG60" s="66">
        <f t="shared" si="52"/>
        <v>9309.5614555198244</v>
      </c>
      <c r="CH60" s="67"/>
    </row>
    <row r="61" spans="1:86" x14ac:dyDescent="0.25">
      <c r="A61" s="10">
        <v>55</v>
      </c>
      <c r="B61" s="11">
        <v>13641</v>
      </c>
      <c r="C61" s="11">
        <v>16143</v>
      </c>
      <c r="D61" s="11">
        <v>29784</v>
      </c>
      <c r="E61" s="11">
        <v>243838886</v>
      </c>
      <c r="F61" s="11">
        <v>278094370</v>
      </c>
      <c r="G61" s="11">
        <v>521933256</v>
      </c>
      <c r="H61" s="12">
        <v>987</v>
      </c>
      <c r="I61" s="11">
        <v>1288</v>
      </c>
      <c r="J61" s="13">
        <v>2275</v>
      </c>
      <c r="K61" s="11">
        <v>143185474</v>
      </c>
      <c r="L61" s="11">
        <v>183290574</v>
      </c>
      <c r="M61" s="11">
        <v>326476048</v>
      </c>
      <c r="N61" s="11">
        <v>8532934</v>
      </c>
      <c r="O61" s="11">
        <v>9575679</v>
      </c>
      <c r="P61" s="11">
        <v>18108613</v>
      </c>
      <c r="Q61" s="11">
        <v>4758383</v>
      </c>
      <c r="R61" s="11">
        <v>6051923</v>
      </c>
      <c r="S61" s="11">
        <v>10810306</v>
      </c>
      <c r="T61" s="11">
        <v>27624731</v>
      </c>
      <c r="U61" s="11">
        <v>33253736</v>
      </c>
      <c r="V61" s="11">
        <v>60878467</v>
      </c>
      <c r="W61" s="11">
        <v>53584210</v>
      </c>
      <c r="X61" s="11">
        <v>67848241</v>
      </c>
      <c r="Y61" s="11">
        <v>121432450</v>
      </c>
      <c r="Z61" s="11">
        <v>33730216</v>
      </c>
      <c r="AA61" s="11">
        <v>37239306</v>
      </c>
      <c r="AB61" s="11">
        <v>70969523</v>
      </c>
      <c r="AC61" s="11">
        <v>10592832</v>
      </c>
      <c r="AD61" s="11">
        <v>11971112</v>
      </c>
      <c r="AE61" s="11">
        <v>22563944</v>
      </c>
      <c r="AF61" s="11">
        <v>17653486</v>
      </c>
      <c r="AG61" s="14">
        <v>32978179</v>
      </c>
      <c r="AH61" s="11">
        <v>50631665</v>
      </c>
      <c r="AI61" s="66">
        <f t="shared" si="3"/>
        <v>10496.699215600029</v>
      </c>
      <c r="AJ61" s="66">
        <f t="shared" si="4"/>
        <v>11354.182865638357</v>
      </c>
      <c r="AK61" s="66">
        <f t="shared" si="5"/>
        <v>10961.457426806339</v>
      </c>
      <c r="AL61" s="66">
        <f t="shared" si="6"/>
        <v>625.5358111575398</v>
      </c>
      <c r="AM61" s="66">
        <f t="shared" si="7"/>
        <v>593.17840550083622</v>
      </c>
      <c r="AN61" s="66">
        <f t="shared" si="8"/>
        <v>607.99801907064193</v>
      </c>
      <c r="AO61" s="66">
        <f t="shared" si="9"/>
        <v>348.82948464188843</v>
      </c>
      <c r="AP61" s="66">
        <f t="shared" si="10"/>
        <v>374.89456730471414</v>
      </c>
      <c r="AQ61" s="66">
        <f t="shared" si="11"/>
        <v>362.95682245500939</v>
      </c>
      <c r="AR61" s="66">
        <f t="shared" si="12"/>
        <v>2025.1250641448573</v>
      </c>
      <c r="AS61" s="66">
        <f t="shared" si="13"/>
        <v>2059.9477172768384</v>
      </c>
      <c r="AT61" s="66">
        <f t="shared" si="14"/>
        <v>2043.9990263228578</v>
      </c>
      <c r="AU61" s="66">
        <f t="shared" si="15"/>
        <v>3928.1731544608165</v>
      </c>
      <c r="AV61" s="66">
        <f t="shared" si="16"/>
        <v>4202.9511862726877</v>
      </c>
      <c r="AW61" s="66">
        <f t="shared" si="17"/>
        <v>4077.1034783776522</v>
      </c>
      <c r="AX61" s="66">
        <f t="shared" si="18"/>
        <v>2472.708452459497</v>
      </c>
      <c r="AY61" s="66">
        <f t="shared" si="19"/>
        <v>2306.8392492101839</v>
      </c>
      <c r="AZ61" s="66">
        <f t="shared" si="20"/>
        <v>2382.8069769003491</v>
      </c>
      <c r="BA61" s="66">
        <f t="shared" si="21"/>
        <v>776.54365515724658</v>
      </c>
      <c r="BB61" s="66">
        <f t="shared" si="22"/>
        <v>741.56674719692751</v>
      </c>
      <c r="BC61" s="66">
        <f t="shared" si="23"/>
        <v>757.58608648939025</v>
      </c>
      <c r="BD61" s="66">
        <f t="shared" si="24"/>
        <v>1294.14896268602</v>
      </c>
      <c r="BE61" s="66">
        <f t="shared" si="25"/>
        <v>2042.8779656817196</v>
      </c>
      <c r="BF61" s="66">
        <f t="shared" si="26"/>
        <v>1699.9618922911629</v>
      </c>
      <c r="BG61" s="66">
        <f t="shared" si="27"/>
        <v>11069.972674999974</v>
      </c>
      <c r="BH61" s="66">
        <f t="shared" si="28"/>
        <v>11339.290819999977</v>
      </c>
      <c r="BI61" s="66">
        <f t="shared" si="29"/>
        <v>11215.94376064109</v>
      </c>
      <c r="BJ61" s="66">
        <f t="shared" si="30"/>
        <v>585.14097000000174</v>
      </c>
      <c r="BK61" s="66">
        <f t="shared" si="31"/>
        <v>1032.7454999999991</v>
      </c>
      <c r="BL61" s="66">
        <f t="shared" si="32"/>
        <v>827.74370730157159</v>
      </c>
      <c r="BM61" s="66">
        <f t="shared" si="33"/>
        <v>411.76056999999935</v>
      </c>
      <c r="BN61" s="66">
        <f t="shared" si="34"/>
        <v>362.09757000000047</v>
      </c>
      <c r="BO61" s="66">
        <f t="shared" si="35"/>
        <v>384.84310394439967</v>
      </c>
      <c r="BP61" s="66">
        <f t="shared" si="36"/>
        <v>2092.2795899999919</v>
      </c>
      <c r="BQ61" s="66">
        <f t="shared" si="37"/>
        <v>2107.5363200000015</v>
      </c>
      <c r="BR61" s="66">
        <f t="shared" si="38"/>
        <v>2100.5487745416972</v>
      </c>
      <c r="BS61" s="66">
        <f t="shared" si="39"/>
        <v>4217.4679400000423</v>
      </c>
      <c r="BT61" s="66">
        <f t="shared" si="40"/>
        <v>4031.1680800000122</v>
      </c>
      <c r="BU61" s="66">
        <f t="shared" si="41"/>
        <v>4116.4929655177539</v>
      </c>
      <c r="BV61" s="66">
        <f t="shared" si="42"/>
        <v>2528.0643500000006</v>
      </c>
      <c r="BW61" s="66">
        <f t="shared" si="43"/>
        <v>2342.1300499999979</v>
      </c>
      <c r="BX61" s="66">
        <f t="shared" si="44"/>
        <v>2427.2875099214334</v>
      </c>
      <c r="BY61" s="66">
        <f t="shared" si="45"/>
        <v>762.32838999999899</v>
      </c>
      <c r="BZ61" s="66">
        <f t="shared" si="46"/>
        <v>719.96532000000025</v>
      </c>
      <c r="CA61" s="66">
        <f t="shared" si="47"/>
        <v>739.36750365128887</v>
      </c>
      <c r="CB61" s="66">
        <f t="shared" si="48"/>
        <v>1478.8257099999919</v>
      </c>
      <c r="CC61" s="66">
        <f t="shared" si="49"/>
        <v>2138.4597099999937</v>
      </c>
      <c r="CD61" s="66">
        <f t="shared" si="50"/>
        <v>1836.3489326027325</v>
      </c>
      <c r="CE61" s="66">
        <f t="shared" si="51"/>
        <v>10073.071134999973</v>
      </c>
      <c r="CF61" s="66">
        <f t="shared" si="2"/>
        <v>9944.4477499999775</v>
      </c>
      <c r="CG61" s="66">
        <f t="shared" si="52"/>
        <v>10003.356949395118</v>
      </c>
      <c r="CH61" s="67"/>
    </row>
    <row r="62" spans="1:86" x14ac:dyDescent="0.25">
      <c r="A62" s="5">
        <v>56</v>
      </c>
      <c r="B62" s="6">
        <v>13280</v>
      </c>
      <c r="C62" s="6">
        <v>15783</v>
      </c>
      <c r="D62" s="6">
        <v>29063</v>
      </c>
      <c r="E62" s="6">
        <v>252537887</v>
      </c>
      <c r="F62" s="6">
        <v>282783586</v>
      </c>
      <c r="G62" s="6">
        <v>535321473</v>
      </c>
      <c r="H62" s="6">
        <v>1089</v>
      </c>
      <c r="I62" s="6">
        <v>1298</v>
      </c>
      <c r="J62" s="8">
        <v>2387</v>
      </c>
      <c r="K62" s="6">
        <v>176379505</v>
      </c>
      <c r="L62" s="6">
        <v>209045575</v>
      </c>
      <c r="M62" s="6">
        <v>385425080</v>
      </c>
      <c r="N62" s="6">
        <v>9348857</v>
      </c>
      <c r="O62" s="6">
        <v>10644966</v>
      </c>
      <c r="P62" s="6">
        <v>19993823</v>
      </c>
      <c r="Q62" s="6">
        <v>6066685</v>
      </c>
      <c r="R62" s="6">
        <v>9224018</v>
      </c>
      <c r="S62" s="6">
        <v>15290704</v>
      </c>
      <c r="T62" s="6">
        <v>31314431</v>
      </c>
      <c r="U62" s="6">
        <v>34347345</v>
      </c>
      <c r="V62" s="6">
        <v>65661776</v>
      </c>
      <c r="W62" s="6">
        <v>75896901</v>
      </c>
      <c r="X62" s="6">
        <v>81771094</v>
      </c>
      <c r="Y62" s="6">
        <v>157667995</v>
      </c>
      <c r="Z62" s="6">
        <v>30402248</v>
      </c>
      <c r="AA62" s="6">
        <v>39642106</v>
      </c>
      <c r="AB62" s="6">
        <v>70044353</v>
      </c>
      <c r="AC62" s="6">
        <v>9925662</v>
      </c>
      <c r="AD62" s="6">
        <v>12328135</v>
      </c>
      <c r="AE62" s="6">
        <v>22253797</v>
      </c>
      <c r="AF62" s="6">
        <v>28840263</v>
      </c>
      <c r="AG62" s="9">
        <v>40956896</v>
      </c>
      <c r="AH62" s="6">
        <v>69797158</v>
      </c>
      <c r="AI62" s="66">
        <f t="shared" si="3"/>
        <v>13281.58923192771</v>
      </c>
      <c r="AJ62" s="66">
        <f t="shared" si="4"/>
        <v>13244.983526579232</v>
      </c>
      <c r="AK62" s="66">
        <f t="shared" si="5"/>
        <v>13261.710078106184</v>
      </c>
      <c r="AL62" s="66">
        <f t="shared" si="6"/>
        <v>703.98019578313256</v>
      </c>
      <c r="AM62" s="66">
        <f t="shared" si="7"/>
        <v>674.45770766014061</v>
      </c>
      <c r="AN62" s="66">
        <f t="shared" si="8"/>
        <v>687.94766541650893</v>
      </c>
      <c r="AO62" s="66">
        <f t="shared" si="9"/>
        <v>456.82868975903614</v>
      </c>
      <c r="AP62" s="66">
        <f t="shared" si="10"/>
        <v>584.42742190964964</v>
      </c>
      <c r="AQ62" s="66">
        <f t="shared" si="11"/>
        <v>526.12269896431894</v>
      </c>
      <c r="AR62" s="66">
        <f t="shared" si="12"/>
        <v>2358.0143825301207</v>
      </c>
      <c r="AS62" s="66">
        <f t="shared" si="13"/>
        <v>2176.2241018817717</v>
      </c>
      <c r="AT62" s="66">
        <f t="shared" si="14"/>
        <v>2259.291057358153</v>
      </c>
      <c r="AU62" s="66">
        <f t="shared" si="15"/>
        <v>5715.1280873493979</v>
      </c>
      <c r="AV62" s="66">
        <f t="shared" si="16"/>
        <v>5180.9601469936006</v>
      </c>
      <c r="AW62" s="66">
        <f t="shared" si="17"/>
        <v>5425.0419777724255</v>
      </c>
      <c r="AX62" s="66">
        <f t="shared" si="18"/>
        <v>2289.3259036144577</v>
      </c>
      <c r="AY62" s="66">
        <f t="shared" si="19"/>
        <v>2511.6965089019832</v>
      </c>
      <c r="AZ62" s="66">
        <f t="shared" si="20"/>
        <v>2410.0868114096961</v>
      </c>
      <c r="BA62" s="66">
        <f t="shared" si="21"/>
        <v>747.41430722891562</v>
      </c>
      <c r="BB62" s="66">
        <f t="shared" si="22"/>
        <v>781.10213520876891</v>
      </c>
      <c r="BC62" s="66">
        <f t="shared" si="23"/>
        <v>765.70887382582669</v>
      </c>
      <c r="BD62" s="66">
        <f t="shared" si="24"/>
        <v>2171.7065512048193</v>
      </c>
      <c r="BE62" s="66">
        <f t="shared" si="25"/>
        <v>2595.000696952417</v>
      </c>
      <c r="BF62" s="66">
        <f t="shared" si="26"/>
        <v>2401.5813233320719</v>
      </c>
      <c r="BG62" s="66">
        <f t="shared" si="27"/>
        <v>12105.606292999995</v>
      </c>
      <c r="BH62" s="66">
        <f t="shared" si="28"/>
        <v>12080.616110000028</v>
      </c>
      <c r="BI62" s="66">
        <f t="shared" si="29"/>
        <v>12092.035083617327</v>
      </c>
      <c r="BJ62" s="66">
        <f t="shared" si="30"/>
        <v>640.22462000000041</v>
      </c>
      <c r="BK62" s="66">
        <f t="shared" si="31"/>
        <v>1095.0100000000029</v>
      </c>
      <c r="BL62" s="66">
        <f t="shared" si="32"/>
        <v>887.20110737363837</v>
      </c>
      <c r="BM62" s="66">
        <f t="shared" si="33"/>
        <v>448.82487999999955</v>
      </c>
      <c r="BN62" s="66">
        <f t="shared" si="34"/>
        <v>387.75769000000093</v>
      </c>
      <c r="BO62" s="66">
        <f t="shared" si="35"/>
        <v>415.66163257991298</v>
      </c>
      <c r="BP62" s="66">
        <f t="shared" si="36"/>
        <v>2273.5995199999952</v>
      </c>
      <c r="BQ62" s="66">
        <f t="shared" si="37"/>
        <v>2232.8071800000002</v>
      </c>
      <c r="BR62" s="66">
        <f t="shared" si="38"/>
        <v>2251.4467655623971</v>
      </c>
      <c r="BS62" s="66">
        <f t="shared" si="39"/>
        <v>4573.8652600000387</v>
      </c>
      <c r="BT62" s="66">
        <f t="shared" si="40"/>
        <v>4276.5532600000242</v>
      </c>
      <c r="BU62" s="66">
        <f t="shared" si="41"/>
        <v>4412.4065222234767</v>
      </c>
      <c r="BV62" s="66">
        <f t="shared" si="42"/>
        <v>2776.4522499999994</v>
      </c>
      <c r="BW62" s="66">
        <f t="shared" si="43"/>
        <v>2522.5490499999978</v>
      </c>
      <c r="BX62" s="66">
        <f t="shared" si="44"/>
        <v>2638.567165679729</v>
      </c>
      <c r="BY62" s="66">
        <f t="shared" si="45"/>
        <v>837.65512999999942</v>
      </c>
      <c r="BZ62" s="66">
        <f t="shared" si="46"/>
        <v>773.88731999999891</v>
      </c>
      <c r="CA62" s="66">
        <f t="shared" si="47"/>
        <v>803.02527949488967</v>
      </c>
      <c r="CB62" s="66">
        <f t="shared" si="48"/>
        <v>1653.7023999999965</v>
      </c>
      <c r="CC62" s="66">
        <f t="shared" si="49"/>
        <v>2274.7868300000036</v>
      </c>
      <c r="CD62" s="66">
        <f t="shared" si="50"/>
        <v>1990.9895196603934</v>
      </c>
      <c r="CE62" s="66">
        <f t="shared" si="51"/>
        <v>11016.556792999994</v>
      </c>
      <c r="CF62" s="66">
        <f t="shared" si="2"/>
        <v>10597.848420000026</v>
      </c>
      <c r="CG62" s="66">
        <f t="shared" si="52"/>
        <v>10789.172343663777</v>
      </c>
      <c r="CH62" s="67"/>
    </row>
    <row r="63" spans="1:86" x14ac:dyDescent="0.25">
      <c r="A63" s="10">
        <v>57</v>
      </c>
      <c r="B63" s="11">
        <v>12472</v>
      </c>
      <c r="C63" s="11">
        <v>14847</v>
      </c>
      <c r="D63" s="11">
        <v>27319</v>
      </c>
      <c r="E63" s="11">
        <v>242974935</v>
      </c>
      <c r="F63" s="11">
        <v>276341501</v>
      </c>
      <c r="G63" s="11">
        <v>519316436</v>
      </c>
      <c r="H63" s="12">
        <v>958</v>
      </c>
      <c r="I63" s="11">
        <v>1222</v>
      </c>
      <c r="J63" s="13">
        <v>2180</v>
      </c>
      <c r="K63" s="11">
        <v>188562049</v>
      </c>
      <c r="L63" s="11">
        <v>183851093</v>
      </c>
      <c r="M63" s="11">
        <v>372413142</v>
      </c>
      <c r="N63" s="11">
        <v>8300628</v>
      </c>
      <c r="O63" s="11">
        <v>10219558</v>
      </c>
      <c r="P63" s="11">
        <v>18520186</v>
      </c>
      <c r="Q63" s="11">
        <v>5859707</v>
      </c>
      <c r="R63" s="11">
        <v>5894308</v>
      </c>
      <c r="S63" s="11">
        <v>11754015</v>
      </c>
      <c r="T63" s="11">
        <v>28169482</v>
      </c>
      <c r="U63" s="11">
        <v>32532394</v>
      </c>
      <c r="V63" s="11">
        <v>60701876</v>
      </c>
      <c r="W63" s="11">
        <v>67328861</v>
      </c>
      <c r="X63" s="11">
        <v>65259182</v>
      </c>
      <c r="Y63" s="11">
        <v>132588044</v>
      </c>
      <c r="Z63" s="11">
        <v>40182346</v>
      </c>
      <c r="AA63" s="11">
        <v>37187705</v>
      </c>
      <c r="AB63" s="11">
        <v>77370051</v>
      </c>
      <c r="AC63" s="11">
        <v>10062151</v>
      </c>
      <c r="AD63" s="11">
        <v>10588271</v>
      </c>
      <c r="AE63" s="11">
        <v>20650422</v>
      </c>
      <c r="AF63" s="11">
        <v>42819209</v>
      </c>
      <c r="AG63" s="14">
        <v>38283540</v>
      </c>
      <c r="AH63" s="11">
        <v>81102749</v>
      </c>
      <c r="AI63" s="66">
        <f t="shared" si="3"/>
        <v>15118.830099422707</v>
      </c>
      <c r="AJ63" s="66">
        <f t="shared" si="4"/>
        <v>12383.046608742507</v>
      </c>
      <c r="AK63" s="66">
        <f t="shared" si="5"/>
        <v>13632.019546835536</v>
      </c>
      <c r="AL63" s="66">
        <f t="shared" si="6"/>
        <v>665.54105195638226</v>
      </c>
      <c r="AM63" s="66">
        <f t="shared" si="7"/>
        <v>688.32477941671721</v>
      </c>
      <c r="AN63" s="66">
        <f t="shared" si="8"/>
        <v>677.92327684029431</v>
      </c>
      <c r="AO63" s="66">
        <f t="shared" si="9"/>
        <v>469.82897690827451</v>
      </c>
      <c r="AP63" s="66">
        <f t="shared" si="10"/>
        <v>397.00330033003303</v>
      </c>
      <c r="AQ63" s="66">
        <f t="shared" si="11"/>
        <v>430.25055821955414</v>
      </c>
      <c r="AR63" s="66">
        <f t="shared" si="12"/>
        <v>2258.6178640153944</v>
      </c>
      <c r="AS63" s="66">
        <f t="shared" si="13"/>
        <v>2191.176264565232</v>
      </c>
      <c r="AT63" s="66">
        <f t="shared" si="14"/>
        <v>2221.9655185036054</v>
      </c>
      <c r="AU63" s="66">
        <f t="shared" si="15"/>
        <v>5398.4012989095572</v>
      </c>
      <c r="AV63" s="66">
        <f t="shared" si="16"/>
        <v>4395.4456792618039</v>
      </c>
      <c r="AW63" s="66">
        <f t="shared" si="17"/>
        <v>4853.3271349610159</v>
      </c>
      <c r="AX63" s="66">
        <f t="shared" si="18"/>
        <v>3221.8045221295702</v>
      </c>
      <c r="AY63" s="66">
        <f t="shared" si="19"/>
        <v>2504.7285646932041</v>
      </c>
      <c r="AZ63" s="66">
        <f t="shared" si="20"/>
        <v>2832.0967458545333</v>
      </c>
      <c r="BA63" s="66">
        <f t="shared" si="21"/>
        <v>806.77926555484282</v>
      </c>
      <c r="BB63" s="66">
        <f t="shared" si="22"/>
        <v>713.15895467097732</v>
      </c>
      <c r="BC63" s="66">
        <f t="shared" si="23"/>
        <v>755.89963029393459</v>
      </c>
      <c r="BD63" s="66">
        <f t="shared" si="24"/>
        <v>3433.227148813342</v>
      </c>
      <c r="BE63" s="66">
        <f t="shared" si="25"/>
        <v>2578.5370781976158</v>
      </c>
      <c r="BF63" s="66">
        <f t="shared" si="26"/>
        <v>2968.730517222446</v>
      </c>
      <c r="BG63" s="66">
        <f t="shared" si="27"/>
        <v>13285.500886999949</v>
      </c>
      <c r="BH63" s="66">
        <f t="shared" si="28"/>
        <v>12907.620480000023</v>
      </c>
      <c r="BI63" s="66">
        <f t="shared" si="29"/>
        <v>13080.135009671792</v>
      </c>
      <c r="BJ63" s="66">
        <f t="shared" si="30"/>
        <v>703.2449900000006</v>
      </c>
      <c r="BK63" s="66">
        <f t="shared" si="31"/>
        <v>1164.5177000000003</v>
      </c>
      <c r="BL63" s="66">
        <f t="shared" si="32"/>
        <v>953.93190845858237</v>
      </c>
      <c r="BM63" s="66">
        <f t="shared" si="33"/>
        <v>491.07774999999845</v>
      </c>
      <c r="BN63" s="66">
        <f t="shared" si="34"/>
        <v>417.03611000000103</v>
      </c>
      <c r="BO63" s="66">
        <f t="shared" si="35"/>
        <v>450.83849420439969</v>
      </c>
      <c r="BP63" s="66">
        <f t="shared" si="36"/>
        <v>2475.9247699999933</v>
      </c>
      <c r="BQ63" s="66">
        <f t="shared" si="37"/>
        <v>2371.7822400000009</v>
      </c>
      <c r="BR63" s="66">
        <f t="shared" si="38"/>
        <v>2419.3266462432712</v>
      </c>
      <c r="BS63" s="66">
        <f t="shared" si="39"/>
        <v>4988.9854599999926</v>
      </c>
      <c r="BT63" s="66">
        <f t="shared" si="40"/>
        <v>4556.9157599999835</v>
      </c>
      <c r="BU63" s="66">
        <f t="shared" si="41"/>
        <v>4754.1694405300223</v>
      </c>
      <c r="BV63" s="66">
        <f t="shared" si="42"/>
        <v>3049.7603300000001</v>
      </c>
      <c r="BW63" s="66">
        <f t="shared" si="43"/>
        <v>2718.3641699999989</v>
      </c>
      <c r="BX63" s="66">
        <f t="shared" si="44"/>
        <v>2869.6571495204798</v>
      </c>
      <c r="BY63" s="66">
        <f t="shared" si="45"/>
        <v>920.33860999999797</v>
      </c>
      <c r="BZ63" s="66">
        <f t="shared" si="46"/>
        <v>832.51723999999967</v>
      </c>
      <c r="CA63" s="66">
        <f t="shared" si="47"/>
        <v>872.61051305684578</v>
      </c>
      <c r="CB63" s="66">
        <f t="shared" si="48"/>
        <v>1860.8722499999913</v>
      </c>
      <c r="CC63" s="66">
        <f t="shared" si="49"/>
        <v>2428.0074499999946</v>
      </c>
      <c r="CD63" s="66">
        <f t="shared" si="50"/>
        <v>2169.0920352922803</v>
      </c>
      <c r="CE63" s="66">
        <f t="shared" si="51"/>
        <v>12091.17814699995</v>
      </c>
      <c r="CF63" s="66">
        <f t="shared" si="2"/>
        <v>11326.066670000022</v>
      </c>
      <c r="CG63" s="66">
        <f t="shared" si="52"/>
        <v>11675.364607008811</v>
      </c>
      <c r="CH63" s="67"/>
    </row>
    <row r="64" spans="1:86" x14ac:dyDescent="0.25">
      <c r="A64" s="5">
        <v>58</v>
      </c>
      <c r="B64" s="6">
        <v>11208</v>
      </c>
      <c r="C64" s="6">
        <v>14022</v>
      </c>
      <c r="D64" s="6">
        <v>25230</v>
      </c>
      <c r="E64" s="6">
        <v>226147350</v>
      </c>
      <c r="F64" s="6">
        <v>283498913</v>
      </c>
      <c r="G64" s="6">
        <v>509646263</v>
      </c>
      <c r="H64" s="7">
        <v>973</v>
      </c>
      <c r="I64" s="6">
        <v>1354</v>
      </c>
      <c r="J64" s="8">
        <v>2327</v>
      </c>
      <c r="K64" s="6">
        <v>181198918</v>
      </c>
      <c r="L64" s="6">
        <v>193497887</v>
      </c>
      <c r="M64" s="6">
        <v>374696804</v>
      </c>
      <c r="N64" s="6">
        <v>8972412</v>
      </c>
      <c r="O64" s="6">
        <v>10408217</v>
      </c>
      <c r="P64" s="6">
        <v>19380630</v>
      </c>
      <c r="Q64" s="6">
        <v>10087000</v>
      </c>
      <c r="R64" s="6">
        <v>6710066</v>
      </c>
      <c r="S64" s="6">
        <v>16797066</v>
      </c>
      <c r="T64" s="6">
        <v>30527647</v>
      </c>
      <c r="U64" s="6">
        <v>38370644</v>
      </c>
      <c r="V64" s="6">
        <v>68898292</v>
      </c>
      <c r="W64" s="6">
        <v>72334158</v>
      </c>
      <c r="X64" s="6">
        <v>66544743</v>
      </c>
      <c r="Y64" s="6">
        <v>138878901</v>
      </c>
      <c r="Z64" s="6">
        <v>36918547</v>
      </c>
      <c r="AA64" s="6">
        <v>37892916</v>
      </c>
      <c r="AB64" s="6">
        <v>74811463</v>
      </c>
      <c r="AC64" s="6">
        <v>11624894</v>
      </c>
      <c r="AD64" s="6">
        <v>11044860</v>
      </c>
      <c r="AE64" s="6">
        <v>22669755</v>
      </c>
      <c r="AF64" s="6">
        <v>29793670</v>
      </c>
      <c r="AG64" s="9">
        <v>39644723</v>
      </c>
      <c r="AH64" s="6">
        <v>69438393</v>
      </c>
      <c r="AI64" s="66">
        <f t="shared" si="3"/>
        <v>16166.927016416845</v>
      </c>
      <c r="AJ64" s="66">
        <f t="shared" si="4"/>
        <v>13799.592568820424</v>
      </c>
      <c r="AK64" s="66">
        <f t="shared" si="5"/>
        <v>14851.240745144669</v>
      </c>
      <c r="AL64" s="66">
        <f t="shared" si="6"/>
        <v>800.53640256959318</v>
      </c>
      <c r="AM64" s="66">
        <f t="shared" si="7"/>
        <v>742.27763514477249</v>
      </c>
      <c r="AN64" s="66">
        <f t="shared" si="8"/>
        <v>768.15814506539834</v>
      </c>
      <c r="AO64" s="66">
        <f t="shared" si="9"/>
        <v>899.98215560314065</v>
      </c>
      <c r="AP64" s="66">
        <f t="shared" si="10"/>
        <v>478.53843959492224</v>
      </c>
      <c r="AQ64" s="66">
        <f t="shared" si="11"/>
        <v>665.7576694411415</v>
      </c>
      <c r="AR64" s="66">
        <f t="shared" si="12"/>
        <v>2723.7372412562454</v>
      </c>
      <c r="AS64" s="66">
        <f t="shared" si="13"/>
        <v>2736.4601340750251</v>
      </c>
      <c r="AT64" s="66">
        <f t="shared" si="14"/>
        <v>2730.8082441537854</v>
      </c>
      <c r="AU64" s="66">
        <f t="shared" si="15"/>
        <v>6453.7971092077087</v>
      </c>
      <c r="AV64" s="66">
        <f t="shared" si="16"/>
        <v>4745.7383397518188</v>
      </c>
      <c r="AW64" s="66">
        <f t="shared" si="17"/>
        <v>5504.5145065398337</v>
      </c>
      <c r="AX64" s="66">
        <f t="shared" si="18"/>
        <v>3293.9460206995004</v>
      </c>
      <c r="AY64" s="66">
        <f t="shared" si="19"/>
        <v>2702.3902439024391</v>
      </c>
      <c r="AZ64" s="66">
        <f t="shared" si="20"/>
        <v>2965.1788743559255</v>
      </c>
      <c r="BA64" s="66">
        <f t="shared" si="21"/>
        <v>1037.1961099214845</v>
      </c>
      <c r="BB64" s="66">
        <f t="shared" si="22"/>
        <v>787.68078733418918</v>
      </c>
      <c r="BC64" s="66">
        <f t="shared" si="23"/>
        <v>898.52378121284187</v>
      </c>
      <c r="BD64" s="66">
        <f t="shared" si="24"/>
        <v>2658.2503568879374</v>
      </c>
      <c r="BE64" s="66">
        <f t="shared" si="25"/>
        <v>2827.3229924404509</v>
      </c>
      <c r="BF64" s="66">
        <f t="shared" si="26"/>
        <v>2752.215338882283</v>
      </c>
      <c r="BG64" s="66">
        <f t="shared" si="27"/>
        <v>14622.27172699999</v>
      </c>
      <c r="BH64" s="66">
        <f t="shared" si="28"/>
        <v>13827.820250000044</v>
      </c>
      <c r="BI64" s="66">
        <f t="shared" si="29"/>
        <v>14180.741857380757</v>
      </c>
      <c r="BJ64" s="66">
        <f t="shared" si="30"/>
        <v>774.91050000000041</v>
      </c>
      <c r="BK64" s="66">
        <f t="shared" si="31"/>
        <v>1241.9268000000029</v>
      </c>
      <c r="BL64" s="66">
        <f t="shared" si="32"/>
        <v>1034.4627219024987</v>
      </c>
      <c r="BM64" s="66">
        <f t="shared" si="33"/>
        <v>538.98105999999996</v>
      </c>
      <c r="BN64" s="66">
        <f t="shared" si="34"/>
        <v>450.27621000000102</v>
      </c>
      <c r="BO64" s="66">
        <f t="shared" si="35"/>
        <v>489.68183658739645</v>
      </c>
      <c r="BP64" s="66">
        <f t="shared" si="36"/>
        <v>2700.871559999995</v>
      </c>
      <c r="BQ64" s="66">
        <f t="shared" si="37"/>
        <v>2525.6571200000076</v>
      </c>
      <c r="BR64" s="66">
        <f t="shared" si="38"/>
        <v>2603.4931661165301</v>
      </c>
      <c r="BS64" s="66">
        <f t="shared" si="39"/>
        <v>5468.719280000023</v>
      </c>
      <c r="BT64" s="66">
        <f t="shared" si="40"/>
        <v>4875.9205600000223</v>
      </c>
      <c r="BU64" s="66">
        <f t="shared" si="41"/>
        <v>5139.2613469108437</v>
      </c>
      <c r="BV64" s="66">
        <f t="shared" si="42"/>
        <v>3349.5518299999967</v>
      </c>
      <c r="BW64" s="66">
        <f t="shared" si="43"/>
        <v>2930.510629999997</v>
      </c>
      <c r="BX64" s="66">
        <f t="shared" si="44"/>
        <v>3116.6625828180704</v>
      </c>
      <c r="BY64" s="66">
        <f t="shared" si="45"/>
        <v>1010.8354299999999</v>
      </c>
      <c r="BZ64" s="66">
        <f t="shared" si="46"/>
        <v>896.17056000000002</v>
      </c>
      <c r="CA64" s="66">
        <f t="shared" si="47"/>
        <v>947.10848560285376</v>
      </c>
      <c r="CB64" s="66">
        <f t="shared" si="48"/>
        <v>2103.4250799999772</v>
      </c>
      <c r="CC64" s="66">
        <f t="shared" si="49"/>
        <v>2599.5265899999958</v>
      </c>
      <c r="CD64" s="66">
        <f t="shared" si="50"/>
        <v>2379.1419001831027</v>
      </c>
      <c r="CE64" s="66">
        <f t="shared" si="51"/>
        <v>13308.38016699999</v>
      </c>
      <c r="CF64" s="66">
        <f t="shared" si="2"/>
        <v>12135.61724000004</v>
      </c>
      <c r="CG64" s="66">
        <f t="shared" si="52"/>
        <v>12656.597298890862</v>
      </c>
      <c r="CH64" s="67"/>
    </row>
    <row r="65" spans="1:86" x14ac:dyDescent="0.25">
      <c r="A65" s="10">
        <v>59</v>
      </c>
      <c r="B65" s="11">
        <v>11051</v>
      </c>
      <c r="C65" s="11">
        <v>13700</v>
      </c>
      <c r="D65" s="11">
        <v>24751</v>
      </c>
      <c r="E65" s="11">
        <v>238765891</v>
      </c>
      <c r="F65" s="11">
        <v>287222919</v>
      </c>
      <c r="G65" s="11">
        <v>525988810</v>
      </c>
      <c r="H65" s="11">
        <v>1001</v>
      </c>
      <c r="I65" s="11">
        <v>1280</v>
      </c>
      <c r="J65" s="13">
        <v>2281</v>
      </c>
      <c r="K65" s="11">
        <v>177097703</v>
      </c>
      <c r="L65" s="11">
        <v>187659964</v>
      </c>
      <c r="M65" s="11">
        <v>364757667</v>
      </c>
      <c r="N65" s="11">
        <v>9916522</v>
      </c>
      <c r="O65" s="11">
        <v>10833837</v>
      </c>
      <c r="P65" s="11">
        <v>20750358</v>
      </c>
      <c r="Q65" s="11">
        <v>5803027</v>
      </c>
      <c r="R65" s="11">
        <v>7603483</v>
      </c>
      <c r="S65" s="11">
        <v>13406510</v>
      </c>
      <c r="T65" s="11">
        <v>29476623</v>
      </c>
      <c r="U65" s="11">
        <v>34193758</v>
      </c>
      <c r="V65" s="11">
        <v>63670381</v>
      </c>
      <c r="W65" s="11">
        <v>67879229</v>
      </c>
      <c r="X65" s="11">
        <v>70784107</v>
      </c>
      <c r="Y65" s="11">
        <v>138663336</v>
      </c>
      <c r="Z65" s="11">
        <v>33212016</v>
      </c>
      <c r="AA65" s="11">
        <v>36032397</v>
      </c>
      <c r="AB65" s="11">
        <v>69244413</v>
      </c>
      <c r="AC65" s="11">
        <v>11206277</v>
      </c>
      <c r="AD65" s="11">
        <v>9282705</v>
      </c>
      <c r="AE65" s="11">
        <v>20488982</v>
      </c>
      <c r="AF65" s="11">
        <v>35323557</v>
      </c>
      <c r="AG65" s="14">
        <v>37366998</v>
      </c>
      <c r="AH65" s="11">
        <v>72690555</v>
      </c>
      <c r="AI65" s="66">
        <f t="shared" si="3"/>
        <v>16025.491177269025</v>
      </c>
      <c r="AJ65" s="66">
        <f t="shared" si="4"/>
        <v>13697.807591240877</v>
      </c>
      <c r="AK65" s="66">
        <f t="shared" si="5"/>
        <v>14737.088077249404</v>
      </c>
      <c r="AL65" s="66">
        <f t="shared" si="6"/>
        <v>897.34159804542571</v>
      </c>
      <c r="AM65" s="66">
        <f t="shared" si="7"/>
        <v>790.7910218978102</v>
      </c>
      <c r="AN65" s="66">
        <f t="shared" si="8"/>
        <v>838.36442972001134</v>
      </c>
      <c r="AO65" s="66">
        <f t="shared" si="9"/>
        <v>525.11329291466836</v>
      </c>
      <c r="AP65" s="66">
        <f t="shared" si="10"/>
        <v>554.99875912408754</v>
      </c>
      <c r="AQ65" s="66">
        <f t="shared" si="11"/>
        <v>541.65528665508464</v>
      </c>
      <c r="AR65" s="66">
        <f t="shared" si="12"/>
        <v>2667.3263053117366</v>
      </c>
      <c r="AS65" s="66">
        <f t="shared" si="13"/>
        <v>2495.8947445255476</v>
      </c>
      <c r="AT65" s="66">
        <f t="shared" si="14"/>
        <v>2572.4367096278938</v>
      </c>
      <c r="AU65" s="66">
        <f t="shared" si="15"/>
        <v>6142.3607818296987</v>
      </c>
      <c r="AV65" s="66">
        <f t="shared" si="16"/>
        <v>5166.7231386861313</v>
      </c>
      <c r="AW65" s="66">
        <f t="shared" si="17"/>
        <v>5602.332673427336</v>
      </c>
      <c r="AX65" s="66">
        <f t="shared" si="18"/>
        <v>3005.3403311917473</v>
      </c>
      <c r="AY65" s="66">
        <f t="shared" si="19"/>
        <v>2630.1019708029198</v>
      </c>
      <c r="AZ65" s="66">
        <f t="shared" si="20"/>
        <v>2797.6410246050664</v>
      </c>
      <c r="BA65" s="66">
        <f t="shared" si="21"/>
        <v>1014.0509456157814</v>
      </c>
      <c r="BB65" s="66">
        <f t="shared" si="22"/>
        <v>677.56970802919705</v>
      </c>
      <c r="BC65" s="66">
        <f t="shared" si="23"/>
        <v>827.80420993091184</v>
      </c>
      <c r="BD65" s="66">
        <f t="shared" si="24"/>
        <v>3196.4127228305133</v>
      </c>
      <c r="BE65" s="66">
        <f t="shared" si="25"/>
        <v>2727.5181021897811</v>
      </c>
      <c r="BF65" s="66">
        <f t="shared" si="26"/>
        <v>2936.8734596581958</v>
      </c>
      <c r="BG65" s="66">
        <f t="shared" si="27"/>
        <v>16129.017418999987</v>
      </c>
      <c r="BH65" s="66">
        <f t="shared" si="28"/>
        <v>14849.031740000017</v>
      </c>
      <c r="BI65" s="66">
        <f t="shared" si="29"/>
        <v>15420.528719460592</v>
      </c>
      <c r="BJ65" s="66">
        <f t="shared" si="30"/>
        <v>855.95741000000135</v>
      </c>
      <c r="BK65" s="66">
        <f t="shared" si="31"/>
        <v>1327.9219000000039</v>
      </c>
      <c r="BL65" s="66">
        <f t="shared" si="32"/>
        <v>1117.1958857383568</v>
      </c>
      <c r="BM65" s="66">
        <f t="shared" si="33"/>
        <v>593.01468999999668</v>
      </c>
      <c r="BN65" s="66">
        <f t="shared" si="34"/>
        <v>487.83529000000101</v>
      </c>
      <c r="BO65" s="66">
        <f t="shared" si="35"/>
        <v>534.79652588541785</v>
      </c>
      <c r="BP65" s="66">
        <f t="shared" si="36"/>
        <v>2950.1141899999902</v>
      </c>
      <c r="BQ65" s="66">
        <f t="shared" si="37"/>
        <v>2695.675440000005</v>
      </c>
      <c r="BR65" s="66">
        <f t="shared" si="38"/>
        <v>2809.279036874872</v>
      </c>
      <c r="BS65" s="66">
        <f t="shared" si="39"/>
        <v>6019.2025000000249</v>
      </c>
      <c r="BT65" s="66">
        <f t="shared" si="40"/>
        <v>5237.394159999998</v>
      </c>
      <c r="BU65" s="66">
        <f t="shared" si="41"/>
        <v>5586.4614286089545</v>
      </c>
      <c r="BV65" s="66">
        <f t="shared" si="42"/>
        <v>3677.4360699999943</v>
      </c>
      <c r="BW65" s="66">
        <f t="shared" si="43"/>
        <v>3159.9524500000016</v>
      </c>
      <c r="BX65" s="66">
        <f t="shared" si="44"/>
        <v>3391.0021645416327</v>
      </c>
      <c r="BY65" s="66">
        <f t="shared" si="45"/>
        <v>1109.6158699999983</v>
      </c>
      <c r="BZ65" s="66">
        <f t="shared" si="46"/>
        <v>965.17379999999866</v>
      </c>
      <c r="CA65" s="66">
        <f t="shared" si="47"/>
        <v>1029.665308042906</v>
      </c>
      <c r="CB65" s="66">
        <f t="shared" si="48"/>
        <v>2384.5711899999897</v>
      </c>
      <c r="CC65" s="66">
        <f t="shared" si="49"/>
        <v>2790.7999100000015</v>
      </c>
      <c r="CD65" s="66">
        <f t="shared" si="50"/>
        <v>2609.424063176838</v>
      </c>
      <c r="CE65" s="66">
        <f t="shared" si="51"/>
        <v>14680.04531899999</v>
      </c>
      <c r="CF65" s="66">
        <f t="shared" si="2"/>
        <v>13033.274550000011</v>
      </c>
      <c r="CG65" s="66">
        <f t="shared" si="52"/>
        <v>13768.536307836817</v>
      </c>
      <c r="CH65" s="67"/>
    </row>
    <row r="66" spans="1:86" x14ac:dyDescent="0.25">
      <c r="A66" s="5">
        <v>60</v>
      </c>
      <c r="B66" s="6">
        <v>10721</v>
      </c>
      <c r="C66" s="6">
        <v>12883</v>
      </c>
      <c r="D66" s="6">
        <v>23604</v>
      </c>
      <c r="E66" s="6">
        <v>250123500</v>
      </c>
      <c r="F66" s="6">
        <v>292771328</v>
      </c>
      <c r="G66" s="6">
        <v>542894829</v>
      </c>
      <c r="H66" s="6">
        <v>1030</v>
      </c>
      <c r="I66" s="6">
        <v>1301</v>
      </c>
      <c r="J66" s="8">
        <v>2331</v>
      </c>
      <c r="K66" s="6">
        <v>182222971</v>
      </c>
      <c r="L66" s="6">
        <v>178955887</v>
      </c>
      <c r="M66" s="6">
        <v>361178858</v>
      </c>
      <c r="N66" s="6">
        <v>9371441</v>
      </c>
      <c r="O66" s="6">
        <v>14131929</v>
      </c>
      <c r="P66" s="6">
        <v>23503370</v>
      </c>
      <c r="Q66" s="6">
        <v>6288245</v>
      </c>
      <c r="R66" s="6">
        <v>7483791</v>
      </c>
      <c r="S66" s="6">
        <v>13772036</v>
      </c>
      <c r="T66" s="6">
        <v>31022040</v>
      </c>
      <c r="U66" s="6">
        <v>31549728</v>
      </c>
      <c r="V66" s="6">
        <v>62571768</v>
      </c>
      <c r="W66" s="6">
        <v>67962811</v>
      </c>
      <c r="X66" s="6">
        <v>61272822</v>
      </c>
      <c r="Y66" s="6">
        <v>129235633</v>
      </c>
      <c r="Z66" s="6">
        <v>35632171</v>
      </c>
      <c r="AA66" s="6">
        <v>39491730</v>
      </c>
      <c r="AB66" s="6">
        <v>75123901</v>
      </c>
      <c r="AC66" s="6">
        <v>11440355</v>
      </c>
      <c r="AD66" s="6">
        <v>11651053</v>
      </c>
      <c r="AE66" s="6">
        <v>23091408</v>
      </c>
      <c r="AF66" s="6">
        <v>36165594</v>
      </c>
      <c r="AG66" s="9">
        <v>34990553</v>
      </c>
      <c r="AH66" s="6">
        <v>71156147</v>
      </c>
      <c r="AI66" s="66">
        <f t="shared" si="3"/>
        <v>16996.825949071914</v>
      </c>
      <c r="AJ66" s="66">
        <f t="shared" si="4"/>
        <v>13890.855157960103</v>
      </c>
      <c r="AK66" s="66">
        <f t="shared" si="5"/>
        <v>15301.595407558041</v>
      </c>
      <c r="AL66" s="66">
        <f t="shared" si="6"/>
        <v>874.12004477194296</v>
      </c>
      <c r="AM66" s="66">
        <f t="shared" si="7"/>
        <v>1096.9439571528371</v>
      </c>
      <c r="AN66" s="66">
        <f t="shared" si="8"/>
        <v>995.73673953567197</v>
      </c>
      <c r="AO66" s="66">
        <f t="shared" si="9"/>
        <v>586.53530454248676</v>
      </c>
      <c r="AP66" s="66">
        <f t="shared" si="10"/>
        <v>580.90437010013193</v>
      </c>
      <c r="AQ66" s="66">
        <f t="shared" si="11"/>
        <v>583.46195560074568</v>
      </c>
      <c r="AR66" s="66">
        <f t="shared" si="12"/>
        <v>2893.5770916892079</v>
      </c>
      <c r="AS66" s="66">
        <f t="shared" si="13"/>
        <v>2448.9426375844137</v>
      </c>
      <c r="AT66" s="66">
        <f t="shared" si="14"/>
        <v>2650.8967971530251</v>
      </c>
      <c r="AU66" s="66">
        <f t="shared" si="15"/>
        <v>6339.2231135155307</v>
      </c>
      <c r="AV66" s="66">
        <f t="shared" si="16"/>
        <v>4756.0988900100911</v>
      </c>
      <c r="AW66" s="66">
        <f t="shared" si="17"/>
        <v>5475.1581511608201</v>
      </c>
      <c r="AX66" s="66">
        <f t="shared" si="18"/>
        <v>3323.5865124521965</v>
      </c>
      <c r="AY66" s="66">
        <f t="shared" si="19"/>
        <v>3065.4141116199644</v>
      </c>
      <c r="AZ66" s="66">
        <f t="shared" si="20"/>
        <v>3182.6767073377396</v>
      </c>
      <c r="BA66" s="66">
        <f t="shared" si="21"/>
        <v>1067.0977520753661</v>
      </c>
      <c r="BB66" s="66">
        <f t="shared" si="22"/>
        <v>904.37421408057128</v>
      </c>
      <c r="BC66" s="66">
        <f t="shared" si="23"/>
        <v>978.28368073207935</v>
      </c>
      <c r="BD66" s="66">
        <f t="shared" si="24"/>
        <v>3373.3414793396137</v>
      </c>
      <c r="BE66" s="66">
        <f t="shared" si="25"/>
        <v>2716.0252270433907</v>
      </c>
      <c r="BF66" s="66">
        <f t="shared" si="26"/>
        <v>3014.5800288086766</v>
      </c>
      <c r="BG66" s="66">
        <f t="shared" si="27"/>
        <v>17819.319904999989</v>
      </c>
      <c r="BH66" s="66">
        <f t="shared" si="28"/>
        <v>15979.37127</v>
      </c>
      <c r="BI66" s="66">
        <f t="shared" si="29"/>
        <v>16815.08086650207</v>
      </c>
      <c r="BJ66" s="66">
        <f t="shared" si="30"/>
        <v>947.14982000000282</v>
      </c>
      <c r="BK66" s="66">
        <f t="shared" si="31"/>
        <v>1423.2140000000018</v>
      </c>
      <c r="BL66" s="66">
        <f t="shared" si="32"/>
        <v>1206.9843747763114</v>
      </c>
      <c r="BM66" s="66">
        <f t="shared" si="33"/>
        <v>653.67652000000169</v>
      </c>
      <c r="BN66" s="66">
        <f t="shared" si="34"/>
        <v>530.08457000000192</v>
      </c>
      <c r="BO66" s="66">
        <f t="shared" si="35"/>
        <v>586.22036460896641</v>
      </c>
      <c r="BP66" s="66">
        <f t="shared" si="36"/>
        <v>3225.3850399999947</v>
      </c>
      <c r="BQ66" s="66">
        <f t="shared" si="37"/>
        <v>2883.128820000004</v>
      </c>
      <c r="BR66" s="66">
        <f t="shared" si="38"/>
        <v>3038.5825115192338</v>
      </c>
      <c r="BS66" s="66">
        <f t="shared" si="39"/>
        <v>6646.8159400000259</v>
      </c>
      <c r="BT66" s="66">
        <f t="shared" si="40"/>
        <v>5645.3245800000313</v>
      </c>
      <c r="BU66" s="66">
        <f t="shared" si="41"/>
        <v>6100.20463721745</v>
      </c>
      <c r="BV66" s="66">
        <f t="shared" si="42"/>
        <v>4035.0684499999979</v>
      </c>
      <c r="BW66" s="66">
        <f t="shared" si="43"/>
        <v>3407.6824499999993</v>
      </c>
      <c r="BX66" s="66">
        <f t="shared" si="44"/>
        <v>3692.6428510337219</v>
      </c>
      <c r="BY66" s="66">
        <f t="shared" si="45"/>
        <v>1217.1638899999991</v>
      </c>
      <c r="BZ66" s="66">
        <f t="shared" si="46"/>
        <v>1039.8645200000005</v>
      </c>
      <c r="CA66" s="66">
        <f t="shared" si="47"/>
        <v>1120.3943685752415</v>
      </c>
      <c r="CB66" s="66">
        <f t="shared" si="48"/>
        <v>2707.6413599999923</v>
      </c>
      <c r="CC66" s="66">
        <f t="shared" si="49"/>
        <v>3003.3337099999962</v>
      </c>
      <c r="CD66" s="66">
        <f t="shared" si="50"/>
        <v>2869.0294529100943</v>
      </c>
      <c r="CE66" s="66">
        <f t="shared" si="51"/>
        <v>16218.493564999986</v>
      </c>
      <c r="CF66" s="66">
        <f t="shared" si="2"/>
        <v>14026.072699999995</v>
      </c>
      <c r="CG66" s="66">
        <f t="shared" si="52"/>
        <v>15021.876127116793</v>
      </c>
      <c r="CH66" s="67"/>
    </row>
    <row r="67" spans="1:86" x14ac:dyDescent="0.25">
      <c r="A67" s="10">
        <v>61</v>
      </c>
      <c r="B67" s="11">
        <v>9889</v>
      </c>
      <c r="C67" s="11">
        <v>11929</v>
      </c>
      <c r="D67" s="11">
        <v>21818</v>
      </c>
      <c r="E67" s="11">
        <v>256136294</v>
      </c>
      <c r="F67" s="11">
        <v>304057578</v>
      </c>
      <c r="G67" s="11">
        <v>560193872</v>
      </c>
      <c r="H67" s="11">
        <v>1040</v>
      </c>
      <c r="I67" s="11">
        <v>1312</v>
      </c>
      <c r="J67" s="13">
        <v>2352</v>
      </c>
      <c r="K67" s="11">
        <v>242278145</v>
      </c>
      <c r="L67" s="11">
        <v>236367737</v>
      </c>
      <c r="M67" s="11">
        <v>478645883</v>
      </c>
      <c r="N67" s="11">
        <v>9866246</v>
      </c>
      <c r="O67" s="11">
        <v>10296465</v>
      </c>
      <c r="P67" s="11">
        <v>20162711</v>
      </c>
      <c r="Q67" s="11">
        <v>7088020</v>
      </c>
      <c r="R67" s="11">
        <v>8386219</v>
      </c>
      <c r="S67" s="11">
        <v>15474239</v>
      </c>
      <c r="T67" s="11">
        <v>40523242</v>
      </c>
      <c r="U67" s="11">
        <v>40395907</v>
      </c>
      <c r="V67" s="11">
        <v>80919149</v>
      </c>
      <c r="W67" s="11">
        <v>105698246</v>
      </c>
      <c r="X67" s="11">
        <v>93972152</v>
      </c>
      <c r="Y67" s="11">
        <v>199670399</v>
      </c>
      <c r="Z67" s="11">
        <v>48178251</v>
      </c>
      <c r="AA67" s="11">
        <v>48682386</v>
      </c>
      <c r="AB67" s="11">
        <v>96860637</v>
      </c>
      <c r="AC67" s="11">
        <v>15434176</v>
      </c>
      <c r="AD67" s="11">
        <v>14148806</v>
      </c>
      <c r="AE67" s="11">
        <v>29582982</v>
      </c>
      <c r="AF67" s="11">
        <v>32444230</v>
      </c>
      <c r="AG67" s="14">
        <v>39168486</v>
      </c>
      <c r="AH67" s="11">
        <v>71612716</v>
      </c>
      <c r="AI67" s="66">
        <f t="shared" si="3"/>
        <v>24499.761856608351</v>
      </c>
      <c r="AJ67" s="66">
        <f t="shared" si="4"/>
        <v>19814.547489311761</v>
      </c>
      <c r="AK67" s="66">
        <f t="shared" si="5"/>
        <v>21938.119121826014</v>
      </c>
      <c r="AL67" s="66">
        <f t="shared" si="6"/>
        <v>997.69905956112848</v>
      </c>
      <c r="AM67" s="66">
        <f t="shared" si="7"/>
        <v>863.14569536423846</v>
      </c>
      <c r="AN67" s="66">
        <f t="shared" si="8"/>
        <v>924.13195526629386</v>
      </c>
      <c r="AO67" s="66">
        <f t="shared" si="9"/>
        <v>716.75801395489941</v>
      </c>
      <c r="AP67" s="66">
        <f t="shared" si="10"/>
        <v>703.01106547070162</v>
      </c>
      <c r="AQ67" s="66">
        <f t="shared" si="11"/>
        <v>709.2418645155376</v>
      </c>
      <c r="AR67" s="66">
        <f t="shared" si="12"/>
        <v>4097.8098897765194</v>
      </c>
      <c r="AS67" s="66">
        <f t="shared" si="13"/>
        <v>3386.361555872244</v>
      </c>
      <c r="AT67" s="66">
        <f t="shared" si="14"/>
        <v>3708.8252360436336</v>
      </c>
      <c r="AU67" s="66">
        <f t="shared" si="15"/>
        <v>10688.466579027201</v>
      </c>
      <c r="AV67" s="66">
        <f t="shared" si="16"/>
        <v>7877.621929751027</v>
      </c>
      <c r="AW67" s="66">
        <f t="shared" si="17"/>
        <v>9151.6362178018153</v>
      </c>
      <c r="AX67" s="66">
        <f t="shared" si="18"/>
        <v>4871.9032258064517</v>
      </c>
      <c r="AY67" s="66">
        <f t="shared" si="19"/>
        <v>4081.0114846173192</v>
      </c>
      <c r="AZ67" s="66">
        <f t="shared" si="20"/>
        <v>4439.4828581904849</v>
      </c>
      <c r="BA67" s="66">
        <f t="shared" si="21"/>
        <v>1560.7418343614117</v>
      </c>
      <c r="BB67" s="66">
        <f t="shared" si="22"/>
        <v>1186.0848352753794</v>
      </c>
      <c r="BC67" s="66">
        <f t="shared" si="23"/>
        <v>1355.8979741497847</v>
      </c>
      <c r="BD67" s="66">
        <f t="shared" si="24"/>
        <v>3280.8403276367681</v>
      </c>
      <c r="BE67" s="66">
        <f t="shared" si="25"/>
        <v>3283.4676837957918</v>
      </c>
      <c r="BF67" s="66">
        <f t="shared" si="26"/>
        <v>3282.2768356402971</v>
      </c>
      <c r="BG67" s="66">
        <f t="shared" si="27"/>
        <v>19707.244462999915</v>
      </c>
      <c r="BH67" s="66">
        <f t="shared" si="28"/>
        <v>17227.255160000026</v>
      </c>
      <c r="BI67" s="66">
        <f t="shared" si="29"/>
        <v>18351.309345414174</v>
      </c>
      <c r="BJ67" s="66">
        <f t="shared" si="30"/>
        <v>1049.2796700000013</v>
      </c>
      <c r="BK67" s="66">
        <f t="shared" si="31"/>
        <v>1528.5405000000019</v>
      </c>
      <c r="BL67" s="66">
        <f t="shared" si="32"/>
        <v>1311.3157155160891</v>
      </c>
      <c r="BM67" s="66">
        <f t="shared" si="33"/>
        <v>721.48243000000127</v>
      </c>
      <c r="BN67" s="66">
        <f t="shared" si="34"/>
        <v>577.40919000000133</v>
      </c>
      <c r="BO67" s="66">
        <f t="shared" si="35"/>
        <v>642.71032990100048</v>
      </c>
      <c r="BP67" s="66">
        <f t="shared" si="36"/>
        <v>3528.4745699999958</v>
      </c>
      <c r="BQ67" s="66">
        <f t="shared" si="37"/>
        <v>3089.3568799999962</v>
      </c>
      <c r="BR67" s="66">
        <f t="shared" si="38"/>
        <v>3288.3868019181368</v>
      </c>
      <c r="BS67" s="66">
        <f t="shared" si="39"/>
        <v>7358.1854600000406</v>
      </c>
      <c r="BT67" s="66">
        <f t="shared" si="40"/>
        <v>6103.8613600000117</v>
      </c>
      <c r="BU67" s="66">
        <f t="shared" si="41"/>
        <v>6672.3832696571881</v>
      </c>
      <c r="BV67" s="66">
        <f t="shared" si="42"/>
        <v>4424.1504500000019</v>
      </c>
      <c r="BW67" s="66">
        <f t="shared" si="43"/>
        <v>3674.722249999998</v>
      </c>
      <c r="BX67" s="66">
        <f t="shared" si="44"/>
        <v>4014.4002896828306</v>
      </c>
      <c r="BY67" s="66">
        <f t="shared" si="45"/>
        <v>1333.9771299999984</v>
      </c>
      <c r="BZ67" s="66">
        <f t="shared" si="46"/>
        <v>1120.59132</v>
      </c>
      <c r="CA67" s="66">
        <f t="shared" si="47"/>
        <v>1217.3083552502512</v>
      </c>
      <c r="CB67" s="66">
        <f t="shared" si="48"/>
        <v>3076.0868499999833</v>
      </c>
      <c r="CC67" s="66">
        <f t="shared" si="49"/>
        <v>3238.6849299999949</v>
      </c>
      <c r="CD67" s="66">
        <f t="shared" si="50"/>
        <v>3164.9874135860191</v>
      </c>
      <c r="CE67" s="66">
        <f t="shared" si="51"/>
        <v>17936.482362999915</v>
      </c>
      <c r="CF67" s="66">
        <f t="shared" si="2"/>
        <v>15121.305470000021</v>
      </c>
      <c r="CG67" s="66">
        <f t="shared" si="52"/>
        <v>16397.283299997085</v>
      </c>
      <c r="CH67" s="67"/>
    </row>
    <row r="68" spans="1:86" x14ac:dyDescent="0.25">
      <c r="A68" s="5">
        <v>62</v>
      </c>
      <c r="B68" s="6">
        <v>9051</v>
      </c>
      <c r="C68" s="6">
        <v>11167</v>
      </c>
      <c r="D68" s="6">
        <v>20218</v>
      </c>
      <c r="E68" s="6">
        <v>248506898</v>
      </c>
      <c r="F68" s="6">
        <v>306761462</v>
      </c>
      <c r="G68" s="6">
        <v>555268359</v>
      </c>
      <c r="H68" s="7">
        <v>922</v>
      </c>
      <c r="I68" s="6">
        <v>1386</v>
      </c>
      <c r="J68" s="8">
        <v>2308</v>
      </c>
      <c r="K68" s="6">
        <v>187052968</v>
      </c>
      <c r="L68" s="6">
        <v>209152756</v>
      </c>
      <c r="M68" s="6">
        <v>396205724</v>
      </c>
      <c r="N68" s="6">
        <v>9002649</v>
      </c>
      <c r="O68" s="6">
        <v>11473665</v>
      </c>
      <c r="P68" s="6">
        <v>20476315</v>
      </c>
      <c r="Q68" s="6">
        <v>6455568</v>
      </c>
      <c r="R68" s="6">
        <v>8069821</v>
      </c>
      <c r="S68" s="6">
        <v>14525389</v>
      </c>
      <c r="T68" s="6">
        <v>31873477</v>
      </c>
      <c r="U68" s="6">
        <v>37343936</v>
      </c>
      <c r="V68" s="6">
        <v>69217413</v>
      </c>
      <c r="W68" s="6">
        <v>76436339</v>
      </c>
      <c r="X68" s="6">
        <v>79649580</v>
      </c>
      <c r="Y68" s="6">
        <v>156085919</v>
      </c>
      <c r="Z68" s="6">
        <v>43733918</v>
      </c>
      <c r="AA68" s="6">
        <v>45033198</v>
      </c>
      <c r="AB68" s="6">
        <v>88767116</v>
      </c>
      <c r="AC68" s="6">
        <v>12839337</v>
      </c>
      <c r="AD68" s="6">
        <v>15463433</v>
      </c>
      <c r="AE68" s="6">
        <v>28302770</v>
      </c>
      <c r="AF68" s="6">
        <v>22169897</v>
      </c>
      <c r="AG68" s="9">
        <v>31662610</v>
      </c>
      <c r="AH68" s="6">
        <v>53832507</v>
      </c>
      <c r="AI68" s="66">
        <f t="shared" si="3"/>
        <v>20666.552646116452</v>
      </c>
      <c r="AJ68" s="66">
        <f t="shared" si="4"/>
        <v>18729.538461538461</v>
      </c>
      <c r="AK68" s="66">
        <f t="shared" si="5"/>
        <v>19596.68236225146</v>
      </c>
      <c r="AL68" s="66">
        <f t="shared" si="6"/>
        <v>994.65793834935369</v>
      </c>
      <c r="AM68" s="66">
        <f t="shared" si="7"/>
        <v>1027.4617175606697</v>
      </c>
      <c r="AN68" s="66">
        <f t="shared" si="8"/>
        <v>1012.7764862993372</v>
      </c>
      <c r="AO68" s="66">
        <f t="shared" si="9"/>
        <v>713.24361948955914</v>
      </c>
      <c r="AP68" s="66">
        <f t="shared" si="10"/>
        <v>722.64896570251631</v>
      </c>
      <c r="AQ68" s="66">
        <f t="shared" si="11"/>
        <v>718.43847066970022</v>
      </c>
      <c r="AR68" s="66">
        <f t="shared" si="12"/>
        <v>3521.5420395536403</v>
      </c>
      <c r="AS68" s="66">
        <f t="shared" si="13"/>
        <v>3344.1332497537387</v>
      </c>
      <c r="AT68" s="66">
        <f t="shared" si="14"/>
        <v>3423.5539123553272</v>
      </c>
      <c r="AU68" s="66">
        <f t="shared" si="15"/>
        <v>8445.0711523588561</v>
      </c>
      <c r="AV68" s="66">
        <f t="shared" si="16"/>
        <v>7132.5852959613148</v>
      </c>
      <c r="AW68" s="66">
        <f t="shared" si="17"/>
        <v>7720.146354733406</v>
      </c>
      <c r="AX68" s="66">
        <f t="shared" si="18"/>
        <v>4831.9432106949507</v>
      </c>
      <c r="AY68" s="66">
        <f t="shared" si="19"/>
        <v>4032.7033222888867</v>
      </c>
      <c r="AZ68" s="66">
        <f t="shared" si="20"/>
        <v>4390.4993570086062</v>
      </c>
      <c r="BA68" s="66">
        <f t="shared" si="21"/>
        <v>1418.554524361949</v>
      </c>
      <c r="BB68" s="66">
        <f t="shared" si="22"/>
        <v>1384.7437091430106</v>
      </c>
      <c r="BC68" s="66">
        <f t="shared" si="23"/>
        <v>1399.8798100702345</v>
      </c>
      <c r="BD68" s="66">
        <f t="shared" si="24"/>
        <v>2449.4417191470557</v>
      </c>
      <c r="BE68" s="66">
        <f t="shared" si="25"/>
        <v>2835.3729739410765</v>
      </c>
      <c r="BF68" s="66">
        <f t="shared" si="26"/>
        <v>2662.6029775447619</v>
      </c>
      <c r="BG68" s="66">
        <f t="shared" si="27"/>
        <v>21807.339707000057</v>
      </c>
      <c r="BH68" s="66">
        <f t="shared" si="28"/>
        <v>18601.399729999986</v>
      </c>
      <c r="BI68" s="66">
        <f t="shared" si="29"/>
        <v>20036.604138538303</v>
      </c>
      <c r="BJ68" s="66">
        <f t="shared" si="30"/>
        <v>1163.1667400000038</v>
      </c>
      <c r="BK68" s="66">
        <f t="shared" si="31"/>
        <v>1644.6651999999985</v>
      </c>
      <c r="BL68" s="66">
        <f t="shared" si="32"/>
        <v>1429.1125953180344</v>
      </c>
      <c r="BM68" s="66">
        <f t="shared" si="33"/>
        <v>796.9663000000013</v>
      </c>
      <c r="BN68" s="66">
        <f t="shared" si="34"/>
        <v>630.20821000000308</v>
      </c>
      <c r="BO68" s="66">
        <f t="shared" si="35"/>
        <v>704.86086963943251</v>
      </c>
      <c r="BP68" s="66">
        <f t="shared" si="36"/>
        <v>3861.2313199999926</v>
      </c>
      <c r="BQ68" s="66">
        <f t="shared" si="37"/>
        <v>3315.7472399999974</v>
      </c>
      <c r="BR68" s="66">
        <f t="shared" si="38"/>
        <v>3559.9443123157535</v>
      </c>
      <c r="BS68" s="66">
        <f t="shared" si="39"/>
        <v>8160.1819599999981</v>
      </c>
      <c r="BT68" s="66">
        <f t="shared" si="40"/>
        <v>6617.3155600000046</v>
      </c>
      <c r="BU68" s="66">
        <f t="shared" si="41"/>
        <v>7308.0111672015055</v>
      </c>
      <c r="BV68" s="66">
        <f t="shared" si="42"/>
        <v>4846.4296299999969</v>
      </c>
      <c r="BW68" s="66">
        <f t="shared" si="43"/>
        <v>3962.1222699999971</v>
      </c>
      <c r="BX68" s="66">
        <f t="shared" si="44"/>
        <v>4358.0004931358162</v>
      </c>
      <c r="BY68" s="66">
        <f t="shared" si="45"/>
        <v>1460.5669099999986</v>
      </c>
      <c r="BZ68" s="66">
        <f t="shared" si="46"/>
        <v>1207.7138400000003</v>
      </c>
      <c r="CA68" s="66">
        <f t="shared" si="47"/>
        <v>1320.9086731471953</v>
      </c>
      <c r="CB68" s="66">
        <f t="shared" si="48"/>
        <v>3493.4793999999838</v>
      </c>
      <c r="CC68" s="66">
        <f t="shared" si="49"/>
        <v>3498.4611499999955</v>
      </c>
      <c r="CD68" s="66">
        <f t="shared" si="50"/>
        <v>3496.230968021061</v>
      </c>
      <c r="CE68" s="66">
        <f t="shared" si="51"/>
        <v>19847.206667000053</v>
      </c>
      <c r="CF68" s="66">
        <f t="shared" si="2"/>
        <v>16326.526319999984</v>
      </c>
      <c r="CG68" s="66">
        <f t="shared" si="52"/>
        <v>17902.630673580836</v>
      </c>
      <c r="CH68" s="67"/>
    </row>
    <row r="69" spans="1:86" x14ac:dyDescent="0.25">
      <c r="A69" s="10">
        <v>63</v>
      </c>
      <c r="B69" s="11">
        <v>8010</v>
      </c>
      <c r="C69" s="11">
        <v>9950</v>
      </c>
      <c r="D69" s="11">
        <v>17960</v>
      </c>
      <c r="E69" s="11">
        <v>252360138</v>
      </c>
      <c r="F69" s="11">
        <v>303709776</v>
      </c>
      <c r="G69" s="11">
        <v>556069914</v>
      </c>
      <c r="H69" s="12">
        <v>896</v>
      </c>
      <c r="I69" s="11">
        <v>1370</v>
      </c>
      <c r="J69" s="13">
        <v>2266</v>
      </c>
      <c r="K69" s="11">
        <v>187367605</v>
      </c>
      <c r="L69" s="11">
        <v>217957832</v>
      </c>
      <c r="M69" s="11">
        <v>405325437</v>
      </c>
      <c r="N69" s="11">
        <v>9207027</v>
      </c>
      <c r="O69" s="11">
        <v>11382295</v>
      </c>
      <c r="P69" s="11">
        <v>20589321</v>
      </c>
      <c r="Q69" s="11">
        <v>6010506</v>
      </c>
      <c r="R69" s="11">
        <v>7899510</v>
      </c>
      <c r="S69" s="11">
        <v>13910016</v>
      </c>
      <c r="T69" s="11">
        <v>31552832</v>
      </c>
      <c r="U69" s="11">
        <v>35936405</v>
      </c>
      <c r="V69" s="11">
        <v>67489238</v>
      </c>
      <c r="W69" s="11">
        <v>66237280</v>
      </c>
      <c r="X69" s="11">
        <v>79087028</v>
      </c>
      <c r="Y69" s="11">
        <v>145324309</v>
      </c>
      <c r="Z69" s="11">
        <v>41248129</v>
      </c>
      <c r="AA69" s="11">
        <v>46075298</v>
      </c>
      <c r="AB69" s="11">
        <v>87323427</v>
      </c>
      <c r="AC69" s="11">
        <v>11605549</v>
      </c>
      <c r="AD69" s="11">
        <v>13475220</v>
      </c>
      <c r="AE69" s="11">
        <v>25080769</v>
      </c>
      <c r="AF69" s="11">
        <v>36723815</v>
      </c>
      <c r="AG69" s="14">
        <v>43383880</v>
      </c>
      <c r="AH69" s="11">
        <v>80107695</v>
      </c>
      <c r="AI69" s="66">
        <f t="shared" si="3"/>
        <v>23391.710986267168</v>
      </c>
      <c r="AJ69" s="66">
        <f t="shared" si="4"/>
        <v>21905.309748743719</v>
      </c>
      <c r="AK69" s="66">
        <f t="shared" si="5"/>
        <v>22568.231458797327</v>
      </c>
      <c r="AL69" s="66">
        <f t="shared" si="6"/>
        <v>1149.4415730337078</v>
      </c>
      <c r="AM69" s="66">
        <f t="shared" si="7"/>
        <v>1143.9492462311557</v>
      </c>
      <c r="AN69" s="66">
        <f t="shared" si="8"/>
        <v>1146.3987193763919</v>
      </c>
      <c r="AO69" s="66">
        <f t="shared" si="9"/>
        <v>750.37528089887644</v>
      </c>
      <c r="AP69" s="66">
        <f t="shared" si="10"/>
        <v>793.92060301507536</v>
      </c>
      <c r="AQ69" s="66">
        <f t="shared" si="11"/>
        <v>774.4997772828508</v>
      </c>
      <c r="AR69" s="66">
        <f t="shared" si="12"/>
        <v>3939.180024968789</v>
      </c>
      <c r="AS69" s="66">
        <f t="shared" si="13"/>
        <v>3611.6989949748745</v>
      </c>
      <c r="AT69" s="66">
        <f t="shared" si="14"/>
        <v>3757.7526726057908</v>
      </c>
      <c r="AU69" s="66">
        <f t="shared" si="15"/>
        <v>8269.3233458177274</v>
      </c>
      <c r="AV69" s="66">
        <f t="shared" si="16"/>
        <v>7948.4450251256285</v>
      </c>
      <c r="AW69" s="66">
        <f t="shared" si="17"/>
        <v>8091.5539532293988</v>
      </c>
      <c r="AX69" s="66">
        <f t="shared" si="18"/>
        <v>5149.5791510611734</v>
      </c>
      <c r="AY69" s="66">
        <f t="shared" si="19"/>
        <v>4630.6832160804024</v>
      </c>
      <c r="AZ69" s="66">
        <f t="shared" si="20"/>
        <v>4862.1061804008905</v>
      </c>
      <c r="BA69" s="66">
        <f t="shared" si="21"/>
        <v>1448.8825218476904</v>
      </c>
      <c r="BB69" s="66">
        <f t="shared" si="22"/>
        <v>1354.2934673366833</v>
      </c>
      <c r="BC69" s="66">
        <f t="shared" si="23"/>
        <v>1396.4793429844099</v>
      </c>
      <c r="BD69" s="66">
        <f t="shared" si="24"/>
        <v>4584.7459425717852</v>
      </c>
      <c r="BE69" s="66">
        <f t="shared" si="25"/>
        <v>4360.1889447236181</v>
      </c>
      <c r="BF69" s="66">
        <f t="shared" si="26"/>
        <v>4460.3393652561244</v>
      </c>
      <c r="BG69" s="66">
        <f t="shared" si="27"/>
        <v>24134.637587000027</v>
      </c>
      <c r="BH69" s="66">
        <f t="shared" si="28"/>
        <v>20110.821300000007</v>
      </c>
      <c r="BI69" s="66">
        <f t="shared" si="29"/>
        <v>21905.407517086322</v>
      </c>
      <c r="BJ69" s="66">
        <f t="shared" si="30"/>
        <v>1289.6586499999999</v>
      </c>
      <c r="BK69" s="66">
        <f t="shared" si="31"/>
        <v>1772.3783000000039</v>
      </c>
      <c r="BL69" s="66">
        <f t="shared" si="32"/>
        <v>1557.089636497775</v>
      </c>
      <c r="BM69" s="66">
        <f t="shared" si="33"/>
        <v>880.68001000000038</v>
      </c>
      <c r="BN69" s="66">
        <f t="shared" si="34"/>
        <v>688.89461000000176</v>
      </c>
      <c r="BO69" s="66">
        <f t="shared" si="35"/>
        <v>774.42918984409926</v>
      </c>
      <c r="BP69" s="66">
        <f t="shared" si="36"/>
        <v>4225.5619099999994</v>
      </c>
      <c r="BQ69" s="66">
        <f t="shared" si="37"/>
        <v>3563.7355200000079</v>
      </c>
      <c r="BR69" s="66">
        <f t="shared" si="38"/>
        <v>3858.9041939365297</v>
      </c>
      <c r="BS69" s="66">
        <f t="shared" si="39"/>
        <v>9059.9213800000034</v>
      </c>
      <c r="BT69" s="66">
        <f t="shared" si="40"/>
        <v>7190.1597600000187</v>
      </c>
      <c r="BU69" s="66">
        <f t="shared" si="41"/>
        <v>8024.0567854009032</v>
      </c>
      <c r="BV69" s="66">
        <f t="shared" si="42"/>
        <v>5303.6996300000028</v>
      </c>
      <c r="BW69" s="66">
        <f t="shared" si="43"/>
        <v>4270.9617299999991</v>
      </c>
      <c r="BX69" s="66">
        <f t="shared" si="44"/>
        <v>4731.5536330623618</v>
      </c>
      <c r="BY69" s="66">
        <f t="shared" si="45"/>
        <v>1597.458229999999</v>
      </c>
      <c r="BZ69" s="66">
        <f t="shared" si="46"/>
        <v>1301.6027599999989</v>
      </c>
      <c r="CA69" s="66">
        <f t="shared" si="47"/>
        <v>1433.5516639365246</v>
      </c>
      <c r="CB69" s="66">
        <f t="shared" si="48"/>
        <v>3963.5112299999982</v>
      </c>
      <c r="CC69" s="66">
        <f t="shared" si="49"/>
        <v>3784.3205899999975</v>
      </c>
      <c r="CD69" s="66">
        <f t="shared" si="50"/>
        <v>3864.2380190868575</v>
      </c>
      <c r="CE69" s="66">
        <f t="shared" si="51"/>
        <v>21964.298927000025</v>
      </c>
      <c r="CF69" s="66">
        <f t="shared" si="2"/>
        <v>17649.54839</v>
      </c>
      <c r="CG69" s="66">
        <f t="shared" si="52"/>
        <v>19573.888690744447</v>
      </c>
      <c r="CH69" s="67"/>
    </row>
    <row r="70" spans="1:86" x14ac:dyDescent="0.25">
      <c r="A70" s="5">
        <v>64</v>
      </c>
      <c r="B70" s="6">
        <v>7622</v>
      </c>
      <c r="C70" s="6">
        <v>9551</v>
      </c>
      <c r="D70" s="6">
        <v>17173</v>
      </c>
      <c r="E70" s="6">
        <v>252182581</v>
      </c>
      <c r="F70" s="6">
        <v>296534303</v>
      </c>
      <c r="G70" s="6">
        <v>548716884</v>
      </c>
      <c r="H70" s="7">
        <v>949</v>
      </c>
      <c r="I70" s="6">
        <v>1317</v>
      </c>
      <c r="J70" s="8">
        <v>2266</v>
      </c>
      <c r="K70" s="6">
        <v>226991827</v>
      </c>
      <c r="L70" s="6">
        <v>217836199</v>
      </c>
      <c r="M70" s="6">
        <v>444828026</v>
      </c>
      <c r="N70" s="6">
        <v>9415150</v>
      </c>
      <c r="O70" s="6">
        <v>12629228</v>
      </c>
      <c r="P70" s="6">
        <v>22044377</v>
      </c>
      <c r="Q70" s="6">
        <v>7316583</v>
      </c>
      <c r="R70" s="6">
        <v>8344935</v>
      </c>
      <c r="S70" s="6">
        <v>15661518</v>
      </c>
      <c r="T70" s="6">
        <v>35448107</v>
      </c>
      <c r="U70" s="6">
        <v>37209785</v>
      </c>
      <c r="V70" s="6">
        <v>72657892</v>
      </c>
      <c r="W70" s="6">
        <v>96209378</v>
      </c>
      <c r="X70" s="6">
        <v>72720829</v>
      </c>
      <c r="Y70" s="6">
        <v>168930208</v>
      </c>
      <c r="Z70" s="6">
        <v>49152162</v>
      </c>
      <c r="AA70" s="6">
        <v>46705518</v>
      </c>
      <c r="AB70" s="6">
        <v>95857681</v>
      </c>
      <c r="AC70" s="6">
        <v>13790035</v>
      </c>
      <c r="AD70" s="6">
        <v>12803676</v>
      </c>
      <c r="AE70" s="6">
        <v>26593711</v>
      </c>
      <c r="AF70" s="6">
        <v>32392144</v>
      </c>
      <c r="AG70" s="9">
        <v>48396389</v>
      </c>
      <c r="AH70" s="6">
        <v>80788533</v>
      </c>
      <c r="AI70" s="66">
        <f t="shared" si="3"/>
        <v>29781.137103122539</v>
      </c>
      <c r="AJ70" s="66">
        <f t="shared" si="4"/>
        <v>22807.684954455031</v>
      </c>
      <c r="AK70" s="66">
        <f t="shared" si="5"/>
        <v>25902.75583765213</v>
      </c>
      <c r="AL70" s="66">
        <f t="shared" si="6"/>
        <v>1235.2597743374442</v>
      </c>
      <c r="AM70" s="66">
        <f t="shared" si="7"/>
        <v>1322.2937912260497</v>
      </c>
      <c r="AN70" s="66">
        <f t="shared" si="8"/>
        <v>1283.6648809177198</v>
      </c>
      <c r="AO70" s="66">
        <f t="shared" si="9"/>
        <v>959.92954605090529</v>
      </c>
      <c r="AP70" s="66">
        <f t="shared" si="10"/>
        <v>873.7236938540467</v>
      </c>
      <c r="AQ70" s="66">
        <f t="shared" si="11"/>
        <v>911.9849764164677</v>
      </c>
      <c r="AR70" s="66">
        <f t="shared" si="12"/>
        <v>4650.7618735240094</v>
      </c>
      <c r="AS70" s="66">
        <f t="shared" si="13"/>
        <v>3895.9046173175584</v>
      </c>
      <c r="AT70" s="66">
        <f t="shared" si="14"/>
        <v>4230.9376346590579</v>
      </c>
      <c r="AU70" s="66">
        <f t="shared" si="15"/>
        <v>12622.589609026501</v>
      </c>
      <c r="AV70" s="66">
        <f t="shared" si="16"/>
        <v>7613.9492199769657</v>
      </c>
      <c r="AW70" s="66">
        <f t="shared" si="17"/>
        <v>9836.9654690502539</v>
      </c>
      <c r="AX70" s="66">
        <f t="shared" si="18"/>
        <v>6448.7223825767514</v>
      </c>
      <c r="AY70" s="66">
        <f t="shared" si="19"/>
        <v>4890.1181028164592</v>
      </c>
      <c r="AZ70" s="66">
        <f t="shared" si="20"/>
        <v>5581.8832469574336</v>
      </c>
      <c r="BA70" s="66">
        <f t="shared" si="21"/>
        <v>1809.2410128575177</v>
      </c>
      <c r="BB70" s="66">
        <f t="shared" si="22"/>
        <v>1340.558684954455</v>
      </c>
      <c r="BC70" s="66">
        <f t="shared" si="23"/>
        <v>1548.5768939614511</v>
      </c>
      <c r="BD70" s="66">
        <f t="shared" si="24"/>
        <v>4249.8220939385992</v>
      </c>
      <c r="BE70" s="66">
        <f t="shared" si="25"/>
        <v>5067.1541199874355</v>
      </c>
      <c r="BF70" s="66">
        <f t="shared" si="26"/>
        <v>4704.392534792989</v>
      </c>
      <c r="BG70" s="66">
        <f t="shared" si="27"/>
        <v>26704.653388999977</v>
      </c>
      <c r="BH70" s="66">
        <f t="shared" si="28"/>
        <v>21764.836190000013</v>
      </c>
      <c r="BI70" s="66">
        <f t="shared" si="29"/>
        <v>23957.306153942114</v>
      </c>
      <c r="BJ70" s="66">
        <f t="shared" si="30"/>
        <v>1429.6308600000016</v>
      </c>
      <c r="BK70" s="66">
        <f t="shared" si="31"/>
        <v>1912.4964000000009</v>
      </c>
      <c r="BL70" s="66">
        <f t="shared" si="32"/>
        <v>1698.183167257906</v>
      </c>
      <c r="BM70" s="66">
        <f t="shared" si="33"/>
        <v>973.19343999999944</v>
      </c>
      <c r="BN70" s="66">
        <f t="shared" si="34"/>
        <v>753.89529000000095</v>
      </c>
      <c r="BO70" s="66">
        <f t="shared" si="35"/>
        <v>851.22775953357041</v>
      </c>
      <c r="BP70" s="66">
        <f t="shared" si="36"/>
        <v>4623.4310399999949</v>
      </c>
      <c r="BQ70" s="66">
        <f t="shared" si="37"/>
        <v>3834.8053400000013</v>
      </c>
      <c r="BR70" s="66">
        <f t="shared" si="38"/>
        <v>4184.8260169580135</v>
      </c>
      <c r="BS70" s="66">
        <f t="shared" si="39"/>
        <v>10064.764700000025</v>
      </c>
      <c r="BT70" s="66">
        <f t="shared" si="40"/>
        <v>7827.028060000006</v>
      </c>
      <c r="BU70" s="66">
        <f t="shared" si="41"/>
        <v>8820.2167090467738</v>
      </c>
      <c r="BV70" s="66">
        <f t="shared" si="42"/>
        <v>5797.8001699999995</v>
      </c>
      <c r="BW70" s="66">
        <f t="shared" si="43"/>
        <v>4602.3486499999981</v>
      </c>
      <c r="BX70" s="66">
        <f t="shared" si="44"/>
        <v>5132.9333751755648</v>
      </c>
      <c r="BY70" s="66">
        <f t="shared" si="45"/>
        <v>1745.1897699999986</v>
      </c>
      <c r="BZ70" s="66">
        <f t="shared" si="46"/>
        <v>1402.6397999999995</v>
      </c>
      <c r="CA70" s="66">
        <f t="shared" si="47"/>
        <v>1554.6758956932385</v>
      </c>
      <c r="CB70" s="66">
        <f t="shared" si="48"/>
        <v>4489.9950399999852</v>
      </c>
      <c r="CC70" s="66">
        <f t="shared" si="49"/>
        <v>4097.9721099999979</v>
      </c>
      <c r="CD70" s="66">
        <f t="shared" si="50"/>
        <v>4271.9660989628992</v>
      </c>
      <c r="CE70" s="66">
        <f t="shared" si="51"/>
        <v>24301.829088999977</v>
      </c>
      <c r="CF70" s="66">
        <f t="shared" ref="CF70:CF86" si="53">BH70-BK70-BN70</f>
        <v>19098.444500000012</v>
      </c>
      <c r="CG70" s="66">
        <f t="shared" ref="CG70:CG86" si="54">BI70-BL70-BO70</f>
        <v>21407.895227150639</v>
      </c>
      <c r="CH70" s="67"/>
    </row>
    <row r="71" spans="1:86" x14ac:dyDescent="0.25">
      <c r="A71" s="10">
        <v>65</v>
      </c>
      <c r="B71" s="11">
        <v>6976</v>
      </c>
      <c r="C71" s="11">
        <v>8353</v>
      </c>
      <c r="D71" s="11">
        <v>15329</v>
      </c>
      <c r="E71" s="11">
        <v>245184628</v>
      </c>
      <c r="F71" s="11">
        <v>281425119</v>
      </c>
      <c r="G71" s="11">
        <v>526609747</v>
      </c>
      <c r="H71" s="12">
        <v>923</v>
      </c>
      <c r="I71" s="11">
        <v>1192</v>
      </c>
      <c r="J71" s="13">
        <v>2115</v>
      </c>
      <c r="K71" s="11">
        <v>213593092</v>
      </c>
      <c r="L71" s="11">
        <v>206636613</v>
      </c>
      <c r="M71" s="11">
        <v>420229705</v>
      </c>
      <c r="N71" s="11">
        <v>10260244</v>
      </c>
      <c r="O71" s="11">
        <v>11819388</v>
      </c>
      <c r="P71" s="11">
        <v>22079632</v>
      </c>
      <c r="Q71" s="11">
        <v>8071484</v>
      </c>
      <c r="R71" s="11">
        <v>6943468</v>
      </c>
      <c r="S71" s="11">
        <v>15014952</v>
      </c>
      <c r="T71" s="11">
        <v>35117067</v>
      </c>
      <c r="U71" s="11">
        <v>36957831</v>
      </c>
      <c r="V71" s="11">
        <v>72074897</v>
      </c>
      <c r="W71" s="11">
        <v>87836153</v>
      </c>
      <c r="X71" s="11">
        <v>78891147</v>
      </c>
      <c r="Y71" s="11">
        <v>166727300</v>
      </c>
      <c r="Z71" s="11">
        <v>38952701</v>
      </c>
      <c r="AA71" s="11">
        <v>43237547</v>
      </c>
      <c r="AB71" s="11">
        <v>82190248</v>
      </c>
      <c r="AC71" s="11">
        <v>13179690</v>
      </c>
      <c r="AD71" s="11">
        <v>12107952</v>
      </c>
      <c r="AE71" s="11">
        <v>25287642</v>
      </c>
      <c r="AF71" s="11">
        <v>38507482</v>
      </c>
      <c r="AG71" s="14">
        <v>35442136</v>
      </c>
      <c r="AH71" s="11">
        <v>73949618</v>
      </c>
      <c r="AI71" s="66">
        <f t="shared" ref="AI71:AI86" si="55">K71/$B71</f>
        <v>30618.275802752294</v>
      </c>
      <c r="AJ71" s="66">
        <f t="shared" ref="AJ71:AJ86" si="56">L71/$C71</f>
        <v>24738.011852029213</v>
      </c>
      <c r="AK71" s="66">
        <f t="shared" ref="AK71:AK86" si="57">M71/$D71</f>
        <v>27414.032552677931</v>
      </c>
      <c r="AL71" s="66">
        <f t="shared" ref="AL71:AL86" si="58">N71/$B71</f>
        <v>1470.7918577981652</v>
      </c>
      <c r="AM71" s="66">
        <f t="shared" ref="AM71:AM86" si="59">O71/$C71</f>
        <v>1414.9871902310547</v>
      </c>
      <c r="AN71" s="66">
        <f t="shared" ref="AN71:AN86" si="60">P71/$D71</f>
        <v>1440.3830647791767</v>
      </c>
      <c r="AO71" s="66">
        <f t="shared" ref="AO71:AO86" si="61">Q71/$B71</f>
        <v>1157.0361238532109</v>
      </c>
      <c r="AP71" s="66">
        <f t="shared" ref="AP71:AP86" si="62">R71/$C71</f>
        <v>831.25439961690415</v>
      </c>
      <c r="AQ71" s="66">
        <f t="shared" ref="AQ71:AQ86" si="63">S71/$D71</f>
        <v>979.512818840107</v>
      </c>
      <c r="AR71" s="66">
        <f t="shared" ref="AR71:AR86" si="64">T71/$B71</f>
        <v>5033.9832282110092</v>
      </c>
      <c r="AS71" s="66">
        <f t="shared" ref="AS71:AS86" si="65">U71/$C71</f>
        <v>4424.4979049443318</v>
      </c>
      <c r="AT71" s="66">
        <f t="shared" ref="AT71:AT86" si="66">V71/$D71</f>
        <v>4701.8655489594885</v>
      </c>
      <c r="AU71" s="66">
        <f t="shared" ref="AU71:AU86" si="67">W71/$B71</f>
        <v>12591.191657110092</v>
      </c>
      <c r="AV71" s="66">
        <f t="shared" ref="AV71:AV86" si="68">X71/$C71</f>
        <v>9444.6482700826054</v>
      </c>
      <c r="AW71" s="66">
        <f t="shared" ref="AW71:AW86" si="69">Y71/$D71</f>
        <v>10876.59338508709</v>
      </c>
      <c r="AX71" s="66">
        <f t="shared" ref="AX71:AX86" si="70">Z71/$B71</f>
        <v>5583.8160837155965</v>
      </c>
      <c r="AY71" s="66">
        <f t="shared" ref="AY71:AY86" si="71">AA71/$C71</f>
        <v>5176.2895965521366</v>
      </c>
      <c r="AZ71" s="66">
        <f t="shared" ref="AZ71:AZ86" si="72">AB71/$D71</f>
        <v>5361.7488420640611</v>
      </c>
      <c r="BA71" s="66">
        <f t="shared" ref="BA71:BA86" si="73">AC71/$B71</f>
        <v>1889.2904243119267</v>
      </c>
      <c r="BB71" s="66">
        <f t="shared" ref="BB71:BB86" si="74">AD71/$C71</f>
        <v>1449.5333413144979</v>
      </c>
      <c r="BC71" s="66">
        <f t="shared" ref="BC71:BC86" si="75">AE71/$D71</f>
        <v>1649.6602518102943</v>
      </c>
      <c r="BD71" s="66">
        <f t="shared" ref="BD71:BD86" si="76">AF71/$B71</f>
        <v>5519.9945527522932</v>
      </c>
      <c r="BE71" s="66">
        <f t="shared" ref="BE71:BE86" si="77">AG71/$C71</f>
        <v>4243.0427391356397</v>
      </c>
      <c r="BF71" s="66">
        <f t="shared" ref="BF71:BF86" si="78">AH71/$D71</f>
        <v>4824.1645247569968</v>
      </c>
      <c r="BG71" s="66">
        <f t="shared" ref="BG71:BG86" si="79">0.020139*A71^4 - 2.448869*A71^3 + 104.584917*A71^2 - 1715.771809*A71 + 12214.191245</f>
        <v>29533.385735000011</v>
      </c>
      <c r="BH71" s="66">
        <f t="shared" ref="BH71:BH86" si="80">0.0125*(A71)^4-1.57228*(A71)^3+71.77008*(A71)^2-1244.10161*A71+9865.65987</f>
        <v>23573.060720000034</v>
      </c>
      <c r="BI71" s="66">
        <f t="shared" ref="BI71:BI86" si="81">BG71*($B71/$D71)+BH71*($C71/$D71)</f>
        <v>26285.516020713701</v>
      </c>
      <c r="BJ71" s="66">
        <f t="shared" ref="BJ71:BJ86" si="82">0.00116*(A71)^4 - 0.14409*A71^3 + 6.34776*A71^2 - 111.27238*A71 + 861.39662</f>
        <v>1583.9866700000007</v>
      </c>
      <c r="BK71" s="66">
        <f t="shared" ref="BK71:BK86" si="83">0.0011*A71^4 - 0.1389*A71^3 + 6.2581*A71^2 - 101.0678*A71 + 704.522</f>
        <v>2065.8625000000011</v>
      </c>
      <c r="BL71" s="66">
        <f t="shared" ref="BL71:BL86" si="84">BJ71*($B71/$D71)+BK71*($C71/$D71)</f>
        <v>1846.567973933069</v>
      </c>
      <c r="BM71" s="66">
        <f t="shared" ref="BM71:BM86" si="85">0.00075*A71^4 - 0.09252*A71^3 + 4.02489*A71^2 - 67.62441*A71 + 485.85712</f>
        <v>1075.0944700000005</v>
      </c>
      <c r="BN71" s="66">
        <f t="shared" ref="BN71:BN86" si="86">0.00058*A71^4 - 0.07385*A71^3 + 3.30209*A71^2 - 55.0692*A71 + 381.51257</f>
        <v>825.65106999999864</v>
      </c>
      <c r="BO71" s="66">
        <f t="shared" ref="BO71:BO86" si="87">BM71*($B71/$D71)+BN71*($C71/$D71)</f>
        <v>939.16905280383526</v>
      </c>
      <c r="BP71" s="66">
        <f t="shared" ref="BP71:BP86" si="88">0.00242*A71^4-0.27755*A71^3+11.59392*A71^2-195.73346*A71+1818.88064</f>
        <v>5056.8614899999911</v>
      </c>
      <c r="BQ71" s="66">
        <f t="shared" ref="BQ71:BQ86" si="89">0.002*A71^4-0.25273*A71^3+11.67674*A71^2-203.11135*A71+1703.22582</f>
        <v>4130.4883199999986</v>
      </c>
      <c r="BR71" s="66">
        <f t="shared" ref="BR71:BR86" si="90">BP71*($B71/$D71)+BQ71*($C71/$D71)</f>
        <v>4552.0669770500308</v>
      </c>
      <c r="BS71" s="66">
        <f t="shared" ref="BS71:BS86" si="91">0.01021*A71^4-1.32567*A71^3+59.95243*A71^2-1030.12885*A71+6648.91894</f>
        <v>11182.317940000048</v>
      </c>
      <c r="BT71" s="66">
        <f t="shared" ref="BT71:BT86" si="92">0.00673*A71^4-0.91015*A71^3+43.75545*A71^2-803.22545*A71+5690.83158</f>
        <v>8532.716080000022</v>
      </c>
      <c r="BU71" s="66">
        <f t="shared" ref="BU71:BU86" si="93">BS71*($B71/$D71)+BT71*($C71/$D71)</f>
        <v>9738.5104942057878</v>
      </c>
      <c r="BV71" s="66">
        <f t="shared" ref="BV71:BV86" si="94">0.00192*A71^4-0.17338*A71^3+5.45929*A71^2-68.42103*A71+1053.76625</f>
        <v>6330.6170500000062</v>
      </c>
      <c r="BW71" s="66">
        <f t="shared" ref="BW71:BW86" si="95">0.0012*A71^4 - 0.11533*A71^3 + 4.4931*A71^2 - 73.19577*A71 + 983.54865</f>
        <v>4957.4198499999948</v>
      </c>
      <c r="BX71" s="66">
        <f t="shared" ref="BX71:BX86" si="96">BV71*($B71/$D71)+BW71*($C71/$D71)</f>
        <v>5582.3414800606688</v>
      </c>
      <c r="BY71" s="66">
        <f t="shared" ref="BY71:BY86" si="97">0.00057*A71^4 - 0.05272*A71^3 + 1.80964*A71^2 - 28.16425*A71 + 392.63489</f>
        <v>1904.3138899999969</v>
      </c>
      <c r="BZ71" s="66">
        <f t="shared" ref="BZ71:BZ86" si="98">0.00046*A71^4 - 0.05138*A71^3 + 2.32998*A71^2 - 44.48386*A71 + 457.44812</f>
        <v>1511.2177199999996</v>
      </c>
      <c r="CA71" s="66">
        <f t="shared" ref="CA71:CA86" si="99">BY71*($B71/$D71)+BZ71*($C71/$D71)</f>
        <v>1690.1099427098945</v>
      </c>
      <c r="CB71" s="66">
        <f t="shared" ref="CB71:CB86" si="100">0.00502*A71^4-0.61955*A71^3+25.76964*A71^2-393.32422*A71+2299.99056</f>
        <v>5076.8640099999775</v>
      </c>
      <c r="CC71" s="66">
        <f t="shared" ref="CC71:CC86" si="101">0.00211*A71^4-0.24269*A71^3+9.5148*A71^2-120.0852*A71+1030.60571</f>
        <v>4441.1752100000049</v>
      </c>
      <c r="CD71" s="66">
        <f t="shared" ref="CD71:CD86" si="102">CB71*($B71/$D71)+CC71*($C71/$D71)</f>
        <v>4730.4677319388011</v>
      </c>
      <c r="CE71" s="66">
        <f t="shared" ref="CE71:CE86" si="103">BG71-BJ71-BM71</f>
        <v>26874.304595000009</v>
      </c>
      <c r="CF71" s="66">
        <f t="shared" si="53"/>
        <v>20681.547150000035</v>
      </c>
      <c r="CG71" s="66">
        <f t="shared" si="54"/>
        <v>23499.778993976797</v>
      </c>
      <c r="CH71" s="67"/>
    </row>
    <row r="72" spans="1:86" x14ac:dyDescent="0.25">
      <c r="A72" s="5">
        <v>66</v>
      </c>
      <c r="B72" s="6">
        <v>6301</v>
      </c>
      <c r="C72" s="6">
        <v>7481</v>
      </c>
      <c r="D72" s="6">
        <v>13782</v>
      </c>
      <c r="E72" s="6">
        <v>248878526</v>
      </c>
      <c r="F72" s="6">
        <v>272651218</v>
      </c>
      <c r="G72" s="6">
        <v>521529744</v>
      </c>
      <c r="H72" s="6">
        <v>1015</v>
      </c>
      <c r="I72" s="6">
        <v>1100</v>
      </c>
      <c r="J72" s="8">
        <v>2115</v>
      </c>
      <c r="K72" s="6">
        <v>218993902</v>
      </c>
      <c r="L72" s="6">
        <v>210837747</v>
      </c>
      <c r="M72" s="6">
        <v>429831649</v>
      </c>
      <c r="N72" s="6">
        <v>10700706</v>
      </c>
      <c r="O72" s="6">
        <v>9899378</v>
      </c>
      <c r="P72" s="6">
        <v>20600084</v>
      </c>
      <c r="Q72" s="6">
        <v>7305898</v>
      </c>
      <c r="R72" s="6">
        <v>7345807</v>
      </c>
      <c r="S72" s="6">
        <v>14651705</v>
      </c>
      <c r="T72" s="6">
        <v>41597526</v>
      </c>
      <c r="U72" s="6">
        <v>37384628</v>
      </c>
      <c r="V72" s="6">
        <v>78982154</v>
      </c>
      <c r="W72" s="6">
        <v>84471223</v>
      </c>
      <c r="X72" s="6">
        <v>69010121</v>
      </c>
      <c r="Y72" s="6">
        <v>153481344</v>
      </c>
      <c r="Z72" s="6">
        <v>41179044</v>
      </c>
      <c r="AA72" s="6">
        <v>48853381</v>
      </c>
      <c r="AB72" s="6">
        <v>90032425</v>
      </c>
      <c r="AC72" s="6">
        <v>13241083</v>
      </c>
      <c r="AD72" s="6">
        <v>13896288</v>
      </c>
      <c r="AE72" s="6">
        <v>27137371</v>
      </c>
      <c r="AF72" s="6">
        <v>38505026</v>
      </c>
      <c r="AG72" s="9">
        <v>41693329</v>
      </c>
      <c r="AH72" s="6">
        <v>80198355</v>
      </c>
      <c r="AI72" s="66">
        <f t="shared" si="55"/>
        <v>34755.42009204888</v>
      </c>
      <c r="AJ72" s="66">
        <f t="shared" si="56"/>
        <v>28183.096778505547</v>
      </c>
      <c r="AK72" s="66">
        <f t="shared" si="57"/>
        <v>31187.900812654185</v>
      </c>
      <c r="AL72" s="66">
        <f t="shared" si="58"/>
        <v>1698.2551975876845</v>
      </c>
      <c r="AM72" s="66">
        <f t="shared" si="59"/>
        <v>1323.2693490175111</v>
      </c>
      <c r="AN72" s="66">
        <f t="shared" si="60"/>
        <v>1494.7093310114642</v>
      </c>
      <c r="AO72" s="66">
        <f t="shared" si="61"/>
        <v>1159.4823043961276</v>
      </c>
      <c r="AP72" s="66">
        <f t="shared" si="62"/>
        <v>981.92848549659141</v>
      </c>
      <c r="AQ72" s="66">
        <f t="shared" si="63"/>
        <v>1063.1044115512989</v>
      </c>
      <c r="AR72" s="66">
        <f t="shared" si="64"/>
        <v>6601.7340104745281</v>
      </c>
      <c r="AS72" s="66">
        <f t="shared" si="65"/>
        <v>4997.2768346477742</v>
      </c>
      <c r="AT72" s="66">
        <f t="shared" si="66"/>
        <v>5730.8194746771151</v>
      </c>
      <c r="AU72" s="66">
        <f t="shared" si="67"/>
        <v>13406.002697984446</v>
      </c>
      <c r="AV72" s="66">
        <f t="shared" si="68"/>
        <v>9224.7187541772491</v>
      </c>
      <c r="AW72" s="66">
        <f t="shared" si="69"/>
        <v>11136.362211580323</v>
      </c>
      <c r="AX72" s="66">
        <f t="shared" si="70"/>
        <v>6535.3188382796379</v>
      </c>
      <c r="AY72" s="66">
        <f t="shared" si="71"/>
        <v>6530.3276299959898</v>
      </c>
      <c r="AZ72" s="66">
        <f t="shared" si="72"/>
        <v>6532.6095631983744</v>
      </c>
      <c r="BA72" s="66">
        <f t="shared" si="73"/>
        <v>2101.4256467227424</v>
      </c>
      <c r="BB72" s="66">
        <f t="shared" si="74"/>
        <v>1857.5441785857506</v>
      </c>
      <c r="BC72" s="66">
        <f t="shared" si="75"/>
        <v>1969.0444783050355</v>
      </c>
      <c r="BD72" s="66">
        <f t="shared" si="76"/>
        <v>6110.9388985875257</v>
      </c>
      <c r="BE72" s="66">
        <f t="shared" si="77"/>
        <v>5573.229381098784</v>
      </c>
      <c r="BF72" s="66">
        <f t="shared" si="78"/>
        <v>5819.0650848933392</v>
      </c>
      <c r="BG72" s="66">
        <f t="shared" si="79"/>
        <v>32637.316582999942</v>
      </c>
      <c r="BH72" s="66">
        <f t="shared" si="80"/>
        <v>25545.411210000031</v>
      </c>
      <c r="BI72" s="66">
        <f t="shared" si="81"/>
        <v>28787.763245645976</v>
      </c>
      <c r="BJ72" s="66">
        <f t="shared" si="82"/>
        <v>1753.6572200000023</v>
      </c>
      <c r="BK72" s="66">
        <f t="shared" si="83"/>
        <v>2233.3460000000005</v>
      </c>
      <c r="BL72" s="66">
        <f t="shared" si="84"/>
        <v>2014.0368284153258</v>
      </c>
      <c r="BM72" s="66">
        <f t="shared" si="85"/>
        <v>1186.988979999996</v>
      </c>
      <c r="BN72" s="66">
        <f t="shared" si="86"/>
        <v>904.61669000000131</v>
      </c>
      <c r="BO72" s="66">
        <f t="shared" si="87"/>
        <v>1033.7146292896521</v>
      </c>
      <c r="BP72" s="66">
        <f t="shared" si="88"/>
        <v>5527.9341199999881</v>
      </c>
      <c r="BQ72" s="66">
        <f t="shared" si="89"/>
        <v>4452.3640800000067</v>
      </c>
      <c r="BR72" s="66">
        <f t="shared" si="90"/>
        <v>4944.1045256566522</v>
      </c>
      <c r="BS72" s="66">
        <f t="shared" si="91"/>
        <v>12420.432160000037</v>
      </c>
      <c r="BT72" s="66">
        <f t="shared" si="92"/>
        <v>9312.180959999956</v>
      </c>
      <c r="BU72" s="66">
        <f t="shared" si="93"/>
        <v>10733.243999558837</v>
      </c>
      <c r="BV72" s="66">
        <f t="shared" si="94"/>
        <v>6904.082150000002</v>
      </c>
      <c r="BW72" s="66">
        <f t="shared" si="95"/>
        <v>5337.3409500000007</v>
      </c>
      <c r="BX72" s="66">
        <f t="shared" si="96"/>
        <v>6053.6402027354534</v>
      </c>
      <c r="BY72" s="66">
        <f t="shared" si="97"/>
        <v>2075.3966299999984</v>
      </c>
      <c r="BZ72" s="66">
        <f t="shared" si="98"/>
        <v>1627.7403199999999</v>
      </c>
      <c r="CA72" s="66">
        <f t="shared" si="99"/>
        <v>1832.4045493796248</v>
      </c>
      <c r="CB72" s="66">
        <f t="shared" si="100"/>
        <v>5728.171799999991</v>
      </c>
      <c r="CC72" s="66">
        <f t="shared" si="101"/>
        <v>4815.7400299999917</v>
      </c>
      <c r="CD72" s="66">
        <f t="shared" si="102"/>
        <v>5232.8952021644091</v>
      </c>
      <c r="CE72" s="66">
        <f t="shared" si="103"/>
        <v>29696.670382999946</v>
      </c>
      <c r="CF72" s="66">
        <f t="shared" si="53"/>
        <v>22407.448520000027</v>
      </c>
      <c r="CG72" s="66">
        <f t="shared" si="54"/>
        <v>25740.011787940999</v>
      </c>
      <c r="CH72" s="67"/>
    </row>
    <row r="73" spans="1:86" x14ac:dyDescent="0.25">
      <c r="A73" s="10">
        <v>67</v>
      </c>
      <c r="B73" s="11">
        <v>5714</v>
      </c>
      <c r="C73" s="11">
        <v>6788</v>
      </c>
      <c r="D73" s="11">
        <v>12502</v>
      </c>
      <c r="E73" s="11">
        <v>241339341</v>
      </c>
      <c r="F73" s="11">
        <v>280047623</v>
      </c>
      <c r="G73" s="11">
        <v>521386964</v>
      </c>
      <c r="H73" s="12">
        <v>937</v>
      </c>
      <c r="I73" s="11">
        <v>1203</v>
      </c>
      <c r="J73" s="13">
        <v>2140</v>
      </c>
      <c r="K73" s="11">
        <v>234894123</v>
      </c>
      <c r="L73" s="11">
        <v>224231820</v>
      </c>
      <c r="M73" s="11">
        <v>459125943</v>
      </c>
      <c r="N73" s="11">
        <v>11689782</v>
      </c>
      <c r="O73" s="11">
        <v>10932059</v>
      </c>
      <c r="P73" s="11">
        <v>22621841</v>
      </c>
      <c r="Q73" s="11">
        <v>8452069</v>
      </c>
      <c r="R73" s="11">
        <v>7894754</v>
      </c>
      <c r="S73" s="11">
        <v>16346823</v>
      </c>
      <c r="T73" s="11">
        <v>33803894</v>
      </c>
      <c r="U73" s="11">
        <v>40383147</v>
      </c>
      <c r="V73" s="11">
        <v>74187040</v>
      </c>
      <c r="W73" s="11">
        <v>93320493</v>
      </c>
      <c r="X73" s="11">
        <v>75554438</v>
      </c>
      <c r="Y73" s="11">
        <v>168874931</v>
      </c>
      <c r="Z73" s="11">
        <v>42324859</v>
      </c>
      <c r="AA73" s="11">
        <v>53140503</v>
      </c>
      <c r="AB73" s="11">
        <v>95465361</v>
      </c>
      <c r="AC73" s="11">
        <v>13680192</v>
      </c>
      <c r="AD73" s="11">
        <v>13743569</v>
      </c>
      <c r="AE73" s="11">
        <v>27423761</v>
      </c>
      <c r="AF73" s="11">
        <v>51764686</v>
      </c>
      <c r="AG73" s="14">
        <v>41410163</v>
      </c>
      <c r="AH73" s="11">
        <v>93174849</v>
      </c>
      <c r="AI73" s="66">
        <f t="shared" si="55"/>
        <v>41108.526951347565</v>
      </c>
      <c r="AJ73" s="66">
        <f t="shared" si="56"/>
        <v>33033.562168532706</v>
      </c>
      <c r="AK73" s="66">
        <f t="shared" si="57"/>
        <v>36724.199568069111</v>
      </c>
      <c r="AL73" s="66">
        <f t="shared" si="58"/>
        <v>2045.8141407070354</v>
      </c>
      <c r="AM73" s="66">
        <f t="shared" si="59"/>
        <v>1610.4977902180319</v>
      </c>
      <c r="AN73" s="66">
        <f t="shared" si="60"/>
        <v>1809.4577667573187</v>
      </c>
      <c r="AO73" s="66">
        <f t="shared" si="61"/>
        <v>1479.1860343017152</v>
      </c>
      <c r="AP73" s="66">
        <f t="shared" si="62"/>
        <v>1163.0456688273423</v>
      </c>
      <c r="AQ73" s="66">
        <f t="shared" si="63"/>
        <v>1307.5366341385379</v>
      </c>
      <c r="AR73" s="66">
        <f t="shared" si="64"/>
        <v>5915.977248862443</v>
      </c>
      <c r="AS73" s="66">
        <f t="shared" si="65"/>
        <v>5949.1966705951681</v>
      </c>
      <c r="AT73" s="66">
        <f t="shared" si="66"/>
        <v>5934.0137577987525</v>
      </c>
      <c r="AU73" s="66">
        <f t="shared" si="67"/>
        <v>16331.902870143507</v>
      </c>
      <c r="AV73" s="66">
        <f t="shared" si="68"/>
        <v>11130.588980553919</v>
      </c>
      <c r="AW73" s="66">
        <f t="shared" si="69"/>
        <v>13507.833226683731</v>
      </c>
      <c r="AX73" s="66">
        <f t="shared" si="70"/>
        <v>7407.2206860343022</v>
      </c>
      <c r="AY73" s="66">
        <f t="shared" si="71"/>
        <v>7828.5950206246316</v>
      </c>
      <c r="AZ73" s="66">
        <f t="shared" si="72"/>
        <v>7636.0071188609818</v>
      </c>
      <c r="BA73" s="66">
        <f t="shared" si="73"/>
        <v>2394.1533076653832</v>
      </c>
      <c r="BB73" s="66">
        <f t="shared" si="74"/>
        <v>2024.6860636417207</v>
      </c>
      <c r="BC73" s="66">
        <f t="shared" si="75"/>
        <v>2193.5499120140776</v>
      </c>
      <c r="BD73" s="66">
        <f t="shared" si="76"/>
        <v>9059.2730136506834</v>
      </c>
      <c r="BE73" s="66">
        <f t="shared" si="77"/>
        <v>6100.4954331172657</v>
      </c>
      <c r="BF73" s="66">
        <f t="shared" si="78"/>
        <v>7452.7954727243641</v>
      </c>
      <c r="BG73" s="66">
        <f t="shared" si="79"/>
        <v>36033.411226999997</v>
      </c>
      <c r="BH73" s="66">
        <f t="shared" si="80"/>
        <v>27692.103980000011</v>
      </c>
      <c r="BI73" s="66">
        <f t="shared" si="81"/>
        <v>31504.472369806273</v>
      </c>
      <c r="BJ73" s="66">
        <f t="shared" si="82"/>
        <v>1939.6014900000041</v>
      </c>
      <c r="BK73" s="66">
        <f t="shared" si="83"/>
        <v>2415.8427000000001</v>
      </c>
      <c r="BL73" s="66">
        <f t="shared" si="84"/>
        <v>2198.1781444136959</v>
      </c>
      <c r="BM73" s="66">
        <f t="shared" si="85"/>
        <v>1309.5008499999999</v>
      </c>
      <c r="BN73" s="66">
        <f t="shared" si="86"/>
        <v>991.2608100000017</v>
      </c>
      <c r="BO73" s="66">
        <f t="shared" si="87"/>
        <v>1136.711424986403</v>
      </c>
      <c r="BP73" s="66">
        <f t="shared" si="88"/>
        <v>6038.7878699999937</v>
      </c>
      <c r="BQ73" s="66">
        <f t="shared" si="89"/>
        <v>4802.0602399999916</v>
      </c>
      <c r="BR73" s="66">
        <f t="shared" si="90"/>
        <v>5367.3027354263249</v>
      </c>
      <c r="BS73" s="66">
        <f t="shared" si="91"/>
        <v>13787.203460000073</v>
      </c>
      <c r="BT73" s="66">
        <f t="shared" si="92"/>
        <v>10170.541360000019</v>
      </c>
      <c r="BU73" s="66">
        <f t="shared" si="93"/>
        <v>11823.525461695772</v>
      </c>
      <c r="BV73" s="66">
        <f t="shared" si="94"/>
        <v>7520.1734300000035</v>
      </c>
      <c r="BW73" s="66">
        <f t="shared" si="95"/>
        <v>5743.3063699999993</v>
      </c>
      <c r="BX73" s="66">
        <f t="shared" si="96"/>
        <v>6555.4179026219817</v>
      </c>
      <c r="BY73" s="66">
        <f t="shared" si="97"/>
        <v>2259.0177099999992</v>
      </c>
      <c r="BZ73" s="66">
        <f t="shared" si="98"/>
        <v>1752.6224400000006</v>
      </c>
      <c r="CA73" s="66">
        <f t="shared" si="99"/>
        <v>1984.0688144024957</v>
      </c>
      <c r="CB73" s="66">
        <f t="shared" si="100"/>
        <v>6448.0925499999776</v>
      </c>
      <c r="CC73" s="66">
        <f t="shared" si="101"/>
        <v>5223.5273500000103</v>
      </c>
      <c r="CD73" s="66">
        <f t="shared" si="102"/>
        <v>5783.2110448328222</v>
      </c>
      <c r="CE73" s="66">
        <f t="shared" si="103"/>
        <v>32784.308886999999</v>
      </c>
      <c r="CF73" s="66">
        <f t="shared" si="53"/>
        <v>24285.000470000006</v>
      </c>
      <c r="CG73" s="66">
        <f t="shared" si="54"/>
        <v>28169.582800406177</v>
      </c>
      <c r="CH73" s="67"/>
    </row>
    <row r="74" spans="1:86" x14ac:dyDescent="0.25">
      <c r="A74" s="5">
        <v>68</v>
      </c>
      <c r="B74" s="6">
        <v>5055</v>
      </c>
      <c r="C74" s="6">
        <v>6101</v>
      </c>
      <c r="D74" s="6">
        <v>11156</v>
      </c>
      <c r="E74" s="6">
        <v>239651469</v>
      </c>
      <c r="F74" s="6">
        <v>271820406</v>
      </c>
      <c r="G74" s="6">
        <v>511471876</v>
      </c>
      <c r="H74" s="7">
        <v>964</v>
      </c>
      <c r="I74" s="6">
        <v>1177</v>
      </c>
      <c r="J74" s="8">
        <v>2141</v>
      </c>
      <c r="K74" s="6">
        <v>228858893</v>
      </c>
      <c r="L74" s="6">
        <v>183175223</v>
      </c>
      <c r="M74" s="6">
        <v>412034116</v>
      </c>
      <c r="N74" s="6">
        <v>11711949</v>
      </c>
      <c r="O74" s="6">
        <v>11556763</v>
      </c>
      <c r="P74" s="6">
        <v>23268712</v>
      </c>
      <c r="Q74" s="6">
        <v>7846256</v>
      </c>
      <c r="R74" s="6">
        <v>6975504</v>
      </c>
      <c r="S74" s="6">
        <v>14821760</v>
      </c>
      <c r="T74" s="6">
        <v>39051763</v>
      </c>
      <c r="U74" s="6">
        <v>31237293</v>
      </c>
      <c r="V74" s="6">
        <v>70289056</v>
      </c>
      <c r="W74" s="6">
        <v>93729571</v>
      </c>
      <c r="X74" s="6">
        <v>69506514</v>
      </c>
      <c r="Y74" s="6">
        <v>163236085</v>
      </c>
      <c r="Z74" s="6">
        <v>47072320</v>
      </c>
      <c r="AA74" s="6">
        <v>29528139</v>
      </c>
      <c r="AB74" s="6">
        <v>76600459</v>
      </c>
      <c r="AC74" s="6">
        <v>15409534</v>
      </c>
      <c r="AD74" s="6">
        <v>10302907</v>
      </c>
      <c r="AE74" s="6">
        <v>25712440</v>
      </c>
      <c r="AF74" s="6">
        <v>33595705</v>
      </c>
      <c r="AG74" s="9">
        <v>42600370</v>
      </c>
      <c r="AH74" s="6">
        <v>76196075</v>
      </c>
      <c r="AI74" s="66">
        <f t="shared" si="55"/>
        <v>45273.767161226511</v>
      </c>
      <c r="AJ74" s="66">
        <f t="shared" si="56"/>
        <v>30023.803147025079</v>
      </c>
      <c r="AK74" s="66">
        <f t="shared" si="57"/>
        <v>36933.857655073502</v>
      </c>
      <c r="AL74" s="66">
        <f t="shared" si="58"/>
        <v>2316.9038575667655</v>
      </c>
      <c r="AM74" s="66">
        <f t="shared" si="59"/>
        <v>1894.2407801999673</v>
      </c>
      <c r="AN74" s="66">
        <f t="shared" si="60"/>
        <v>2085.7576192183578</v>
      </c>
      <c r="AO74" s="66">
        <f t="shared" si="61"/>
        <v>1552.17725024728</v>
      </c>
      <c r="AP74" s="66">
        <f t="shared" si="62"/>
        <v>1143.3378134732011</v>
      </c>
      <c r="AQ74" s="66">
        <f t="shared" si="63"/>
        <v>1328.5908927931157</v>
      </c>
      <c r="AR74" s="66">
        <f t="shared" si="64"/>
        <v>7725.3734915924824</v>
      </c>
      <c r="AS74" s="66">
        <f t="shared" si="65"/>
        <v>5120.0283560072121</v>
      </c>
      <c r="AT74" s="66">
        <f t="shared" si="66"/>
        <v>6300.5607744711369</v>
      </c>
      <c r="AU74" s="66">
        <f t="shared" si="67"/>
        <v>18541.952720079131</v>
      </c>
      <c r="AV74" s="66">
        <f t="shared" si="68"/>
        <v>11392.642845435175</v>
      </c>
      <c r="AW74" s="66">
        <f t="shared" si="69"/>
        <v>14632.133829329508</v>
      </c>
      <c r="AX74" s="66">
        <f t="shared" si="70"/>
        <v>9312.0316518298714</v>
      </c>
      <c r="AY74" s="66">
        <f t="shared" si="71"/>
        <v>4839.885100803147</v>
      </c>
      <c r="AZ74" s="66">
        <f t="shared" si="72"/>
        <v>6866.3014521333807</v>
      </c>
      <c r="BA74" s="66">
        <f t="shared" si="73"/>
        <v>3048.3746785361027</v>
      </c>
      <c r="BB74" s="66">
        <f t="shared" si="74"/>
        <v>1688.7243074905753</v>
      </c>
      <c r="BC74" s="66">
        <f t="shared" si="75"/>
        <v>2304.8081749731086</v>
      </c>
      <c r="BD74" s="66">
        <f t="shared" si="76"/>
        <v>6646.0346191889221</v>
      </c>
      <c r="BE74" s="66">
        <f t="shared" si="77"/>
        <v>6982.522537288969</v>
      </c>
      <c r="BF74" s="66">
        <f t="shared" si="78"/>
        <v>6830.0533345285048</v>
      </c>
      <c r="BG74" s="66">
        <f t="shared" si="79"/>
        <v>39739.118296999928</v>
      </c>
      <c r="BH74" s="66">
        <f t="shared" si="80"/>
        <v>30023.655350000012</v>
      </c>
      <c r="BI74" s="66">
        <f t="shared" si="81"/>
        <v>34425.920068275787</v>
      </c>
      <c r="BJ74" s="66">
        <f t="shared" si="82"/>
        <v>2142.8062999999988</v>
      </c>
      <c r="BK74" s="66">
        <f t="shared" si="83"/>
        <v>2614.2747999999992</v>
      </c>
      <c r="BL74" s="66">
        <f t="shared" si="84"/>
        <v>2400.6432772768007</v>
      </c>
      <c r="BM74" s="66">
        <f t="shared" si="85"/>
        <v>1443.2719600000023</v>
      </c>
      <c r="BN74" s="66">
        <f t="shared" si="86"/>
        <v>1086.0660100000023</v>
      </c>
      <c r="BO74" s="66">
        <f t="shared" si="87"/>
        <v>1247.9229548951259</v>
      </c>
      <c r="BP74" s="66">
        <f t="shared" si="88"/>
        <v>6591.6197599999914</v>
      </c>
      <c r="BQ74" s="66">
        <f t="shared" si="89"/>
        <v>5181.2524199999953</v>
      </c>
      <c r="BR74" s="66">
        <f t="shared" si="90"/>
        <v>5820.3172195428397</v>
      </c>
      <c r="BS74" s="66">
        <f t="shared" si="91"/>
        <v>15290.972980000017</v>
      </c>
      <c r="BT74" s="66">
        <f t="shared" si="92"/>
        <v>11113.077459999988</v>
      </c>
      <c r="BU74" s="66">
        <f t="shared" si="93"/>
        <v>13006.16296139835</v>
      </c>
      <c r="BV74" s="66">
        <f t="shared" si="94"/>
        <v>8180.9149299999981</v>
      </c>
      <c r="BW74" s="66">
        <f t="shared" si="95"/>
        <v>6176.5393299999951</v>
      </c>
      <c r="BX74" s="66">
        <f t="shared" si="96"/>
        <v>7084.7607945034024</v>
      </c>
      <c r="BY74" s="66">
        <f t="shared" si="97"/>
        <v>2455.7705299999966</v>
      </c>
      <c r="BZ74" s="66">
        <f t="shared" si="98"/>
        <v>1886.2899599999978</v>
      </c>
      <c r="CA74" s="66">
        <f t="shared" si="99"/>
        <v>2144.3326528424141</v>
      </c>
      <c r="CB74" s="66">
        <f t="shared" si="100"/>
        <v>7240.9208799999888</v>
      </c>
      <c r="CC74" s="66">
        <f t="shared" si="101"/>
        <v>5666.4485900000082</v>
      </c>
      <c r="CD74" s="66">
        <f t="shared" si="102"/>
        <v>6379.8725256355319</v>
      </c>
      <c r="CE74" s="66">
        <f t="shared" si="103"/>
        <v>36153.040036999926</v>
      </c>
      <c r="CF74" s="66">
        <f t="shared" si="53"/>
        <v>26323.31454000001</v>
      </c>
      <c r="CG74" s="66">
        <f t="shared" si="54"/>
        <v>30777.353836103859</v>
      </c>
      <c r="CH74" s="67"/>
    </row>
    <row r="75" spans="1:86" x14ac:dyDescent="0.25">
      <c r="A75" s="10">
        <v>69</v>
      </c>
      <c r="B75" s="11">
        <v>4639</v>
      </c>
      <c r="C75" s="11">
        <v>5565</v>
      </c>
      <c r="D75" s="11">
        <v>10204</v>
      </c>
      <c r="E75" s="11">
        <v>231771847</v>
      </c>
      <c r="F75" s="11">
        <v>264392298</v>
      </c>
      <c r="G75" s="11">
        <v>496164144</v>
      </c>
      <c r="H75" s="12">
        <v>927</v>
      </c>
      <c r="I75" s="11">
        <v>1135</v>
      </c>
      <c r="J75" s="13">
        <v>2062</v>
      </c>
      <c r="K75" s="11">
        <v>210152029</v>
      </c>
      <c r="L75" s="11">
        <v>213812508</v>
      </c>
      <c r="M75" s="11">
        <v>423964538</v>
      </c>
      <c r="N75" s="11">
        <v>10525040</v>
      </c>
      <c r="O75" s="11">
        <v>14003796</v>
      </c>
      <c r="P75" s="11">
        <v>24528836</v>
      </c>
      <c r="Q75" s="11">
        <v>7111211</v>
      </c>
      <c r="R75" s="11">
        <v>7367646</v>
      </c>
      <c r="S75" s="11">
        <v>14478857</v>
      </c>
      <c r="T75" s="11">
        <v>34817590</v>
      </c>
      <c r="U75" s="11">
        <v>34971865</v>
      </c>
      <c r="V75" s="11">
        <v>69789455</v>
      </c>
      <c r="W75" s="11">
        <v>79858184</v>
      </c>
      <c r="X75" s="11">
        <v>80112997</v>
      </c>
      <c r="Y75" s="11">
        <v>159971181</v>
      </c>
      <c r="Z75" s="11">
        <v>46447777</v>
      </c>
      <c r="AA75" s="11">
        <v>37604618</v>
      </c>
      <c r="AB75" s="11">
        <v>84052395</v>
      </c>
      <c r="AC75" s="11">
        <v>13556748</v>
      </c>
      <c r="AD75" s="11">
        <v>11645931</v>
      </c>
      <c r="AE75" s="11">
        <v>25202679</v>
      </c>
      <c r="AF75" s="11">
        <v>35471731</v>
      </c>
      <c r="AG75" s="14">
        <v>49477097</v>
      </c>
      <c r="AH75" s="11">
        <v>84948828</v>
      </c>
      <c r="AI75" s="66">
        <f t="shared" si="55"/>
        <v>45301.148738952361</v>
      </c>
      <c r="AJ75" s="66">
        <f t="shared" si="56"/>
        <v>38420.935849056601</v>
      </c>
      <c r="AK75" s="66">
        <f t="shared" si="57"/>
        <v>41548.857114856917</v>
      </c>
      <c r="AL75" s="66">
        <f t="shared" si="58"/>
        <v>2268.8165552920887</v>
      </c>
      <c r="AM75" s="66">
        <f t="shared" si="59"/>
        <v>2516.4053908355795</v>
      </c>
      <c r="AN75" s="66">
        <f t="shared" si="60"/>
        <v>2403.8451587612699</v>
      </c>
      <c r="AO75" s="66">
        <f t="shared" si="61"/>
        <v>1532.9189480491484</v>
      </c>
      <c r="AP75" s="66">
        <f t="shared" si="62"/>
        <v>1323.9256064690028</v>
      </c>
      <c r="AQ75" s="66">
        <f t="shared" si="63"/>
        <v>1418.9393375147001</v>
      </c>
      <c r="AR75" s="66">
        <f t="shared" si="64"/>
        <v>7505.408493209743</v>
      </c>
      <c r="AS75" s="66">
        <f t="shared" si="65"/>
        <v>6284.2524707996408</v>
      </c>
      <c r="AT75" s="66">
        <f t="shared" si="66"/>
        <v>6839.4213053704434</v>
      </c>
      <c r="AU75" s="66">
        <f t="shared" si="67"/>
        <v>17214.52554429834</v>
      </c>
      <c r="AV75" s="66">
        <f t="shared" si="68"/>
        <v>14395.866486972147</v>
      </c>
      <c r="AW75" s="66">
        <f t="shared" si="69"/>
        <v>15677.301156409252</v>
      </c>
      <c r="AX75" s="66">
        <f t="shared" si="70"/>
        <v>10012.454623841346</v>
      </c>
      <c r="AY75" s="66">
        <f t="shared" si="71"/>
        <v>6757.343755615454</v>
      </c>
      <c r="AZ75" s="66">
        <f t="shared" si="72"/>
        <v>8237.2006076048601</v>
      </c>
      <c r="BA75" s="66">
        <f t="shared" si="73"/>
        <v>2922.3427462815262</v>
      </c>
      <c r="BB75" s="66">
        <f t="shared" si="74"/>
        <v>2092.7099730458222</v>
      </c>
      <c r="BC75" s="66">
        <f t="shared" si="75"/>
        <v>2469.8823010584083</v>
      </c>
      <c r="BD75" s="66">
        <f t="shared" si="76"/>
        <v>7646.4175468851045</v>
      </c>
      <c r="BE75" s="66">
        <f t="shared" si="77"/>
        <v>8890.7631626235398</v>
      </c>
      <c r="BF75" s="66">
        <f t="shared" si="78"/>
        <v>8325.051744413955</v>
      </c>
      <c r="BG75" s="66">
        <f t="shared" si="79"/>
        <v>43772.369759000001</v>
      </c>
      <c r="BH75" s="66">
        <f t="shared" si="80"/>
        <v>32550.881640000047</v>
      </c>
      <c r="BI75" s="66">
        <f t="shared" si="81"/>
        <v>37652.457824245517</v>
      </c>
      <c r="BJ75" s="66">
        <f t="shared" si="82"/>
        <v>2364.2863099999963</v>
      </c>
      <c r="BK75" s="66">
        <f t="shared" si="83"/>
        <v>2829.5909000000001</v>
      </c>
      <c r="BL75" s="66">
        <f t="shared" si="84"/>
        <v>2618.0515043698533</v>
      </c>
      <c r="BM75" s="66">
        <f t="shared" si="85"/>
        <v>1588.962189999997</v>
      </c>
      <c r="BN75" s="66">
        <f t="shared" si="86"/>
        <v>1189.5287899999985</v>
      </c>
      <c r="BO75" s="66">
        <f t="shared" si="87"/>
        <v>1371.1214539161092</v>
      </c>
      <c r="BP75" s="66">
        <f t="shared" si="88"/>
        <v>7188.6848899999904</v>
      </c>
      <c r="BQ75" s="66">
        <f t="shared" si="89"/>
        <v>5591.6642400000037</v>
      </c>
      <c r="BR75" s="66">
        <f t="shared" si="90"/>
        <v>6317.7107703165402</v>
      </c>
      <c r="BS75" s="66">
        <f t="shared" si="91"/>
        <v>16940.326900000025</v>
      </c>
      <c r="BT75" s="66">
        <f t="shared" si="92"/>
        <v>12145.230960000003</v>
      </c>
      <c r="BU75" s="66">
        <f t="shared" si="93"/>
        <v>14325.204506223063</v>
      </c>
      <c r="BV75" s="66">
        <f t="shared" si="94"/>
        <v>8888.3767699999989</v>
      </c>
      <c r="BW75" s="66">
        <f t="shared" si="95"/>
        <v>6638.2918499999914</v>
      </c>
      <c r="BX75" s="66">
        <f t="shared" si="96"/>
        <v>7661.2381400705553</v>
      </c>
      <c r="BY75" s="66">
        <f t="shared" si="97"/>
        <v>2666.2621699999968</v>
      </c>
      <c r="BZ75" s="66">
        <f t="shared" si="98"/>
        <v>2029.1797999999981</v>
      </c>
      <c r="CA75" s="66">
        <f t="shared" si="99"/>
        <v>2318.813778285964</v>
      </c>
      <c r="CB75" s="66">
        <f t="shared" si="100"/>
        <v>8111.071889999972</v>
      </c>
      <c r="CC75" s="66">
        <f t="shared" si="101"/>
        <v>6146.4658099999888</v>
      </c>
      <c r="CD75" s="66">
        <f t="shared" si="102"/>
        <v>7039.6261005840661</v>
      </c>
      <c r="CE75" s="66">
        <f t="shared" si="103"/>
        <v>39819.121259000007</v>
      </c>
      <c r="CF75" s="66">
        <f t="shared" si="53"/>
        <v>28531.761950000051</v>
      </c>
      <c r="CG75" s="66">
        <f t="shared" si="54"/>
        <v>33663.284865959555</v>
      </c>
      <c r="CH75" s="67"/>
    </row>
    <row r="76" spans="1:86" x14ac:dyDescent="0.25">
      <c r="A76" s="5">
        <v>70</v>
      </c>
      <c r="B76" s="6">
        <v>3972</v>
      </c>
      <c r="C76" s="6">
        <v>5027</v>
      </c>
      <c r="D76" s="6">
        <v>8999</v>
      </c>
      <c r="E76" s="6">
        <v>219326649</v>
      </c>
      <c r="F76" s="6">
        <v>261131278</v>
      </c>
      <c r="G76" s="6">
        <v>480457927</v>
      </c>
      <c r="H76" s="7">
        <v>858</v>
      </c>
      <c r="I76" s="6">
        <v>1181</v>
      </c>
      <c r="J76" s="8">
        <v>2039</v>
      </c>
      <c r="K76" s="6">
        <v>196417753</v>
      </c>
      <c r="L76" s="6">
        <v>189408942</v>
      </c>
      <c r="M76" s="6">
        <v>385826695</v>
      </c>
      <c r="N76" s="6">
        <v>11069309</v>
      </c>
      <c r="O76" s="6">
        <v>12267924</v>
      </c>
      <c r="P76" s="6">
        <v>23337233</v>
      </c>
      <c r="Q76" s="6">
        <v>6401111</v>
      </c>
      <c r="R76" s="6">
        <v>8083454</v>
      </c>
      <c r="S76" s="6">
        <v>14484565</v>
      </c>
      <c r="T76" s="6">
        <v>32864971</v>
      </c>
      <c r="U76" s="6">
        <v>34913588</v>
      </c>
      <c r="V76" s="6">
        <v>67778559</v>
      </c>
      <c r="W76" s="6">
        <v>71961559</v>
      </c>
      <c r="X76" s="6">
        <v>69116817</v>
      </c>
      <c r="Y76" s="6">
        <v>141078377</v>
      </c>
      <c r="Z76" s="6">
        <v>41774879</v>
      </c>
      <c r="AA76" s="6">
        <v>37171903</v>
      </c>
      <c r="AB76" s="6">
        <v>78946783</v>
      </c>
      <c r="AC76" s="6">
        <v>12552320</v>
      </c>
      <c r="AD76" s="6">
        <v>11945628</v>
      </c>
      <c r="AE76" s="6">
        <v>24497948</v>
      </c>
      <c r="AF76" s="6">
        <v>37264023</v>
      </c>
      <c r="AG76" s="9">
        <v>36261005</v>
      </c>
      <c r="AH76" s="6">
        <v>73525028</v>
      </c>
      <c r="AI76" s="66">
        <f t="shared" si="55"/>
        <v>49450.592396777443</v>
      </c>
      <c r="AJ76" s="66">
        <f t="shared" si="56"/>
        <v>37678.325442609908</v>
      </c>
      <c r="AK76" s="66">
        <f t="shared" si="57"/>
        <v>42874.396599622181</v>
      </c>
      <c r="AL76" s="66">
        <f t="shared" si="58"/>
        <v>2786.8350956696877</v>
      </c>
      <c r="AM76" s="66">
        <f t="shared" si="59"/>
        <v>2440.4066043365824</v>
      </c>
      <c r="AN76" s="66">
        <f t="shared" si="60"/>
        <v>2593.3140348927659</v>
      </c>
      <c r="AO76" s="66">
        <f t="shared" si="61"/>
        <v>1611.5586606243705</v>
      </c>
      <c r="AP76" s="66">
        <f t="shared" si="62"/>
        <v>1608.0075591804257</v>
      </c>
      <c r="AQ76" s="66">
        <f t="shared" si="63"/>
        <v>1609.5749527725302</v>
      </c>
      <c r="AR76" s="66">
        <f t="shared" si="64"/>
        <v>8274.1618831822761</v>
      </c>
      <c r="AS76" s="66">
        <f t="shared" si="65"/>
        <v>6945.2134473841261</v>
      </c>
      <c r="AT76" s="66">
        <f t="shared" si="66"/>
        <v>7531.7878653183689</v>
      </c>
      <c r="AU76" s="66">
        <f t="shared" si="67"/>
        <v>18117.210221550857</v>
      </c>
      <c r="AV76" s="66">
        <f t="shared" si="68"/>
        <v>13749.118161925602</v>
      </c>
      <c r="AW76" s="66">
        <f t="shared" si="69"/>
        <v>15677.117124124903</v>
      </c>
      <c r="AX76" s="66">
        <f t="shared" si="70"/>
        <v>10517.341137965761</v>
      </c>
      <c r="AY76" s="66">
        <f t="shared" si="71"/>
        <v>7394.4505669385317</v>
      </c>
      <c r="AZ76" s="66">
        <f t="shared" si="72"/>
        <v>8772.8395377264133</v>
      </c>
      <c r="BA76" s="66">
        <f t="shared" si="73"/>
        <v>3160.2014098690834</v>
      </c>
      <c r="BB76" s="66">
        <f t="shared" si="74"/>
        <v>2376.2936144817982</v>
      </c>
      <c r="BC76" s="66">
        <f t="shared" si="75"/>
        <v>2722.2966996332925</v>
      </c>
      <c r="BD76" s="66">
        <f t="shared" si="76"/>
        <v>9381.6774924471301</v>
      </c>
      <c r="BE76" s="66">
        <f t="shared" si="77"/>
        <v>7213.2494529540481</v>
      </c>
      <c r="BF76" s="66">
        <f t="shared" si="78"/>
        <v>8170.3553728192019</v>
      </c>
      <c r="BG76" s="66">
        <f t="shared" si="79"/>
        <v>48151.580914999977</v>
      </c>
      <c r="BH76" s="66">
        <f t="shared" si="80"/>
        <v>35284.899170000077</v>
      </c>
      <c r="BI76" s="66">
        <f t="shared" si="81"/>
        <v>40964.025727521977</v>
      </c>
      <c r="BJ76" s="66">
        <f t="shared" si="82"/>
        <v>2605.0840200000043</v>
      </c>
      <c r="BK76" s="66">
        <f t="shared" si="83"/>
        <v>3062.7660000000014</v>
      </c>
      <c r="BL76" s="66">
        <f t="shared" si="84"/>
        <v>2860.7532402978131</v>
      </c>
      <c r="BM76" s="66">
        <f t="shared" si="85"/>
        <v>1747.2494199999987</v>
      </c>
      <c r="BN76" s="66">
        <f t="shared" si="86"/>
        <v>1302.1595700000016</v>
      </c>
      <c r="BO76" s="66">
        <f t="shared" si="87"/>
        <v>1498.6143854461611</v>
      </c>
      <c r="BP76" s="66">
        <f t="shared" si="88"/>
        <v>7832.2964399999937</v>
      </c>
      <c r="BQ76" s="66">
        <f t="shared" si="89"/>
        <v>6035.0673200000056</v>
      </c>
      <c r="BR76" s="66">
        <f t="shared" si="90"/>
        <v>6828.3325788776528</v>
      </c>
      <c r="BS76" s="66">
        <f t="shared" si="91"/>
        <v>18744.096440000063</v>
      </c>
      <c r="BT76" s="66">
        <f t="shared" si="92"/>
        <v>13272.605079999988</v>
      </c>
      <c r="BU76" s="66">
        <f t="shared" si="93"/>
        <v>15687.624935752881</v>
      </c>
      <c r="BV76" s="66">
        <f t="shared" si="94"/>
        <v>9644.6751500000028</v>
      </c>
      <c r="BW76" s="66">
        <f t="shared" si="95"/>
        <v>7129.8447499999929</v>
      </c>
      <c r="BX76" s="66">
        <f t="shared" si="96"/>
        <v>8239.8465667351884</v>
      </c>
      <c r="BY76" s="66">
        <f t="shared" si="97"/>
        <v>2891.113389999995</v>
      </c>
      <c r="BZ76" s="66">
        <f t="shared" si="98"/>
        <v>2181.7399200000004</v>
      </c>
      <c r="CA76" s="66">
        <f t="shared" si="99"/>
        <v>2494.844867531946</v>
      </c>
      <c r="CB76" s="66">
        <f t="shared" si="100"/>
        <v>9063.0811599999633</v>
      </c>
      <c r="CC76" s="66">
        <f t="shared" si="101"/>
        <v>6665.591709999997</v>
      </c>
      <c r="CD76" s="66">
        <f t="shared" si="102"/>
        <v>7723.8012994432538</v>
      </c>
      <c r="CE76" s="66">
        <f t="shared" si="103"/>
        <v>43799.247474999975</v>
      </c>
      <c r="CF76" s="66">
        <f t="shared" si="53"/>
        <v>30919.97360000007</v>
      </c>
      <c r="CG76" s="66">
        <f t="shared" si="54"/>
        <v>36604.658101778004</v>
      </c>
      <c r="CH76" s="67"/>
    </row>
    <row r="77" spans="1:86" x14ac:dyDescent="0.25">
      <c r="A77" s="10">
        <v>71</v>
      </c>
      <c r="B77" s="11">
        <v>3383</v>
      </c>
      <c r="C77" s="11">
        <v>4276</v>
      </c>
      <c r="D77" s="11">
        <v>7659</v>
      </c>
      <c r="E77" s="11">
        <v>222125662</v>
      </c>
      <c r="F77" s="11">
        <v>235505645</v>
      </c>
      <c r="G77" s="11">
        <v>457631307</v>
      </c>
      <c r="H77" s="12">
        <v>772</v>
      </c>
      <c r="I77" s="12">
        <v>925</v>
      </c>
      <c r="J77" s="13">
        <v>1697</v>
      </c>
      <c r="K77" s="11">
        <v>191986804</v>
      </c>
      <c r="L77" s="11">
        <v>182128788</v>
      </c>
      <c r="M77" s="11">
        <v>374115591</v>
      </c>
      <c r="N77" s="11">
        <v>9558172</v>
      </c>
      <c r="O77" s="11">
        <v>9924468</v>
      </c>
      <c r="P77" s="11">
        <v>19482640</v>
      </c>
      <c r="Q77" s="11">
        <v>6156398</v>
      </c>
      <c r="R77" s="11">
        <v>6533855</v>
      </c>
      <c r="S77" s="11">
        <v>12690253</v>
      </c>
      <c r="T77" s="11">
        <v>34182858</v>
      </c>
      <c r="U77" s="11">
        <v>31005463</v>
      </c>
      <c r="V77" s="11">
        <v>65188321</v>
      </c>
      <c r="W77" s="11">
        <v>72484922</v>
      </c>
      <c r="X77" s="11">
        <v>78877759</v>
      </c>
      <c r="Y77" s="11">
        <v>151362681</v>
      </c>
      <c r="Z77" s="11">
        <v>38978409</v>
      </c>
      <c r="AA77" s="11">
        <v>43195147</v>
      </c>
      <c r="AB77" s="11">
        <v>82173555</v>
      </c>
      <c r="AC77" s="11">
        <v>10587896</v>
      </c>
      <c r="AD77" s="11">
        <v>17343895</v>
      </c>
      <c r="AE77" s="11">
        <v>27931791</v>
      </c>
      <c r="AF77" s="11">
        <v>35752719</v>
      </c>
      <c r="AG77" s="14">
        <v>11706524</v>
      </c>
      <c r="AH77" s="11">
        <v>47459243</v>
      </c>
      <c r="AI77" s="66">
        <f t="shared" si="55"/>
        <v>56750.459355601539</v>
      </c>
      <c r="AJ77" s="66">
        <f t="shared" si="56"/>
        <v>42593.261927034611</v>
      </c>
      <c r="AK77" s="66">
        <f t="shared" si="57"/>
        <v>48846.532314923621</v>
      </c>
      <c r="AL77" s="66">
        <f t="shared" si="58"/>
        <v>2825.3538279633462</v>
      </c>
      <c r="AM77" s="66">
        <f t="shared" si="59"/>
        <v>2320.9700654817589</v>
      </c>
      <c r="AN77" s="66">
        <f t="shared" si="60"/>
        <v>2543.7576707141925</v>
      </c>
      <c r="AO77" s="66">
        <f t="shared" si="61"/>
        <v>1819.8043156961278</v>
      </c>
      <c r="AP77" s="66">
        <f t="shared" si="62"/>
        <v>1528.0297006548176</v>
      </c>
      <c r="AQ77" s="66">
        <f t="shared" si="63"/>
        <v>1656.9072986029507</v>
      </c>
      <c r="AR77" s="66">
        <f t="shared" si="64"/>
        <v>10104.303281111439</v>
      </c>
      <c r="AS77" s="66">
        <f t="shared" si="65"/>
        <v>7251.0437324602435</v>
      </c>
      <c r="AT77" s="66">
        <f t="shared" si="66"/>
        <v>8511.3358140749442</v>
      </c>
      <c r="AU77" s="66">
        <f t="shared" si="67"/>
        <v>21426.225835057641</v>
      </c>
      <c r="AV77" s="66">
        <f t="shared" si="68"/>
        <v>18446.622778297475</v>
      </c>
      <c r="AW77" s="66">
        <f t="shared" si="69"/>
        <v>19762.721112416766</v>
      </c>
      <c r="AX77" s="66">
        <f t="shared" si="70"/>
        <v>11521.84717706178</v>
      </c>
      <c r="AY77" s="66">
        <f t="shared" si="71"/>
        <v>10101.764967259121</v>
      </c>
      <c r="AZ77" s="66">
        <f t="shared" si="72"/>
        <v>10729.018801410106</v>
      </c>
      <c r="BA77" s="66">
        <f t="shared" si="73"/>
        <v>3129.7357375110851</v>
      </c>
      <c r="BB77" s="66">
        <f t="shared" si="74"/>
        <v>4056.1026660430307</v>
      </c>
      <c r="BC77" s="66">
        <f t="shared" si="75"/>
        <v>3646.9240109674893</v>
      </c>
      <c r="BD77" s="66">
        <f t="shared" si="76"/>
        <v>10568.347324859593</v>
      </c>
      <c r="BE77" s="66">
        <f t="shared" si="77"/>
        <v>2737.7277829747427</v>
      </c>
      <c r="BF77" s="66">
        <f t="shared" si="78"/>
        <v>6196.5325760543155</v>
      </c>
      <c r="BG77" s="66">
        <f t="shared" si="79"/>
        <v>52895.650402999985</v>
      </c>
      <c r="BH77" s="66">
        <f t="shared" si="80"/>
        <v>38237.124260000055</v>
      </c>
      <c r="BI77" s="66">
        <f t="shared" si="81"/>
        <v>44711.832961105785</v>
      </c>
      <c r="BJ77" s="66">
        <f t="shared" si="82"/>
        <v>2866.269770000004</v>
      </c>
      <c r="BK77" s="66">
        <f t="shared" si="83"/>
        <v>3314.8015000000032</v>
      </c>
      <c r="BL77" s="66">
        <f t="shared" si="84"/>
        <v>3116.6838811737862</v>
      </c>
      <c r="BM77" s="66">
        <f t="shared" si="85"/>
        <v>1918.8295300000023</v>
      </c>
      <c r="BN77" s="66">
        <f t="shared" si="86"/>
        <v>1424.4826899999989</v>
      </c>
      <c r="BO77" s="66">
        <f t="shared" si="87"/>
        <v>1642.8369607559737</v>
      </c>
      <c r="BP77" s="66">
        <f t="shared" si="88"/>
        <v>8524.8256699999893</v>
      </c>
      <c r="BQ77" s="66">
        <f t="shared" si="89"/>
        <v>6513.2812799999992</v>
      </c>
      <c r="BR77" s="66">
        <f t="shared" si="90"/>
        <v>7401.7856110314606</v>
      </c>
      <c r="BS77" s="66">
        <f t="shared" si="91"/>
        <v>20711.357860000015</v>
      </c>
      <c r="BT77" s="66">
        <f t="shared" si="92"/>
        <v>14500.964560000002</v>
      </c>
      <c r="BU77" s="66">
        <f t="shared" si="93"/>
        <v>17244.111254594602</v>
      </c>
      <c r="BV77" s="66">
        <f t="shared" si="94"/>
        <v>10451.972350000007</v>
      </c>
      <c r="BW77" s="66">
        <f t="shared" si="95"/>
        <v>7652.5076499999977</v>
      </c>
      <c r="BX77" s="66">
        <f t="shared" si="96"/>
        <v>8889.0384085977312</v>
      </c>
      <c r="BY77" s="66">
        <f t="shared" si="97"/>
        <v>3130.9586299999969</v>
      </c>
      <c r="BZ77" s="66">
        <f t="shared" si="98"/>
        <v>2344.4293199999997</v>
      </c>
      <c r="CA77" s="66">
        <f t="shared" si="99"/>
        <v>2691.8413392884177</v>
      </c>
      <c r="CB77" s="66">
        <f t="shared" si="100"/>
        <v>10101.604749999982</v>
      </c>
      <c r="CC77" s="66">
        <f t="shared" si="101"/>
        <v>7225.889629999996</v>
      </c>
      <c r="CD77" s="66">
        <f t="shared" si="102"/>
        <v>8496.1003952382725</v>
      </c>
      <c r="CE77" s="66">
        <f t="shared" si="103"/>
        <v>48110.551102999976</v>
      </c>
      <c r="CF77" s="66">
        <f t="shared" si="53"/>
        <v>33497.840070000057</v>
      </c>
      <c r="CG77" s="66">
        <f t="shared" si="54"/>
        <v>39952.312119176029</v>
      </c>
      <c r="CH77" s="67"/>
    </row>
    <row r="78" spans="1:86" x14ac:dyDescent="0.25">
      <c r="A78" s="5">
        <v>72</v>
      </c>
      <c r="B78" s="6">
        <v>2764</v>
      </c>
      <c r="C78" s="6">
        <v>3718</v>
      </c>
      <c r="D78" s="6">
        <v>6482</v>
      </c>
      <c r="E78" s="6">
        <v>197059731</v>
      </c>
      <c r="F78" s="6">
        <v>226405427</v>
      </c>
      <c r="G78" s="6">
        <v>423465158</v>
      </c>
      <c r="H78" s="7">
        <v>733</v>
      </c>
      <c r="I78" s="7">
        <v>904</v>
      </c>
      <c r="J78" s="8">
        <v>1637</v>
      </c>
      <c r="K78" s="6">
        <v>175564132</v>
      </c>
      <c r="L78" s="6">
        <v>186030767</v>
      </c>
      <c r="M78" s="6">
        <v>361594899</v>
      </c>
      <c r="N78" s="6">
        <v>9645181</v>
      </c>
      <c r="O78" s="6">
        <v>8906741</v>
      </c>
      <c r="P78" s="6">
        <v>18551922</v>
      </c>
      <c r="Q78" s="6">
        <v>6583007</v>
      </c>
      <c r="R78" s="6">
        <v>7472688</v>
      </c>
      <c r="S78" s="6">
        <v>14055695</v>
      </c>
      <c r="T78" s="6">
        <v>31378116</v>
      </c>
      <c r="U78" s="6">
        <v>31237537</v>
      </c>
      <c r="V78" s="6">
        <v>62615653</v>
      </c>
      <c r="W78" s="6">
        <v>69801184</v>
      </c>
      <c r="X78" s="6">
        <v>70596026</v>
      </c>
      <c r="Y78" s="6">
        <v>140397209</v>
      </c>
      <c r="Z78" s="6">
        <v>32908172</v>
      </c>
      <c r="AA78" s="6">
        <v>37368149</v>
      </c>
      <c r="AB78" s="6">
        <v>70276322</v>
      </c>
      <c r="AC78" s="6">
        <v>11261917</v>
      </c>
      <c r="AD78" s="6">
        <v>10858940</v>
      </c>
      <c r="AE78" s="6">
        <v>22120856</v>
      </c>
      <c r="AF78" s="6">
        <v>30214743</v>
      </c>
      <c r="AG78" s="9">
        <v>35970116</v>
      </c>
      <c r="AH78" s="6">
        <v>66184858</v>
      </c>
      <c r="AI78" s="66">
        <f t="shared" si="55"/>
        <v>63518.137481910278</v>
      </c>
      <c r="AJ78" s="66">
        <f t="shared" si="56"/>
        <v>50035.171328671328</v>
      </c>
      <c r="AK78" s="66">
        <f t="shared" si="57"/>
        <v>55784.464517124346</v>
      </c>
      <c r="AL78" s="66">
        <f t="shared" si="58"/>
        <v>3489.5734442836469</v>
      </c>
      <c r="AM78" s="66">
        <f t="shared" si="59"/>
        <v>2395.5731576116191</v>
      </c>
      <c r="AN78" s="66">
        <f t="shared" si="60"/>
        <v>2862.0675717371182</v>
      </c>
      <c r="AO78" s="66">
        <f t="shared" si="61"/>
        <v>2381.6957308248916</v>
      </c>
      <c r="AP78" s="66">
        <f t="shared" si="62"/>
        <v>2009.8676707907478</v>
      </c>
      <c r="AQ78" s="66">
        <f t="shared" si="63"/>
        <v>2168.4194692995989</v>
      </c>
      <c r="AR78" s="66">
        <f t="shared" si="64"/>
        <v>11352.429811866859</v>
      </c>
      <c r="AS78" s="66">
        <f t="shared" si="65"/>
        <v>8401.7044109736416</v>
      </c>
      <c r="AT78" s="66">
        <f t="shared" si="66"/>
        <v>9659.9279543350822</v>
      </c>
      <c r="AU78" s="66">
        <f t="shared" si="67"/>
        <v>25253.684515195368</v>
      </c>
      <c r="AV78" s="66">
        <f t="shared" si="68"/>
        <v>18987.63474986552</v>
      </c>
      <c r="AW78" s="66">
        <f t="shared" si="69"/>
        <v>21659.550910212896</v>
      </c>
      <c r="AX78" s="66">
        <f t="shared" si="70"/>
        <v>11905.995658465992</v>
      </c>
      <c r="AY78" s="66">
        <f t="shared" si="71"/>
        <v>10050.604895104894</v>
      </c>
      <c r="AZ78" s="66">
        <f t="shared" si="72"/>
        <v>10841.765195927183</v>
      </c>
      <c r="BA78" s="66">
        <f t="shared" si="73"/>
        <v>4074.4996382054992</v>
      </c>
      <c r="BB78" s="66">
        <f t="shared" si="74"/>
        <v>2920.6401291016678</v>
      </c>
      <c r="BC78" s="66">
        <f t="shared" si="75"/>
        <v>3412.6590558469607</v>
      </c>
      <c r="BD78" s="66">
        <f t="shared" si="76"/>
        <v>10931.527858176556</v>
      </c>
      <c r="BE78" s="66">
        <f t="shared" si="77"/>
        <v>9674.5874125874125</v>
      </c>
      <c r="BF78" s="66">
        <f t="shared" si="78"/>
        <v>10210.561246528849</v>
      </c>
      <c r="BG78" s="66">
        <f t="shared" si="79"/>
        <v>58023.960196999928</v>
      </c>
      <c r="BH78" s="66">
        <f t="shared" si="80"/>
        <v>41419.273229999992</v>
      </c>
      <c r="BI78" s="66">
        <f t="shared" si="81"/>
        <v>48499.704389640203</v>
      </c>
      <c r="BJ78" s="66">
        <f t="shared" si="82"/>
        <v>3148.9417400000016</v>
      </c>
      <c r="BK78" s="66">
        <f t="shared" si="83"/>
        <v>3586.7251999999999</v>
      </c>
      <c r="BL78" s="66">
        <f t="shared" si="84"/>
        <v>3400.0492537735272</v>
      </c>
      <c r="BM78" s="66">
        <f t="shared" si="85"/>
        <v>2104.4164000000014</v>
      </c>
      <c r="BN78" s="66">
        <f t="shared" si="86"/>
        <v>1557.0364100000002</v>
      </c>
      <c r="BO78" s="66">
        <f t="shared" si="87"/>
        <v>1790.4455880870109</v>
      </c>
      <c r="BP78" s="66">
        <f t="shared" si="88"/>
        <v>9268.7019199999868</v>
      </c>
      <c r="BQ78" s="66">
        <f t="shared" si="89"/>
        <v>7028.173740000002</v>
      </c>
      <c r="BR78" s="66">
        <f t="shared" si="90"/>
        <v>7983.5609491206378</v>
      </c>
      <c r="BS78" s="66">
        <f t="shared" si="91"/>
        <v>22851.432459999978</v>
      </c>
      <c r="BT78" s="66">
        <f t="shared" si="92"/>
        <v>15836.235659999986</v>
      </c>
      <c r="BU78" s="66">
        <f t="shared" si="93"/>
        <v>18827.596961326733</v>
      </c>
      <c r="BV78" s="66">
        <f t="shared" si="94"/>
        <v>11312.476730000004</v>
      </c>
      <c r="BW78" s="66">
        <f t="shared" si="95"/>
        <v>8207.6189699999959</v>
      </c>
      <c r="BX78" s="66">
        <f t="shared" si="96"/>
        <v>9531.5663394291878</v>
      </c>
      <c r="BY78" s="66">
        <f t="shared" si="97"/>
        <v>3386.4460099999974</v>
      </c>
      <c r="BZ78" s="66">
        <f t="shared" si="98"/>
        <v>2517.7180399999988</v>
      </c>
      <c r="CA78" s="66">
        <f t="shared" si="99"/>
        <v>2888.15372483184</v>
      </c>
      <c r="CB78" s="66">
        <f t="shared" si="100"/>
        <v>11231.419199999955</v>
      </c>
      <c r="CC78" s="66">
        <f t="shared" si="101"/>
        <v>7829.4735499999933</v>
      </c>
      <c r="CD78" s="66">
        <f t="shared" si="102"/>
        <v>9280.102642348018</v>
      </c>
      <c r="CE78" s="66">
        <f t="shared" si="103"/>
        <v>52770.602056999924</v>
      </c>
      <c r="CF78" s="66">
        <f t="shared" si="53"/>
        <v>36275.51161999999</v>
      </c>
      <c r="CG78" s="66">
        <f t="shared" si="54"/>
        <v>43309.209547779668</v>
      </c>
      <c r="CH78" s="67"/>
    </row>
    <row r="79" spans="1:86" x14ac:dyDescent="0.25">
      <c r="A79" s="10">
        <v>73</v>
      </c>
      <c r="B79" s="11">
        <v>2411</v>
      </c>
      <c r="C79" s="11">
        <v>3339</v>
      </c>
      <c r="D79" s="11">
        <v>5750</v>
      </c>
      <c r="E79" s="11">
        <v>185498712</v>
      </c>
      <c r="F79" s="11">
        <v>211243962</v>
      </c>
      <c r="G79" s="11">
        <v>396742675</v>
      </c>
      <c r="H79" s="12">
        <v>748</v>
      </c>
      <c r="I79" s="12">
        <v>849</v>
      </c>
      <c r="J79" s="13">
        <v>1597</v>
      </c>
      <c r="K79" s="11">
        <v>230507743</v>
      </c>
      <c r="L79" s="11">
        <v>182253435</v>
      </c>
      <c r="M79" s="11">
        <v>412761178</v>
      </c>
      <c r="N79" s="11">
        <v>10691683</v>
      </c>
      <c r="O79" s="11">
        <v>9379928</v>
      </c>
      <c r="P79" s="11">
        <v>20071611</v>
      </c>
      <c r="Q79" s="11">
        <v>7245487</v>
      </c>
      <c r="R79" s="11">
        <v>6057624</v>
      </c>
      <c r="S79" s="11">
        <v>13303112</v>
      </c>
      <c r="T79" s="11">
        <v>36131340</v>
      </c>
      <c r="U79" s="11">
        <v>31907507</v>
      </c>
      <c r="V79" s="11">
        <v>68038847</v>
      </c>
      <c r="W79" s="11">
        <v>80694446</v>
      </c>
      <c r="X79" s="11">
        <v>66608737</v>
      </c>
      <c r="Y79" s="11">
        <v>147303183</v>
      </c>
      <c r="Z79" s="11">
        <v>50485485</v>
      </c>
      <c r="AA79" s="11">
        <v>34789778</v>
      </c>
      <c r="AB79" s="11">
        <v>85275263</v>
      </c>
      <c r="AC79" s="11">
        <v>16776373</v>
      </c>
      <c r="AD79" s="11">
        <v>9232406</v>
      </c>
      <c r="AE79" s="11">
        <v>26008779</v>
      </c>
      <c r="AF79" s="11">
        <v>46420100</v>
      </c>
      <c r="AG79" s="14">
        <v>39715006</v>
      </c>
      <c r="AH79" s="11">
        <v>86135106</v>
      </c>
      <c r="AI79" s="66">
        <f t="shared" si="55"/>
        <v>95606.695562007459</v>
      </c>
      <c r="AJ79" s="66">
        <f t="shared" si="56"/>
        <v>54583.238993710693</v>
      </c>
      <c r="AK79" s="66">
        <f t="shared" si="57"/>
        <v>71784.552695652179</v>
      </c>
      <c r="AL79" s="66">
        <f t="shared" si="58"/>
        <v>4434.5429282455416</v>
      </c>
      <c r="AM79" s="66">
        <f t="shared" si="59"/>
        <v>2809.2027553159628</v>
      </c>
      <c r="AN79" s="66">
        <f t="shared" si="60"/>
        <v>3490.7149565217392</v>
      </c>
      <c r="AO79" s="66">
        <f t="shared" si="61"/>
        <v>3005.1791787639982</v>
      </c>
      <c r="AP79" s="66">
        <f t="shared" si="62"/>
        <v>1814.2030548068285</v>
      </c>
      <c r="AQ79" s="66">
        <f t="shared" si="63"/>
        <v>2313.5846956521741</v>
      </c>
      <c r="AR79" s="66">
        <f t="shared" si="64"/>
        <v>14986.038987971797</v>
      </c>
      <c r="AS79" s="66">
        <f t="shared" si="65"/>
        <v>9556.0068882899068</v>
      </c>
      <c r="AT79" s="66">
        <f t="shared" si="66"/>
        <v>11832.842956521739</v>
      </c>
      <c r="AU79" s="66">
        <f t="shared" si="67"/>
        <v>33469.284944006635</v>
      </c>
      <c r="AV79" s="66">
        <f t="shared" si="68"/>
        <v>19948.708295896977</v>
      </c>
      <c r="AW79" s="66">
        <f t="shared" si="69"/>
        <v>25617.944869565217</v>
      </c>
      <c r="AX79" s="66">
        <f t="shared" si="70"/>
        <v>20939.645375362921</v>
      </c>
      <c r="AY79" s="66">
        <f t="shared" si="71"/>
        <v>10419.220724767894</v>
      </c>
      <c r="AZ79" s="66">
        <f t="shared" si="72"/>
        <v>14830.480521739131</v>
      </c>
      <c r="BA79" s="66">
        <f t="shared" si="73"/>
        <v>6958.2633761924517</v>
      </c>
      <c r="BB79" s="66">
        <f t="shared" si="74"/>
        <v>2765.0212638514527</v>
      </c>
      <c r="BC79" s="66">
        <f t="shared" si="75"/>
        <v>4523.2659130434786</v>
      </c>
      <c r="BD79" s="66">
        <f t="shared" si="76"/>
        <v>19253.463293239322</v>
      </c>
      <c r="BE79" s="66">
        <f t="shared" si="77"/>
        <v>11894.281521413597</v>
      </c>
      <c r="BF79" s="66">
        <f t="shared" si="78"/>
        <v>14980.018434782609</v>
      </c>
      <c r="BG79" s="66">
        <f t="shared" si="79"/>
        <v>63556.375607000002</v>
      </c>
      <c r="BH79" s="66">
        <f t="shared" si="80"/>
        <v>44843.362399999998</v>
      </c>
      <c r="BI79" s="66">
        <f t="shared" si="81"/>
        <v>52689.810198622086</v>
      </c>
      <c r="BJ79" s="66">
        <f t="shared" si="82"/>
        <v>3454.225950000005</v>
      </c>
      <c r="BK79" s="66">
        <f t="shared" si="83"/>
        <v>3879.5913000000037</v>
      </c>
      <c r="BL79" s="66">
        <f t="shared" si="84"/>
        <v>3701.2337593304392</v>
      </c>
      <c r="BM79" s="66">
        <f t="shared" si="85"/>
        <v>2304.7419100000011</v>
      </c>
      <c r="BN79" s="66">
        <f t="shared" si="86"/>
        <v>1700.372910000005</v>
      </c>
      <c r="BO79" s="66">
        <f t="shared" si="87"/>
        <v>1953.7874593913077</v>
      </c>
      <c r="BP79" s="66">
        <f t="shared" si="88"/>
        <v>10066.412609999981</v>
      </c>
      <c r="BQ79" s="66">
        <f t="shared" si="89"/>
        <v>7581.6603199999972</v>
      </c>
      <c r="BR79" s="66">
        <f t="shared" si="90"/>
        <v>8623.5277584678151</v>
      </c>
      <c r="BS79" s="66">
        <f t="shared" si="91"/>
        <v>25173.886580000031</v>
      </c>
      <c r="BT79" s="66">
        <f t="shared" si="92"/>
        <v>17284.506160000026</v>
      </c>
      <c r="BU79" s="66">
        <f t="shared" si="93"/>
        <v>20592.557671760027</v>
      </c>
      <c r="BV79" s="66">
        <f t="shared" si="94"/>
        <v>12228.442729999999</v>
      </c>
      <c r="BW79" s="66">
        <f t="shared" si="95"/>
        <v>8796.5459300000039</v>
      </c>
      <c r="BX79" s="66">
        <f t="shared" si="96"/>
        <v>10235.555179530436</v>
      </c>
      <c r="BY79" s="66">
        <f t="shared" si="97"/>
        <v>3658.2373299999995</v>
      </c>
      <c r="BZ79" s="66">
        <f t="shared" si="98"/>
        <v>2702.0871599999982</v>
      </c>
      <c r="CA79" s="66">
        <f t="shared" si="99"/>
        <v>3103.0050834556505</v>
      </c>
      <c r="CB79" s="66">
        <f t="shared" si="100"/>
        <v>12457.421530000009</v>
      </c>
      <c r="CC79" s="66">
        <f t="shared" si="101"/>
        <v>8478.508090000003</v>
      </c>
      <c r="CD79" s="66">
        <f t="shared" si="102"/>
        <v>10146.883795015658</v>
      </c>
      <c r="CE79" s="66">
        <f t="shared" si="103"/>
        <v>57797.40774699999</v>
      </c>
      <c r="CF79" s="66">
        <f t="shared" si="53"/>
        <v>39263.398189999993</v>
      </c>
      <c r="CG79" s="66">
        <f t="shared" si="54"/>
        <v>47034.788979900339</v>
      </c>
      <c r="CH79" s="67"/>
    </row>
    <row r="80" spans="1:86" x14ac:dyDescent="0.25">
      <c r="A80" s="5">
        <v>74</v>
      </c>
      <c r="B80" s="6">
        <v>2188</v>
      </c>
      <c r="C80" s="6">
        <v>2796</v>
      </c>
      <c r="D80" s="6">
        <v>4984</v>
      </c>
      <c r="E80" s="6">
        <v>169650824</v>
      </c>
      <c r="F80" s="6">
        <v>190147513</v>
      </c>
      <c r="G80" s="6">
        <v>359798337</v>
      </c>
      <c r="H80" s="7">
        <v>590</v>
      </c>
      <c r="I80" s="7">
        <v>704</v>
      </c>
      <c r="J80" s="8">
        <v>1294</v>
      </c>
      <c r="K80" s="6">
        <v>143441784</v>
      </c>
      <c r="L80" s="6">
        <v>139767753</v>
      </c>
      <c r="M80" s="6">
        <v>283209536</v>
      </c>
      <c r="N80" s="6">
        <v>8176877</v>
      </c>
      <c r="O80" s="6">
        <v>8093023</v>
      </c>
      <c r="P80" s="6">
        <v>16269900</v>
      </c>
      <c r="Q80" s="6">
        <v>5149713</v>
      </c>
      <c r="R80" s="6">
        <v>5383145</v>
      </c>
      <c r="S80" s="6">
        <v>10532858</v>
      </c>
      <c r="T80" s="6">
        <v>23191139</v>
      </c>
      <c r="U80" s="6">
        <v>24385258</v>
      </c>
      <c r="V80" s="6">
        <v>47576397</v>
      </c>
      <c r="W80" s="6">
        <v>50580416</v>
      </c>
      <c r="X80" s="6">
        <v>58252378</v>
      </c>
      <c r="Y80" s="6">
        <v>108832794</v>
      </c>
      <c r="Z80" s="6">
        <v>34659253</v>
      </c>
      <c r="AA80" s="6">
        <v>24869045</v>
      </c>
      <c r="AB80" s="6">
        <v>59528298</v>
      </c>
      <c r="AC80" s="6">
        <v>10208277</v>
      </c>
      <c r="AD80" s="6">
        <v>7540974</v>
      </c>
      <c r="AE80" s="6">
        <v>17749251</v>
      </c>
      <c r="AF80" s="6">
        <v>24802700</v>
      </c>
      <c r="AG80" s="9">
        <v>24720097</v>
      </c>
      <c r="AH80" s="6">
        <v>49522797</v>
      </c>
      <c r="AI80" s="66">
        <f t="shared" si="55"/>
        <v>65558.402193784277</v>
      </c>
      <c r="AJ80" s="66">
        <f t="shared" si="56"/>
        <v>49988.466738197421</v>
      </c>
      <c r="AK80" s="66">
        <f t="shared" si="57"/>
        <v>56823.743178170145</v>
      </c>
      <c r="AL80" s="66">
        <f t="shared" si="58"/>
        <v>3737.1467093235833</v>
      </c>
      <c r="AM80" s="66">
        <f t="shared" si="59"/>
        <v>2894.5003576537911</v>
      </c>
      <c r="AN80" s="66">
        <f t="shared" si="60"/>
        <v>3264.4261637239165</v>
      </c>
      <c r="AO80" s="66">
        <f t="shared" si="61"/>
        <v>2353.6165447897624</v>
      </c>
      <c r="AP80" s="66">
        <f t="shared" si="62"/>
        <v>1925.3022174535049</v>
      </c>
      <c r="AQ80" s="66">
        <f t="shared" si="63"/>
        <v>2113.3342696629215</v>
      </c>
      <c r="AR80" s="66">
        <f t="shared" si="64"/>
        <v>10599.240859232175</v>
      </c>
      <c r="AS80" s="66">
        <f t="shared" si="65"/>
        <v>8721.4799713876964</v>
      </c>
      <c r="AT80" s="66">
        <f t="shared" si="66"/>
        <v>9545.826043338684</v>
      </c>
      <c r="AU80" s="66">
        <f t="shared" si="67"/>
        <v>23117.191956124316</v>
      </c>
      <c r="AV80" s="66">
        <f t="shared" si="68"/>
        <v>20834.183834048639</v>
      </c>
      <c r="AW80" s="66">
        <f t="shared" si="69"/>
        <v>21836.435393258427</v>
      </c>
      <c r="AX80" s="66">
        <f t="shared" si="70"/>
        <v>15840.609232175502</v>
      </c>
      <c r="AY80" s="66">
        <f t="shared" si="71"/>
        <v>8894.5082260371964</v>
      </c>
      <c r="AZ80" s="66">
        <f t="shared" si="72"/>
        <v>11943.880016051364</v>
      </c>
      <c r="BA80" s="66">
        <f t="shared" si="73"/>
        <v>4665.5744972577695</v>
      </c>
      <c r="BB80" s="66">
        <f t="shared" si="74"/>
        <v>2697.0579399141629</v>
      </c>
      <c r="BC80" s="66">
        <f t="shared" si="75"/>
        <v>3561.2461878009631</v>
      </c>
      <c r="BD80" s="66">
        <f t="shared" si="76"/>
        <v>11335.786106032907</v>
      </c>
      <c r="BE80" s="66">
        <f t="shared" si="77"/>
        <v>8841.2364091559375</v>
      </c>
      <c r="BF80" s="66">
        <f t="shared" si="78"/>
        <v>9936.3557383627613</v>
      </c>
      <c r="BG80" s="66">
        <f t="shared" si="79"/>
        <v>69513.245278999995</v>
      </c>
      <c r="BH80" s="66">
        <f t="shared" si="80"/>
        <v>48521.70809</v>
      </c>
      <c r="BI80" s="66">
        <f t="shared" si="81"/>
        <v>57737.093998814606</v>
      </c>
      <c r="BJ80" s="66">
        <f t="shared" si="82"/>
        <v>3783.2762600000065</v>
      </c>
      <c r="BK80" s="66">
        <f t="shared" si="83"/>
        <v>4194.4803999999976</v>
      </c>
      <c r="BL80" s="66">
        <f t="shared" si="84"/>
        <v>4013.9598024237575</v>
      </c>
      <c r="BM80" s="66">
        <f t="shared" si="85"/>
        <v>2520.5559399999988</v>
      </c>
      <c r="BN80" s="66">
        <f t="shared" si="86"/>
        <v>1855.0582900000022</v>
      </c>
      <c r="BO80" s="66">
        <f t="shared" si="87"/>
        <v>2147.2149629935802</v>
      </c>
      <c r="BP80" s="66">
        <f t="shared" si="88"/>
        <v>10920.503239999991</v>
      </c>
      <c r="BQ80" s="66">
        <f t="shared" si="89"/>
        <v>8175.7046400000054</v>
      </c>
      <c r="BR80" s="66">
        <f t="shared" si="90"/>
        <v>9380.6844427287324</v>
      </c>
      <c r="BS80" s="66">
        <f t="shared" si="91"/>
        <v>27688.531600000071</v>
      </c>
      <c r="BT80" s="66">
        <f t="shared" si="92"/>
        <v>18852.025360000029</v>
      </c>
      <c r="BU80" s="66">
        <f t="shared" si="93"/>
        <v>22731.29415075446</v>
      </c>
      <c r="BV80" s="66">
        <f t="shared" si="94"/>
        <v>13202.170870000002</v>
      </c>
      <c r="BW80" s="66">
        <f t="shared" si="95"/>
        <v>9420.6845499999999</v>
      </c>
      <c r="BX80" s="66">
        <f t="shared" si="96"/>
        <v>11080.775253884431</v>
      </c>
      <c r="BY80" s="66">
        <f t="shared" si="97"/>
        <v>3947.0080700000008</v>
      </c>
      <c r="BZ80" s="66">
        <f t="shared" si="98"/>
        <v>2898.0287999999996</v>
      </c>
      <c r="CA80" s="66">
        <f t="shared" si="99"/>
        <v>3358.5357507945428</v>
      </c>
      <c r="CB80" s="66">
        <f t="shared" si="100"/>
        <v>13784.629239999978</v>
      </c>
      <c r="CC80" s="66">
        <f t="shared" si="101"/>
        <v>9175.2085099999986</v>
      </c>
      <c r="CD80" s="66">
        <f t="shared" si="102"/>
        <v>11198.766406717485</v>
      </c>
      <c r="CE80" s="66">
        <f t="shared" si="103"/>
        <v>63209.413078999984</v>
      </c>
      <c r="CF80" s="66">
        <f t="shared" si="53"/>
        <v>42472.169399999999</v>
      </c>
      <c r="CG80" s="66">
        <f t="shared" si="54"/>
        <v>51575.919233397268</v>
      </c>
      <c r="CH80" s="67"/>
    </row>
    <row r="81" spans="1:86" x14ac:dyDescent="0.25">
      <c r="A81" s="10">
        <v>75</v>
      </c>
      <c r="B81" s="11">
        <v>1888</v>
      </c>
      <c r="C81" s="11">
        <v>2235</v>
      </c>
      <c r="D81" s="11">
        <v>4123</v>
      </c>
      <c r="E81" s="11">
        <v>147362578</v>
      </c>
      <c r="F81" s="11">
        <v>174299353</v>
      </c>
      <c r="G81" s="11">
        <v>321661931</v>
      </c>
      <c r="H81" s="12">
        <v>624</v>
      </c>
      <c r="I81" s="12">
        <v>671</v>
      </c>
      <c r="J81" s="13">
        <v>1295</v>
      </c>
      <c r="K81" s="11">
        <v>177822715</v>
      </c>
      <c r="L81" s="11">
        <v>116268372</v>
      </c>
      <c r="M81" s="11">
        <v>294091086</v>
      </c>
      <c r="N81" s="11">
        <v>10667313</v>
      </c>
      <c r="O81" s="11">
        <v>7737947</v>
      </c>
      <c r="P81" s="11">
        <v>18405260</v>
      </c>
      <c r="Q81" s="11">
        <v>6601089</v>
      </c>
      <c r="R81" s="11">
        <v>4981830</v>
      </c>
      <c r="S81" s="11">
        <v>11582919</v>
      </c>
      <c r="T81" s="11">
        <v>29390621</v>
      </c>
      <c r="U81" s="11">
        <v>19701758</v>
      </c>
      <c r="V81" s="11">
        <v>49092379</v>
      </c>
      <c r="W81" s="11">
        <v>76109797</v>
      </c>
      <c r="X81" s="11">
        <v>45400376</v>
      </c>
      <c r="Y81" s="11">
        <v>121510173</v>
      </c>
      <c r="Z81" s="11">
        <v>33397083</v>
      </c>
      <c r="AA81" s="11">
        <v>21520054</v>
      </c>
      <c r="AB81" s="11">
        <v>54917137</v>
      </c>
      <c r="AC81" s="11">
        <v>10322593</v>
      </c>
      <c r="AD81" s="11">
        <v>6830605</v>
      </c>
      <c r="AE81" s="11">
        <v>17153198</v>
      </c>
      <c r="AF81" s="11">
        <v>28602620</v>
      </c>
      <c r="AG81" s="14">
        <v>22815579</v>
      </c>
      <c r="AH81" s="11">
        <v>51418199</v>
      </c>
      <c r="AI81" s="66">
        <f t="shared" si="55"/>
        <v>94185.760063559326</v>
      </c>
      <c r="AJ81" s="66">
        <f t="shared" si="56"/>
        <v>52021.642953020135</v>
      </c>
      <c r="AK81" s="66">
        <f t="shared" si="57"/>
        <v>71329.392675236479</v>
      </c>
      <c r="AL81" s="66">
        <f t="shared" si="58"/>
        <v>5650.0598516949149</v>
      </c>
      <c r="AM81" s="66">
        <f t="shared" si="59"/>
        <v>3462.1686800894854</v>
      </c>
      <c r="AN81" s="66">
        <f t="shared" si="60"/>
        <v>4464.0455978656319</v>
      </c>
      <c r="AO81" s="66">
        <f t="shared" si="61"/>
        <v>3496.3395127118642</v>
      </c>
      <c r="AP81" s="66">
        <f t="shared" si="62"/>
        <v>2229.0067114093958</v>
      </c>
      <c r="AQ81" s="66">
        <f t="shared" si="63"/>
        <v>2809.3424690759157</v>
      </c>
      <c r="AR81" s="66">
        <f t="shared" si="64"/>
        <v>15567.066207627118</v>
      </c>
      <c r="AS81" s="66">
        <f t="shared" si="65"/>
        <v>8815.104250559285</v>
      </c>
      <c r="AT81" s="66">
        <f t="shared" si="66"/>
        <v>11906.955857385399</v>
      </c>
      <c r="AU81" s="66">
        <f t="shared" si="67"/>
        <v>40312.392478813563</v>
      </c>
      <c r="AV81" s="66">
        <f t="shared" si="68"/>
        <v>20313.367337807606</v>
      </c>
      <c r="AW81" s="66">
        <f t="shared" si="69"/>
        <v>29471.300751879699</v>
      </c>
      <c r="AX81" s="66">
        <f t="shared" si="70"/>
        <v>17689.132944915254</v>
      </c>
      <c r="AY81" s="66">
        <f t="shared" si="71"/>
        <v>9628.6595078299779</v>
      </c>
      <c r="AZ81" s="66">
        <f t="shared" si="72"/>
        <v>13319.703371331554</v>
      </c>
      <c r="BA81" s="66">
        <f t="shared" si="73"/>
        <v>5467.4751059322034</v>
      </c>
      <c r="BB81" s="66">
        <f t="shared" si="74"/>
        <v>3056.1991051454138</v>
      </c>
      <c r="BC81" s="66">
        <f t="shared" si="75"/>
        <v>4160.3681785107929</v>
      </c>
      <c r="BD81" s="66">
        <f t="shared" si="76"/>
        <v>15149.69279661017</v>
      </c>
      <c r="BE81" s="66">
        <f t="shared" si="77"/>
        <v>10208.312751677853</v>
      </c>
      <c r="BF81" s="66">
        <f t="shared" si="78"/>
        <v>12471.064516129032</v>
      </c>
      <c r="BG81" s="66">
        <f t="shared" si="79"/>
        <v>75915.40119499994</v>
      </c>
      <c r="BH81" s="66">
        <f t="shared" si="80"/>
        <v>52466.926619999955</v>
      </c>
      <c r="BI81" s="66">
        <f t="shared" si="81"/>
        <v>63204.428438481635</v>
      </c>
      <c r="BJ81" s="66">
        <f t="shared" si="82"/>
        <v>4137.274370000001</v>
      </c>
      <c r="BK81" s="66">
        <f t="shared" si="83"/>
        <v>4532.4994999999999</v>
      </c>
      <c r="BL81" s="66">
        <f t="shared" si="84"/>
        <v>4351.5184072422999</v>
      </c>
      <c r="BM81" s="66">
        <f t="shared" si="85"/>
        <v>2752.6263700000022</v>
      </c>
      <c r="BN81" s="66">
        <f t="shared" si="86"/>
        <v>2021.6725700000015</v>
      </c>
      <c r="BO81" s="66">
        <f t="shared" si="87"/>
        <v>2356.3901965825871</v>
      </c>
      <c r="BP81" s="66">
        <f t="shared" si="88"/>
        <v>11833.577389999988</v>
      </c>
      <c r="BQ81" s="66">
        <f t="shared" si="89"/>
        <v>8812.3183200000058</v>
      </c>
      <c r="BR81" s="66">
        <f t="shared" si="90"/>
        <v>10195.810224962403</v>
      </c>
      <c r="BS81" s="66">
        <f t="shared" si="91"/>
        <v>30405.423940000004</v>
      </c>
      <c r="BT81" s="66">
        <f t="shared" si="92"/>
        <v>20545.204080000025</v>
      </c>
      <c r="BU81" s="66">
        <f t="shared" si="93"/>
        <v>25060.386009585265</v>
      </c>
      <c r="BV81" s="66">
        <f t="shared" si="94"/>
        <v>14236.007750000002</v>
      </c>
      <c r="BW81" s="66">
        <f t="shared" si="95"/>
        <v>10081.459650000001</v>
      </c>
      <c r="BX81" s="66">
        <f t="shared" si="96"/>
        <v>11983.906124120786</v>
      </c>
      <c r="BY81" s="66">
        <f t="shared" si="97"/>
        <v>4253.4473900000003</v>
      </c>
      <c r="BZ81" s="66">
        <f t="shared" si="98"/>
        <v>3106.0461199999991</v>
      </c>
      <c r="CA81" s="66">
        <f t="shared" si="99"/>
        <v>3631.4629518602951</v>
      </c>
      <c r="CB81" s="66">
        <f t="shared" si="100"/>
        <v>15218.180309999976</v>
      </c>
      <c r="CC81" s="66">
        <f t="shared" si="101"/>
        <v>9921.8407099999931</v>
      </c>
      <c r="CD81" s="66">
        <f t="shared" si="102"/>
        <v>12347.135195762778</v>
      </c>
      <c r="CE81" s="66">
        <f t="shared" si="103"/>
        <v>69025.500454999943</v>
      </c>
      <c r="CF81" s="66">
        <f t="shared" si="53"/>
        <v>45912.754549999954</v>
      </c>
      <c r="CG81" s="66">
        <f t="shared" si="54"/>
        <v>56496.519834656749</v>
      </c>
      <c r="CH81" s="67"/>
    </row>
    <row r="82" spans="1:86" x14ac:dyDescent="0.25">
      <c r="A82" s="5">
        <v>76</v>
      </c>
      <c r="B82" s="6">
        <v>1650</v>
      </c>
      <c r="C82" s="6">
        <v>1946</v>
      </c>
      <c r="D82" s="6">
        <v>3596</v>
      </c>
      <c r="E82" s="6">
        <v>135168522</v>
      </c>
      <c r="F82" s="6">
        <v>153969154</v>
      </c>
      <c r="G82" s="6">
        <v>289137676</v>
      </c>
      <c r="H82" s="7">
        <v>528</v>
      </c>
      <c r="I82" s="7">
        <v>721</v>
      </c>
      <c r="J82" s="8">
        <v>1249</v>
      </c>
      <c r="K82" s="6">
        <v>123681264</v>
      </c>
      <c r="L82" s="6">
        <v>146392359</v>
      </c>
      <c r="M82" s="6">
        <v>270073623</v>
      </c>
      <c r="N82" s="6">
        <v>7772195</v>
      </c>
      <c r="O82" s="6">
        <v>8052944</v>
      </c>
      <c r="P82" s="6">
        <v>15825139</v>
      </c>
      <c r="Q82" s="6">
        <v>5352657</v>
      </c>
      <c r="R82" s="6">
        <v>5264672</v>
      </c>
      <c r="S82" s="6">
        <v>10617330</v>
      </c>
      <c r="T82" s="6">
        <v>20664355</v>
      </c>
      <c r="U82" s="6">
        <v>24137553</v>
      </c>
      <c r="V82" s="6">
        <v>44801908</v>
      </c>
      <c r="W82" s="6">
        <v>47466625</v>
      </c>
      <c r="X82" s="6">
        <v>59831201</v>
      </c>
      <c r="Y82" s="6">
        <v>107297827</v>
      </c>
      <c r="Z82" s="6">
        <v>19904687</v>
      </c>
      <c r="AA82" s="6">
        <v>30417644</v>
      </c>
      <c r="AB82" s="6">
        <v>50322331</v>
      </c>
      <c r="AC82" s="6">
        <v>6112925</v>
      </c>
      <c r="AD82" s="6">
        <v>7809502</v>
      </c>
      <c r="AE82" s="6">
        <v>13922427</v>
      </c>
      <c r="AF82" s="6">
        <v>29532672</v>
      </c>
      <c r="AG82" s="9">
        <v>24196459</v>
      </c>
      <c r="AH82" s="6">
        <v>53729131</v>
      </c>
      <c r="AI82" s="66">
        <f t="shared" si="55"/>
        <v>74958.341818181812</v>
      </c>
      <c r="AJ82" s="66">
        <f t="shared" si="56"/>
        <v>75227.3170606372</v>
      </c>
      <c r="AK82" s="66">
        <f t="shared" si="57"/>
        <v>75103.899610678534</v>
      </c>
      <c r="AL82" s="66">
        <f t="shared" si="58"/>
        <v>4710.4212121212122</v>
      </c>
      <c r="AM82" s="66">
        <f t="shared" si="59"/>
        <v>4138.2034943473791</v>
      </c>
      <c r="AN82" s="66">
        <f t="shared" si="60"/>
        <v>4400.7616796440489</v>
      </c>
      <c r="AO82" s="66">
        <f t="shared" si="61"/>
        <v>3244.0345454545454</v>
      </c>
      <c r="AP82" s="66">
        <f t="shared" si="62"/>
        <v>2705.3812949640287</v>
      </c>
      <c r="AQ82" s="66">
        <f t="shared" si="63"/>
        <v>2952.5389321468297</v>
      </c>
      <c r="AR82" s="66">
        <f t="shared" si="64"/>
        <v>12523.851515151515</v>
      </c>
      <c r="AS82" s="66">
        <f t="shared" si="65"/>
        <v>12403.675745118191</v>
      </c>
      <c r="AT82" s="66">
        <f t="shared" si="66"/>
        <v>12458.817575083425</v>
      </c>
      <c r="AU82" s="66">
        <f t="shared" si="67"/>
        <v>28767.651515151516</v>
      </c>
      <c r="AV82" s="66">
        <f t="shared" si="68"/>
        <v>30745.735354573484</v>
      </c>
      <c r="AW82" s="66">
        <f t="shared" si="69"/>
        <v>29838.105394883205</v>
      </c>
      <c r="AX82" s="66">
        <f t="shared" si="70"/>
        <v>12063.446666666667</v>
      </c>
      <c r="AY82" s="66">
        <f t="shared" si="71"/>
        <v>15630.855087358685</v>
      </c>
      <c r="AZ82" s="66">
        <f t="shared" si="72"/>
        <v>13993.974137931034</v>
      </c>
      <c r="BA82" s="66">
        <f t="shared" si="73"/>
        <v>3704.8030303030305</v>
      </c>
      <c r="BB82" s="66">
        <f t="shared" si="74"/>
        <v>4013.1048304213773</v>
      </c>
      <c r="BC82" s="66">
        <f t="shared" si="75"/>
        <v>3871.642658509455</v>
      </c>
      <c r="BD82" s="66">
        <f t="shared" si="76"/>
        <v>17898.589090909092</v>
      </c>
      <c r="BE82" s="66">
        <f t="shared" si="77"/>
        <v>12433.946043165468</v>
      </c>
      <c r="BF82" s="66">
        <f t="shared" si="78"/>
        <v>14941.360122358175</v>
      </c>
      <c r="BG82" s="66">
        <f t="shared" si="79"/>
        <v>82784.158673000013</v>
      </c>
      <c r="BH82" s="66">
        <f t="shared" si="80"/>
        <v>56691.934310000026</v>
      </c>
      <c r="BI82" s="66">
        <f t="shared" si="81"/>
        <v>68664.172963768098</v>
      </c>
      <c r="BJ82" s="66">
        <f t="shared" si="82"/>
        <v>4517.4298200000012</v>
      </c>
      <c r="BK82" s="66">
        <f t="shared" si="83"/>
        <v>4894.7819999999974</v>
      </c>
      <c r="BL82" s="66">
        <f t="shared" si="84"/>
        <v>4721.6365336484978</v>
      </c>
      <c r="BM82" s="66">
        <f t="shared" si="85"/>
        <v>3001.7390800000007</v>
      </c>
      <c r="BN82" s="66">
        <f t="shared" si="86"/>
        <v>2200.8096899999991</v>
      </c>
      <c r="BO82" s="66">
        <f t="shared" si="87"/>
        <v>2568.3106614961071</v>
      </c>
      <c r="BP82" s="66">
        <f t="shared" si="88"/>
        <v>12808.296719999982</v>
      </c>
      <c r="BQ82" s="66">
        <f t="shared" si="89"/>
        <v>9493.560980000002</v>
      </c>
      <c r="BR82" s="66">
        <f t="shared" si="90"/>
        <v>11014.504798409336</v>
      </c>
      <c r="BS82" s="66">
        <f t="shared" si="91"/>
        <v>33334.865060000026</v>
      </c>
      <c r="BT82" s="66">
        <f t="shared" si="92"/>
        <v>22370.614660000021</v>
      </c>
      <c r="BU82" s="66">
        <f t="shared" si="93"/>
        <v>27401.485950322603</v>
      </c>
      <c r="BV82" s="66">
        <f t="shared" si="94"/>
        <v>15332.346049999996</v>
      </c>
      <c r="BW82" s="66">
        <f t="shared" si="95"/>
        <v>10780.324849999997</v>
      </c>
      <c r="BX82" s="66">
        <f t="shared" si="96"/>
        <v>12868.988637541712</v>
      </c>
      <c r="BY82" s="66">
        <f t="shared" si="97"/>
        <v>4578.2581299999956</v>
      </c>
      <c r="BZ82" s="66">
        <f t="shared" si="98"/>
        <v>3326.6533199999976</v>
      </c>
      <c r="CA82" s="66">
        <f t="shared" si="99"/>
        <v>3900.9436249221326</v>
      </c>
      <c r="CB82" s="66">
        <f t="shared" si="100"/>
        <v>16763.333199999979</v>
      </c>
      <c r="CC82" s="66">
        <f t="shared" si="101"/>
        <v>10720.721229999999</v>
      </c>
      <c r="CD82" s="66">
        <f t="shared" si="102"/>
        <v>13493.33239532257</v>
      </c>
      <c r="CE82" s="66">
        <f t="shared" si="103"/>
        <v>75264.989773000008</v>
      </c>
      <c r="CF82" s="66">
        <f t="shared" si="53"/>
        <v>49596.342620000025</v>
      </c>
      <c r="CG82" s="66">
        <f t="shared" si="54"/>
        <v>61374.225768623495</v>
      </c>
      <c r="CH82" s="67"/>
    </row>
    <row r="83" spans="1:86" x14ac:dyDescent="0.25">
      <c r="A83" s="10">
        <v>77</v>
      </c>
      <c r="B83" s="11">
        <v>1384</v>
      </c>
      <c r="C83" s="11">
        <v>1813</v>
      </c>
      <c r="D83" s="11">
        <v>3197</v>
      </c>
      <c r="E83" s="11">
        <v>114016974</v>
      </c>
      <c r="F83" s="11">
        <v>147607826</v>
      </c>
      <c r="G83" s="11">
        <v>261624800</v>
      </c>
      <c r="H83" s="12">
        <v>551</v>
      </c>
      <c r="I83" s="12">
        <v>650</v>
      </c>
      <c r="J83" s="13">
        <v>1201</v>
      </c>
      <c r="K83" s="11">
        <v>141078986</v>
      </c>
      <c r="L83" s="11">
        <v>110817023</v>
      </c>
      <c r="M83" s="11">
        <v>251896009</v>
      </c>
      <c r="N83" s="11">
        <v>8190304</v>
      </c>
      <c r="O83" s="11">
        <v>8053836</v>
      </c>
      <c r="P83" s="11">
        <v>16244140</v>
      </c>
      <c r="Q83" s="11">
        <v>4638301</v>
      </c>
      <c r="R83" s="11">
        <v>4807062</v>
      </c>
      <c r="S83" s="11">
        <v>9445363</v>
      </c>
      <c r="T83" s="11">
        <v>19540097</v>
      </c>
      <c r="U83" s="11">
        <v>19224394</v>
      </c>
      <c r="V83" s="11">
        <v>38764491</v>
      </c>
      <c r="W83" s="11">
        <v>54633917</v>
      </c>
      <c r="X83" s="11">
        <v>37368863</v>
      </c>
      <c r="Y83" s="11">
        <v>92002780</v>
      </c>
      <c r="Z83" s="11">
        <v>22959294</v>
      </c>
      <c r="AA83" s="11">
        <v>21696460</v>
      </c>
      <c r="AB83" s="11">
        <v>44655754</v>
      </c>
      <c r="AC83" s="11">
        <v>7620937</v>
      </c>
      <c r="AD83" s="11">
        <v>7360059</v>
      </c>
      <c r="AE83" s="11">
        <v>14980996</v>
      </c>
      <c r="AF83" s="11">
        <v>36324740</v>
      </c>
      <c r="AG83" s="14">
        <v>25167247</v>
      </c>
      <c r="AH83" s="11">
        <v>61491988</v>
      </c>
      <c r="AI83" s="66">
        <f t="shared" si="55"/>
        <v>101935.68352601156</v>
      </c>
      <c r="AJ83" s="66">
        <f t="shared" si="56"/>
        <v>61123.56480970767</v>
      </c>
      <c r="AK83" s="66">
        <f t="shared" si="57"/>
        <v>78791.369721614014</v>
      </c>
      <c r="AL83" s="66">
        <f t="shared" si="58"/>
        <v>5917.8497109826585</v>
      </c>
      <c r="AM83" s="66">
        <f t="shared" si="59"/>
        <v>4442.27027027027</v>
      </c>
      <c r="AN83" s="66">
        <f t="shared" si="60"/>
        <v>5081.0572411635912</v>
      </c>
      <c r="AO83" s="66">
        <f t="shared" si="61"/>
        <v>3351.3735549132948</v>
      </c>
      <c r="AP83" s="66">
        <f t="shared" si="62"/>
        <v>2651.4407060121348</v>
      </c>
      <c r="AQ83" s="66">
        <f t="shared" si="63"/>
        <v>2954.4457303722238</v>
      </c>
      <c r="AR83" s="66">
        <f t="shared" si="64"/>
        <v>14118.567196531792</v>
      </c>
      <c r="AS83" s="66">
        <f t="shared" si="65"/>
        <v>10603.637065637065</v>
      </c>
      <c r="AT83" s="66">
        <f t="shared" si="66"/>
        <v>12125.270878949015</v>
      </c>
      <c r="AU83" s="66">
        <f t="shared" si="67"/>
        <v>39475.373554913298</v>
      </c>
      <c r="AV83" s="66">
        <f t="shared" si="68"/>
        <v>20611.617760617759</v>
      </c>
      <c r="AW83" s="66">
        <f t="shared" si="69"/>
        <v>28777.847982483578</v>
      </c>
      <c r="AX83" s="66">
        <f t="shared" si="70"/>
        <v>16589.085260115608</v>
      </c>
      <c r="AY83" s="66">
        <f t="shared" si="71"/>
        <v>11967.159404302261</v>
      </c>
      <c r="AZ83" s="66">
        <f t="shared" si="72"/>
        <v>13968.018142008134</v>
      </c>
      <c r="BA83" s="66">
        <f t="shared" si="73"/>
        <v>5506.4573699421962</v>
      </c>
      <c r="BB83" s="66">
        <f t="shared" si="74"/>
        <v>4059.6023166023165</v>
      </c>
      <c r="BC83" s="66">
        <f t="shared" si="75"/>
        <v>4685.9543321864248</v>
      </c>
      <c r="BD83" s="66">
        <f t="shared" si="76"/>
        <v>26246.199421965317</v>
      </c>
      <c r="BE83" s="66">
        <f t="shared" si="77"/>
        <v>13881.548262548262</v>
      </c>
      <c r="BF83" s="66">
        <f t="shared" si="78"/>
        <v>19234.278385986861</v>
      </c>
      <c r="BG83" s="66">
        <f t="shared" si="79"/>
        <v>90141.316366999905</v>
      </c>
      <c r="BH83" s="66">
        <f t="shared" si="80"/>
        <v>61209.947480000032</v>
      </c>
      <c r="BI83" s="66">
        <f t="shared" si="81"/>
        <v>73734.506297518907</v>
      </c>
      <c r="BJ83" s="66">
        <f t="shared" si="82"/>
        <v>4924.979989999998</v>
      </c>
      <c r="BK83" s="66">
        <f t="shared" si="83"/>
        <v>5282.4877000000006</v>
      </c>
      <c r="BL83" s="66">
        <f t="shared" si="84"/>
        <v>5127.7205211948694</v>
      </c>
      <c r="BM83" s="66">
        <f t="shared" si="85"/>
        <v>3268.6979500000029</v>
      </c>
      <c r="BN83" s="66">
        <f t="shared" si="86"/>
        <v>2393.0775099999983</v>
      </c>
      <c r="BO83" s="66">
        <f t="shared" si="87"/>
        <v>2772.1387201845482</v>
      </c>
      <c r="BP83" s="66">
        <f t="shared" si="88"/>
        <v>13847.38097</v>
      </c>
      <c r="BQ83" s="66">
        <f t="shared" si="89"/>
        <v>10221.540239999988</v>
      </c>
      <c r="BR83" s="66">
        <f t="shared" si="90"/>
        <v>11791.187900406625</v>
      </c>
      <c r="BS83" s="66">
        <f t="shared" si="91"/>
        <v>36487.401460000037</v>
      </c>
      <c r="BT83" s="66">
        <f t="shared" si="92"/>
        <v>24334.990960000054</v>
      </c>
      <c r="BU83" s="66">
        <f t="shared" si="93"/>
        <v>29595.84054773855</v>
      </c>
      <c r="BV83" s="66">
        <f t="shared" si="94"/>
        <v>16493.624530000001</v>
      </c>
      <c r="BW83" s="66">
        <f t="shared" si="95"/>
        <v>11518.762569999999</v>
      </c>
      <c r="BX83" s="66">
        <f t="shared" si="96"/>
        <v>13672.409411614011</v>
      </c>
      <c r="BY83" s="66">
        <f t="shared" si="97"/>
        <v>4922.1568099999977</v>
      </c>
      <c r="BZ83" s="66">
        <f t="shared" si="98"/>
        <v>3560.3756399999988</v>
      </c>
      <c r="CA83" s="66">
        <f t="shared" si="99"/>
        <v>4149.8986738692502</v>
      </c>
      <c r="CB83" s="66">
        <f t="shared" si="100"/>
        <v>18425.466849999997</v>
      </c>
      <c r="CC83" s="66">
        <f t="shared" si="101"/>
        <v>11574.217249999992</v>
      </c>
      <c r="CD83" s="66">
        <f t="shared" si="102"/>
        <v>14540.163276399744</v>
      </c>
      <c r="CE83" s="66">
        <f t="shared" si="103"/>
        <v>81947.638426999911</v>
      </c>
      <c r="CF83" s="66">
        <f t="shared" si="53"/>
        <v>53534.382270000038</v>
      </c>
      <c r="CG83" s="66">
        <f t="shared" si="54"/>
        <v>65834.647056139482</v>
      </c>
      <c r="CH83" s="67"/>
    </row>
    <row r="84" spans="1:86" x14ac:dyDescent="0.25">
      <c r="A84" s="5">
        <v>78</v>
      </c>
      <c r="B84" s="6">
        <v>1242</v>
      </c>
      <c r="C84" s="6">
        <v>1532</v>
      </c>
      <c r="D84" s="6">
        <v>2774</v>
      </c>
      <c r="E84" s="6">
        <v>113345550</v>
      </c>
      <c r="F84" s="6">
        <v>138970707</v>
      </c>
      <c r="G84" s="6">
        <v>252316257</v>
      </c>
      <c r="H84" s="7">
        <v>478</v>
      </c>
      <c r="I84" s="7">
        <v>548</v>
      </c>
      <c r="J84" s="8">
        <v>1026</v>
      </c>
      <c r="K84" s="6">
        <v>118642045</v>
      </c>
      <c r="L84" s="6">
        <v>96298507</v>
      </c>
      <c r="M84" s="6">
        <v>214940552</v>
      </c>
      <c r="N84" s="6">
        <v>6489696</v>
      </c>
      <c r="O84" s="6">
        <v>5762162</v>
      </c>
      <c r="P84" s="6">
        <v>12251858</v>
      </c>
      <c r="Q84" s="6">
        <v>4428708</v>
      </c>
      <c r="R84" s="6">
        <v>3964667</v>
      </c>
      <c r="S84" s="6">
        <v>8393376</v>
      </c>
      <c r="T84" s="6">
        <v>16990775</v>
      </c>
      <c r="U84" s="6">
        <v>14586641</v>
      </c>
      <c r="V84" s="6">
        <v>31577416</v>
      </c>
      <c r="W84" s="6">
        <v>52325429</v>
      </c>
      <c r="X84" s="6">
        <v>39168148</v>
      </c>
      <c r="Y84" s="6">
        <v>91493577</v>
      </c>
      <c r="Z84" s="6">
        <v>24325986</v>
      </c>
      <c r="AA84" s="6">
        <v>19702554</v>
      </c>
      <c r="AB84" s="6">
        <v>44028540</v>
      </c>
      <c r="AC84" s="6">
        <v>8388182</v>
      </c>
      <c r="AD84" s="6">
        <v>6941124</v>
      </c>
      <c r="AE84" s="6">
        <v>15329306</v>
      </c>
      <c r="AF84" s="6">
        <v>16611673</v>
      </c>
      <c r="AG84" s="9">
        <v>15900041</v>
      </c>
      <c r="AH84" s="6">
        <v>32511714</v>
      </c>
      <c r="AI84" s="66">
        <f t="shared" si="55"/>
        <v>95524.995974235106</v>
      </c>
      <c r="AJ84" s="66">
        <f t="shared" si="56"/>
        <v>62858.033289817235</v>
      </c>
      <c r="AK84" s="66">
        <f t="shared" si="57"/>
        <v>77483.976928622928</v>
      </c>
      <c r="AL84" s="66">
        <f t="shared" si="58"/>
        <v>5225.1980676328503</v>
      </c>
      <c r="AM84" s="66">
        <f t="shared" si="59"/>
        <v>3761.2023498694516</v>
      </c>
      <c r="AN84" s="66">
        <f t="shared" si="60"/>
        <v>4416.6755587599137</v>
      </c>
      <c r="AO84" s="66">
        <f t="shared" si="61"/>
        <v>3565.7874396135267</v>
      </c>
      <c r="AP84" s="66">
        <f t="shared" si="62"/>
        <v>2587.9027415143605</v>
      </c>
      <c r="AQ84" s="66">
        <f t="shared" si="63"/>
        <v>3025.7303532804613</v>
      </c>
      <c r="AR84" s="66">
        <f t="shared" si="64"/>
        <v>13680.1731078905</v>
      </c>
      <c r="AS84" s="66">
        <f t="shared" si="65"/>
        <v>9521.3061357702354</v>
      </c>
      <c r="AT84" s="66">
        <f t="shared" si="66"/>
        <v>11383.351117519827</v>
      </c>
      <c r="AU84" s="66">
        <f t="shared" si="67"/>
        <v>42129.975040257646</v>
      </c>
      <c r="AV84" s="66">
        <f t="shared" si="68"/>
        <v>25566.676240208879</v>
      </c>
      <c r="AW84" s="66">
        <f t="shared" si="69"/>
        <v>32982.543979812544</v>
      </c>
      <c r="AX84" s="66">
        <f t="shared" si="70"/>
        <v>19586.140096618357</v>
      </c>
      <c r="AY84" s="66">
        <f t="shared" si="71"/>
        <v>12860.674934725848</v>
      </c>
      <c r="AZ84" s="66">
        <f t="shared" si="72"/>
        <v>15871.860129776496</v>
      </c>
      <c r="BA84" s="66">
        <f t="shared" si="73"/>
        <v>6753.7697262479869</v>
      </c>
      <c r="BB84" s="66">
        <f t="shared" si="74"/>
        <v>4530.7597911227158</v>
      </c>
      <c r="BC84" s="66">
        <f t="shared" si="75"/>
        <v>5526.0656092285508</v>
      </c>
      <c r="BD84" s="66">
        <f t="shared" si="76"/>
        <v>13374.938003220612</v>
      </c>
      <c r="BE84" s="66">
        <f t="shared" si="77"/>
        <v>10378.616840731071</v>
      </c>
      <c r="BF84" s="66">
        <f t="shared" si="78"/>
        <v>11720.156452775775</v>
      </c>
      <c r="BG84" s="66">
        <f t="shared" si="79"/>
        <v>98009.156266999984</v>
      </c>
      <c r="BH84" s="66">
        <f t="shared" si="80"/>
        <v>66034.482450000025</v>
      </c>
      <c r="BI84" s="66">
        <f t="shared" si="81"/>
        <v>80350.468347878152</v>
      </c>
      <c r="BJ84" s="66">
        <f t="shared" si="82"/>
        <v>5361.1901000000016</v>
      </c>
      <c r="BK84" s="66">
        <f t="shared" si="83"/>
        <v>5696.8028000000049</v>
      </c>
      <c r="BL84" s="66">
        <f t="shared" si="84"/>
        <v>5546.5392912040406</v>
      </c>
      <c r="BM84" s="66">
        <f t="shared" si="85"/>
        <v>3554.3248599999947</v>
      </c>
      <c r="BN84" s="66">
        <f t="shared" si="86"/>
        <v>2599.0978099999966</v>
      </c>
      <c r="BO84" s="66">
        <f t="shared" si="87"/>
        <v>3026.7805771593321</v>
      </c>
      <c r="BP84" s="66">
        <f t="shared" si="88"/>
        <v>14953.607959999999</v>
      </c>
      <c r="BQ84" s="66">
        <f t="shared" si="89"/>
        <v>10998.411720000009</v>
      </c>
      <c r="BR84" s="66">
        <f t="shared" si="90"/>
        <v>12769.267426589766</v>
      </c>
      <c r="BS84" s="66">
        <f t="shared" si="91"/>
        <v>39873.824680000078</v>
      </c>
      <c r="BT84" s="66">
        <f t="shared" si="92"/>
        <v>26445.22836000003</v>
      </c>
      <c r="BU84" s="66">
        <f t="shared" si="93"/>
        <v>32457.599170901274</v>
      </c>
      <c r="BV84" s="66">
        <f t="shared" si="94"/>
        <v>17722.328030000001</v>
      </c>
      <c r="BW84" s="66">
        <f t="shared" si="95"/>
        <v>12298.284030000003</v>
      </c>
      <c r="BX84" s="66">
        <f t="shared" si="96"/>
        <v>14726.785345068494</v>
      </c>
      <c r="BY84" s="66">
        <f t="shared" si="97"/>
        <v>5285.8736299999991</v>
      </c>
      <c r="BZ84" s="66">
        <f t="shared" si="98"/>
        <v>3807.7493599999989</v>
      </c>
      <c r="CA84" s="66">
        <f t="shared" si="99"/>
        <v>4469.5483302018729</v>
      </c>
      <c r="CB84" s="66">
        <f t="shared" si="100"/>
        <v>20210.080679999992</v>
      </c>
      <c r="CC84" s="66">
        <f t="shared" si="101"/>
        <v>12484.746589999988</v>
      </c>
      <c r="CD84" s="66">
        <f t="shared" si="102"/>
        <v>15943.602011694293</v>
      </c>
      <c r="CE84" s="66">
        <f t="shared" si="103"/>
        <v>89093.641306999983</v>
      </c>
      <c r="CF84" s="66">
        <f t="shared" si="53"/>
        <v>57738.581840000021</v>
      </c>
      <c r="CG84" s="66">
        <f t="shared" si="54"/>
        <v>71777.148479514784</v>
      </c>
      <c r="CH84" s="67"/>
    </row>
    <row r="85" spans="1:86" x14ac:dyDescent="0.25">
      <c r="A85" s="10">
        <v>79</v>
      </c>
      <c r="B85" s="11">
        <v>1021</v>
      </c>
      <c r="C85" s="11">
        <v>1260</v>
      </c>
      <c r="D85" s="11">
        <v>2281</v>
      </c>
      <c r="E85" s="11">
        <v>101427769</v>
      </c>
      <c r="F85" s="11">
        <v>119032441</v>
      </c>
      <c r="G85" s="11">
        <v>220460210</v>
      </c>
      <c r="H85" s="12">
        <v>415</v>
      </c>
      <c r="I85" s="12">
        <v>528</v>
      </c>
      <c r="J85" s="10">
        <v>943</v>
      </c>
      <c r="K85" s="11">
        <v>113474162</v>
      </c>
      <c r="L85" s="11">
        <v>91923397</v>
      </c>
      <c r="M85" s="11">
        <v>205397559</v>
      </c>
      <c r="N85" s="11">
        <v>4923032</v>
      </c>
      <c r="O85" s="11">
        <v>5687202</v>
      </c>
      <c r="P85" s="11">
        <v>10610234</v>
      </c>
      <c r="Q85" s="11">
        <v>3707312</v>
      </c>
      <c r="R85" s="11">
        <v>3806408</v>
      </c>
      <c r="S85" s="11">
        <v>7513721</v>
      </c>
      <c r="T85" s="11">
        <v>16301258</v>
      </c>
      <c r="U85" s="11">
        <v>14878335</v>
      </c>
      <c r="V85" s="11">
        <v>31179592</v>
      </c>
      <c r="W85" s="11">
        <v>50673663</v>
      </c>
      <c r="X85" s="11">
        <v>40616871</v>
      </c>
      <c r="Y85" s="11">
        <v>91290535</v>
      </c>
      <c r="Z85" s="11">
        <v>16593799</v>
      </c>
      <c r="AA85" s="11">
        <v>16054108</v>
      </c>
      <c r="AB85" s="11">
        <v>32647906</v>
      </c>
      <c r="AC85" s="11">
        <v>4054288</v>
      </c>
      <c r="AD85" s="11">
        <v>4585851</v>
      </c>
      <c r="AE85" s="11">
        <v>8640139</v>
      </c>
      <c r="AF85" s="11">
        <v>25851154</v>
      </c>
      <c r="AG85" s="14">
        <v>15788232</v>
      </c>
      <c r="AH85" s="11">
        <v>41639386</v>
      </c>
      <c r="AI85" s="66">
        <f t="shared" si="55"/>
        <v>111140.21743388835</v>
      </c>
      <c r="AJ85" s="66">
        <f t="shared" si="56"/>
        <v>72955.076984126979</v>
      </c>
      <c r="AK85" s="66">
        <f t="shared" si="57"/>
        <v>90047.154318281449</v>
      </c>
      <c r="AL85" s="66">
        <f t="shared" si="58"/>
        <v>4821.7747306562196</v>
      </c>
      <c r="AM85" s="66">
        <f t="shared" si="59"/>
        <v>4513.6523809523806</v>
      </c>
      <c r="AN85" s="66">
        <f t="shared" si="60"/>
        <v>4651.5712406839102</v>
      </c>
      <c r="AO85" s="66">
        <f t="shared" si="61"/>
        <v>3631.0597453476985</v>
      </c>
      <c r="AP85" s="66">
        <f t="shared" si="62"/>
        <v>3020.9587301587303</v>
      </c>
      <c r="AQ85" s="66">
        <f t="shared" si="63"/>
        <v>3294.046909250329</v>
      </c>
      <c r="AR85" s="66">
        <f t="shared" si="64"/>
        <v>15965.972575905975</v>
      </c>
      <c r="AS85" s="66">
        <f t="shared" si="65"/>
        <v>11808.202380952382</v>
      </c>
      <c r="AT85" s="66">
        <f t="shared" si="66"/>
        <v>13669.264357737835</v>
      </c>
      <c r="AU85" s="66">
        <f t="shared" si="67"/>
        <v>49631.403525954949</v>
      </c>
      <c r="AV85" s="66">
        <f t="shared" si="68"/>
        <v>32235.611904761903</v>
      </c>
      <c r="AW85" s="66">
        <f t="shared" si="69"/>
        <v>40022.154756685661</v>
      </c>
      <c r="AX85" s="66">
        <f t="shared" si="70"/>
        <v>16252.496571988248</v>
      </c>
      <c r="AY85" s="66">
        <f t="shared" si="71"/>
        <v>12741.355555555556</v>
      </c>
      <c r="AZ85" s="66">
        <f t="shared" si="72"/>
        <v>14312.979395002192</v>
      </c>
      <c r="BA85" s="66">
        <f t="shared" si="73"/>
        <v>3970.8991185112636</v>
      </c>
      <c r="BB85" s="66">
        <f t="shared" si="74"/>
        <v>3639.5642857142857</v>
      </c>
      <c r="BC85" s="66">
        <f t="shared" si="75"/>
        <v>3787.8733011836912</v>
      </c>
      <c r="BD85" s="66">
        <f t="shared" si="76"/>
        <v>25319.445641527913</v>
      </c>
      <c r="BE85" s="66">
        <f t="shared" si="77"/>
        <v>12530.342857142858</v>
      </c>
      <c r="BF85" s="66">
        <f t="shared" si="78"/>
        <v>18254.882069267864</v>
      </c>
      <c r="BG85" s="66">
        <f t="shared" si="79"/>
        <v>106410.44369899994</v>
      </c>
      <c r="BH85" s="66">
        <f t="shared" si="80"/>
        <v>71179.355540000048</v>
      </c>
      <c r="BI85" s="66">
        <f t="shared" si="81"/>
        <v>86949.167469127133</v>
      </c>
      <c r="BJ85" s="66">
        <f t="shared" si="82"/>
        <v>5827.3532099999975</v>
      </c>
      <c r="BK85" s="66">
        <f t="shared" si="83"/>
        <v>6138.9399000000021</v>
      </c>
      <c r="BL85" s="66">
        <f t="shared" si="84"/>
        <v>5999.4703644936426</v>
      </c>
      <c r="BM85" s="66">
        <f t="shared" si="85"/>
        <v>3859.459690000002</v>
      </c>
      <c r="BN85" s="66">
        <f t="shared" si="86"/>
        <v>2819.5062900000003</v>
      </c>
      <c r="BO85" s="66">
        <f t="shared" si="87"/>
        <v>3285.0005562867173</v>
      </c>
      <c r="BP85" s="66">
        <f t="shared" si="88"/>
        <v>16129.813589999985</v>
      </c>
      <c r="BQ85" s="66">
        <f t="shared" si="89"/>
        <v>11826.379039999998</v>
      </c>
      <c r="BR85" s="66">
        <f t="shared" si="90"/>
        <v>13752.642378689163</v>
      </c>
      <c r="BS85" s="66">
        <f t="shared" si="91"/>
        <v>43505.171300000016</v>
      </c>
      <c r="BT85" s="66">
        <f t="shared" si="92"/>
        <v>28708.38375999999</v>
      </c>
      <c r="BU85" s="66">
        <f t="shared" si="93"/>
        <v>35331.584145067951</v>
      </c>
      <c r="BV85" s="66">
        <f t="shared" si="94"/>
        <v>19020.987470000007</v>
      </c>
      <c r="BW85" s="66">
        <f t="shared" si="95"/>
        <v>13120.429249999994</v>
      </c>
      <c r="BX85" s="66">
        <f t="shared" si="96"/>
        <v>15761.582227913195</v>
      </c>
      <c r="BY85" s="66">
        <f t="shared" si="97"/>
        <v>5670.1524699999964</v>
      </c>
      <c r="BZ85" s="66">
        <f t="shared" si="98"/>
        <v>4069.3217999999988</v>
      </c>
      <c r="CA85" s="66">
        <f t="shared" si="99"/>
        <v>4785.8707320780341</v>
      </c>
      <c r="CB85" s="66">
        <f t="shared" si="100"/>
        <v>22122.794589999961</v>
      </c>
      <c r="CC85" s="66">
        <f t="shared" si="101"/>
        <v>13454.777710000004</v>
      </c>
      <c r="CD85" s="66">
        <f t="shared" si="102"/>
        <v>17334.674787807962</v>
      </c>
      <c r="CE85" s="66">
        <f t="shared" si="103"/>
        <v>96723.630798999933</v>
      </c>
      <c r="CF85" s="66">
        <f t="shared" si="53"/>
        <v>62220.909350000045</v>
      </c>
      <c r="CG85" s="66">
        <f t="shared" si="54"/>
        <v>77664.696548346779</v>
      </c>
      <c r="CH85" s="67"/>
    </row>
    <row r="86" spans="1:86" x14ac:dyDescent="0.25">
      <c r="A86" s="15">
        <v>80</v>
      </c>
      <c r="B86" s="6">
        <v>4384</v>
      </c>
      <c r="C86" s="6">
        <v>5620</v>
      </c>
      <c r="D86" s="6">
        <v>10004</v>
      </c>
      <c r="E86" s="6">
        <v>483868075</v>
      </c>
      <c r="F86" s="6">
        <v>601856608</v>
      </c>
      <c r="G86" s="6">
        <v>1085724683</v>
      </c>
      <c r="H86" s="6">
        <v>2336</v>
      </c>
      <c r="I86" s="6">
        <v>2729</v>
      </c>
      <c r="J86" s="8">
        <v>5065</v>
      </c>
      <c r="K86" s="6">
        <v>589113299</v>
      </c>
      <c r="L86" s="6">
        <v>476140686</v>
      </c>
      <c r="M86" s="6">
        <v>1065253985</v>
      </c>
      <c r="N86" s="6">
        <v>30621517</v>
      </c>
      <c r="O86" s="6">
        <v>31942381</v>
      </c>
      <c r="P86" s="6">
        <v>62563898</v>
      </c>
      <c r="Q86" s="6">
        <v>20118201</v>
      </c>
      <c r="R86" s="6">
        <v>20342472</v>
      </c>
      <c r="S86" s="6">
        <v>40460674</v>
      </c>
      <c r="T86" s="6">
        <v>88028236</v>
      </c>
      <c r="U86" s="6">
        <v>82764487</v>
      </c>
      <c r="V86" s="6">
        <v>170792723</v>
      </c>
      <c r="W86" s="6">
        <v>236840509</v>
      </c>
      <c r="X86" s="6">
        <v>194230269</v>
      </c>
      <c r="Y86" s="6">
        <v>431070778</v>
      </c>
      <c r="Z86" s="6">
        <v>101893495</v>
      </c>
      <c r="AA86" s="6">
        <v>79814346</v>
      </c>
      <c r="AB86" s="6">
        <v>181707841</v>
      </c>
      <c r="AC86" s="6">
        <v>30389214</v>
      </c>
      <c r="AD86" s="6">
        <v>23925905</v>
      </c>
      <c r="AE86" s="6">
        <v>54315119</v>
      </c>
      <c r="AF86" s="6">
        <v>131961846</v>
      </c>
      <c r="AG86" s="9">
        <v>95405678</v>
      </c>
      <c r="AH86" s="6">
        <v>227367524</v>
      </c>
      <c r="AI86" s="66">
        <f t="shared" si="55"/>
        <v>134378.03353102191</v>
      </c>
      <c r="AJ86" s="66">
        <f t="shared" si="56"/>
        <v>84722.541992882558</v>
      </c>
      <c r="AK86" s="66">
        <f t="shared" si="57"/>
        <v>106482.80537784885</v>
      </c>
      <c r="AL86" s="66">
        <f t="shared" si="58"/>
        <v>6984.8350821167887</v>
      </c>
      <c r="AM86" s="66">
        <f t="shared" si="59"/>
        <v>5683.6976868327401</v>
      </c>
      <c r="AN86" s="66">
        <f t="shared" si="60"/>
        <v>6253.8882447021188</v>
      </c>
      <c r="AO86" s="66">
        <f t="shared" si="61"/>
        <v>4589.0057025547449</v>
      </c>
      <c r="AP86" s="66">
        <f t="shared" si="62"/>
        <v>3619.6569395017796</v>
      </c>
      <c r="AQ86" s="66">
        <f t="shared" si="63"/>
        <v>4044.4496201519391</v>
      </c>
      <c r="AR86" s="66">
        <f t="shared" si="64"/>
        <v>20079.433394160584</v>
      </c>
      <c r="AS86" s="66">
        <f t="shared" si="65"/>
        <v>14726.777046263345</v>
      </c>
      <c r="AT86" s="66">
        <f t="shared" si="66"/>
        <v>17072.443322670933</v>
      </c>
      <c r="AU86" s="66">
        <f t="shared" si="67"/>
        <v>54023.838731751828</v>
      </c>
      <c r="AV86" s="66">
        <f t="shared" si="68"/>
        <v>34560.546085409253</v>
      </c>
      <c r="AW86" s="66">
        <f t="shared" si="69"/>
        <v>43089.841863254696</v>
      </c>
      <c r="AX86" s="66">
        <f t="shared" si="70"/>
        <v>23242.129333941604</v>
      </c>
      <c r="AY86" s="66">
        <f t="shared" si="71"/>
        <v>14201.840925266904</v>
      </c>
      <c r="AZ86" s="66">
        <f t="shared" si="72"/>
        <v>18163.51869252299</v>
      </c>
      <c r="BA86" s="66">
        <f t="shared" si="73"/>
        <v>6931.8462591240877</v>
      </c>
      <c r="BB86" s="66">
        <f t="shared" si="74"/>
        <v>4257.2784697508896</v>
      </c>
      <c r="BC86" s="66">
        <f t="shared" si="75"/>
        <v>5429.3401639344265</v>
      </c>
      <c r="BD86" s="66">
        <f t="shared" si="76"/>
        <v>30100.786040145984</v>
      </c>
      <c r="BE86" s="66">
        <f t="shared" si="77"/>
        <v>16976.099288256228</v>
      </c>
      <c r="BF86" s="66">
        <f t="shared" si="78"/>
        <v>22727.661335465815</v>
      </c>
      <c r="BG86" s="66">
        <f t="shared" si="79"/>
        <v>115368.427325</v>
      </c>
      <c r="BH86" s="66">
        <f t="shared" si="80"/>
        <v>76658.683069999955</v>
      </c>
      <c r="BI86" s="66">
        <f t="shared" si="81"/>
        <v>93622.249524810046</v>
      </c>
      <c r="BJ86" s="66">
        <f t="shared" si="82"/>
        <v>6324.7902199999935</v>
      </c>
      <c r="BK86" s="66">
        <f t="shared" si="83"/>
        <v>6610.1379999999926</v>
      </c>
      <c r="BL86" s="66">
        <f t="shared" si="84"/>
        <v>6485.0915518272614</v>
      </c>
      <c r="BM86" s="66">
        <f t="shared" si="85"/>
        <v>4184.9603199999965</v>
      </c>
      <c r="BN86" s="66">
        <f t="shared" si="86"/>
        <v>3054.9525700000022</v>
      </c>
      <c r="BO86" s="66">
        <f t="shared" si="87"/>
        <v>3550.1498886725303</v>
      </c>
      <c r="BP86" s="66">
        <f t="shared" si="88"/>
        <v>17378.891839999993</v>
      </c>
      <c r="BQ86" s="66">
        <f t="shared" si="89"/>
        <v>12707.69381999999</v>
      </c>
      <c r="BR86" s="66">
        <f t="shared" si="90"/>
        <v>14754.728218208707</v>
      </c>
      <c r="BS86" s="66">
        <f t="shared" si="91"/>
        <v>47392.722940000138</v>
      </c>
      <c r="BT86" s="66">
        <f t="shared" si="92"/>
        <v>31131.675580000003</v>
      </c>
      <c r="BU86" s="66">
        <f t="shared" si="93"/>
        <v>38257.668345517857</v>
      </c>
      <c r="BV86" s="66">
        <f t="shared" si="94"/>
        <v>20392.17985</v>
      </c>
      <c r="BW86" s="66">
        <f t="shared" si="95"/>
        <v>13986.767049999995</v>
      </c>
      <c r="BX86" s="66">
        <f t="shared" si="96"/>
        <v>16793.777217453015</v>
      </c>
      <c r="BY86" s="66">
        <f t="shared" si="97"/>
        <v>6075.7508899999984</v>
      </c>
      <c r="BZ86" s="66">
        <f t="shared" si="98"/>
        <v>4345.6513200000009</v>
      </c>
      <c r="CA86" s="66">
        <f t="shared" si="99"/>
        <v>5103.8237025349854</v>
      </c>
      <c r="CB86" s="66">
        <f t="shared" si="100"/>
        <v>24169.348959999974</v>
      </c>
      <c r="CC86" s="66">
        <f t="shared" si="101"/>
        <v>14486.829709999985</v>
      </c>
      <c r="CD86" s="66">
        <f t="shared" si="102"/>
        <v>18729.94890152337</v>
      </c>
      <c r="CE86" s="66">
        <f t="shared" si="103"/>
        <v>104858.676785</v>
      </c>
      <c r="CF86" s="66">
        <f t="shared" si="53"/>
        <v>66993.592499999955</v>
      </c>
      <c r="CG86" s="66">
        <f t="shared" si="54"/>
        <v>83587.008084310248</v>
      </c>
      <c r="CH86" s="67"/>
    </row>
    <row r="87" spans="1:86" ht="24.75" customHeight="1" x14ac:dyDescent="0.25">
      <c r="A87" s="3" t="s">
        <v>0</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row>
    <row r="88" spans="1:86" x14ac:dyDescent="0.25">
      <c r="A88" s="4" t="s">
        <v>1</v>
      </c>
      <c r="B88" s="4"/>
      <c r="C88" s="4"/>
      <c r="D88" s="4"/>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sheetData>
  <mergeCells count="28">
    <mergeCell ref="BY4:CA4"/>
    <mergeCell ref="CB4:CD4"/>
    <mergeCell ref="BJ4:BL4"/>
    <mergeCell ref="BM4:BO4"/>
    <mergeCell ref="BP4:BR4"/>
    <mergeCell ref="BS4:BU4"/>
    <mergeCell ref="BV4:BX4"/>
    <mergeCell ref="AU4:AW4"/>
    <mergeCell ref="AX4:AZ4"/>
    <mergeCell ref="BA4:BC4"/>
    <mergeCell ref="BD4:BF4"/>
    <mergeCell ref="BG4:BI4"/>
    <mergeCell ref="CE4:CG4"/>
    <mergeCell ref="B4:D4"/>
    <mergeCell ref="E4:G4"/>
    <mergeCell ref="H4:J4"/>
    <mergeCell ref="K4:M4"/>
    <mergeCell ref="N4:P4"/>
    <mergeCell ref="Q4:S4"/>
    <mergeCell ref="T4:V4"/>
    <mergeCell ref="W4:Y4"/>
    <mergeCell ref="Z4:AB4"/>
    <mergeCell ref="AC4:AE4"/>
    <mergeCell ref="AF4:AH4"/>
    <mergeCell ref="AI4:AK4"/>
    <mergeCell ref="AL4:AN4"/>
    <mergeCell ref="AO4:AQ4"/>
    <mergeCell ref="AR4:AT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B4A69-17FA-4BF8-8AB7-DF6134F96F2C}">
  <dimension ref="A1:X39"/>
  <sheetViews>
    <sheetView workbookViewId="0">
      <pane xSplit="1" ySplit="2" topLeftCell="S3" activePane="bottomRight" state="frozen"/>
      <selection pane="topRight" activeCell="B1" sqref="B1"/>
      <selection pane="bottomLeft" activeCell="A3" sqref="A3"/>
      <selection pane="bottomRight" activeCell="E4" sqref="E4"/>
    </sheetView>
  </sheetViews>
  <sheetFormatPr baseColWidth="10" defaultColWidth="9.140625" defaultRowHeight="15" x14ac:dyDescent="0.25"/>
  <cols>
    <col min="1" max="1" width="18.140625" bestFit="1" customWidth="1"/>
    <col min="3" max="3" width="13.85546875" customWidth="1"/>
    <col min="4" max="4" width="10.5703125" customWidth="1"/>
    <col min="5" max="5" width="12.7109375" customWidth="1"/>
    <col min="8" max="8" width="10.85546875" customWidth="1"/>
    <col min="9" max="9" width="11.42578125" customWidth="1"/>
    <col min="12" max="12" width="12.7109375" bestFit="1" customWidth="1"/>
    <col min="13" max="13" width="11.140625" bestFit="1" customWidth="1"/>
    <col min="14" max="14" width="9.140625" style="79"/>
    <col min="15" max="15" width="10.140625" style="79" bestFit="1" customWidth="1"/>
    <col min="18" max="18" width="15.7109375" bestFit="1" customWidth="1"/>
    <col min="19" max="19" width="13" customWidth="1"/>
    <col min="20" max="20" width="15.7109375" bestFit="1" customWidth="1"/>
    <col min="21" max="21" width="13.5703125" customWidth="1"/>
    <col min="23" max="23" width="11.140625" bestFit="1" customWidth="1"/>
    <col min="24" max="24" width="11" customWidth="1"/>
  </cols>
  <sheetData>
    <row r="1" spans="1:24" x14ac:dyDescent="0.25">
      <c r="A1" s="25" t="s">
        <v>18</v>
      </c>
      <c r="B1" s="25"/>
      <c r="C1" s="25"/>
      <c r="D1" s="25"/>
      <c r="E1" s="25"/>
      <c r="F1" s="151" t="s">
        <v>26</v>
      </c>
      <c r="G1" s="152"/>
      <c r="H1" s="152"/>
      <c r="I1" s="152"/>
      <c r="J1" s="151" t="s">
        <v>27</v>
      </c>
      <c r="K1" s="152"/>
      <c r="L1" s="152"/>
      <c r="M1" s="152"/>
      <c r="N1" s="72"/>
      <c r="O1" s="72"/>
    </row>
    <row r="2" spans="1:24" ht="54" x14ac:dyDescent="0.25">
      <c r="A2" s="61" t="s">
        <v>21</v>
      </c>
      <c r="B2" s="61" t="s">
        <v>22</v>
      </c>
      <c r="C2" s="61" t="s">
        <v>23</v>
      </c>
      <c r="D2" s="61" t="s">
        <v>24</v>
      </c>
      <c r="E2" s="61" t="s">
        <v>25</v>
      </c>
      <c r="F2" s="62" t="s">
        <v>9</v>
      </c>
      <c r="G2" s="63" t="s">
        <v>63</v>
      </c>
      <c r="H2" s="63" t="s">
        <v>11</v>
      </c>
      <c r="I2" s="63" t="s">
        <v>12</v>
      </c>
      <c r="J2" s="62" t="s">
        <v>9</v>
      </c>
      <c r="K2" s="63" t="s">
        <v>63</v>
      </c>
      <c r="L2" s="63" t="s">
        <v>11</v>
      </c>
      <c r="M2" s="63" t="s">
        <v>12</v>
      </c>
      <c r="N2" s="73" t="s">
        <v>373</v>
      </c>
      <c r="O2" s="131" t="s">
        <v>370</v>
      </c>
      <c r="Q2" s="80" t="s">
        <v>373</v>
      </c>
      <c r="R2" s="80" t="s">
        <v>63</v>
      </c>
      <c r="S2" s="80" t="s">
        <v>23</v>
      </c>
      <c r="T2" s="80" t="s">
        <v>24</v>
      </c>
      <c r="U2" s="80" t="s">
        <v>379</v>
      </c>
      <c r="V2" s="80" t="s">
        <v>380</v>
      </c>
      <c r="W2" s="80" t="s">
        <v>381</v>
      </c>
      <c r="X2" s="80" t="s">
        <v>382</v>
      </c>
    </row>
    <row r="3" spans="1:24" ht="14.45" customHeight="1" x14ac:dyDescent="0.25">
      <c r="A3" s="36" t="s">
        <v>28</v>
      </c>
      <c r="B3" s="27">
        <v>5029</v>
      </c>
      <c r="C3" s="27">
        <v>6516</v>
      </c>
      <c r="D3" s="27">
        <v>39025427</v>
      </c>
      <c r="E3" s="27">
        <v>81628676955</v>
      </c>
      <c r="F3" s="27">
        <v>1347</v>
      </c>
      <c r="G3" s="27">
        <v>105455191</v>
      </c>
      <c r="H3" s="27">
        <v>8298541</v>
      </c>
      <c r="I3" s="27">
        <v>4741649</v>
      </c>
      <c r="J3" s="28">
        <v>751</v>
      </c>
      <c r="K3" s="27">
        <v>65985808</v>
      </c>
      <c r="L3" s="27">
        <v>4878845</v>
      </c>
      <c r="M3" s="27">
        <v>2714169</v>
      </c>
      <c r="N3" s="74" t="s">
        <v>378</v>
      </c>
      <c r="O3" s="132">
        <f>E3/C3</f>
        <v>12527421.263812155</v>
      </c>
      <c r="Q3" s="81" t="s">
        <v>374</v>
      </c>
      <c r="R3" s="84">
        <f>SUMIF($N:$N,$Q3,$K:$K)</f>
        <v>13517829089</v>
      </c>
      <c r="S3" s="84">
        <f>SUMIF($N:$N,$Q3,$C:$C)</f>
        <v>576304</v>
      </c>
      <c r="T3" s="84">
        <f>SUMIF($N:$N,$Q3,$D:$D)</f>
        <v>9717012920</v>
      </c>
      <c r="U3" s="84">
        <f>R3/S3</f>
        <v>23456.07368506899</v>
      </c>
      <c r="V3" s="83">
        <f>T3/R3</f>
        <v>0.71882939605347751</v>
      </c>
      <c r="W3" s="84">
        <f>U3*V3</f>
        <v>16860.915280824007</v>
      </c>
      <c r="X3" s="88">
        <f>W3/$W$8-1</f>
        <v>0.30909286669679026</v>
      </c>
    </row>
    <row r="4" spans="1:24" ht="14.45" customHeight="1" x14ac:dyDescent="0.25">
      <c r="A4" s="37" t="s">
        <v>29</v>
      </c>
      <c r="B4" s="29">
        <v>25201</v>
      </c>
      <c r="C4" s="29">
        <v>27294</v>
      </c>
      <c r="D4" s="29">
        <v>90780396</v>
      </c>
      <c r="E4" s="29">
        <v>114160406965</v>
      </c>
      <c r="F4" s="29">
        <v>5647</v>
      </c>
      <c r="G4" s="29">
        <v>507882688</v>
      </c>
      <c r="H4" s="29">
        <v>32814546</v>
      </c>
      <c r="I4" s="29">
        <v>18611640</v>
      </c>
      <c r="J4" s="29">
        <v>8076</v>
      </c>
      <c r="K4" s="29">
        <v>489735935</v>
      </c>
      <c r="L4" s="29">
        <v>34993114</v>
      </c>
      <c r="M4" s="29">
        <v>19211236</v>
      </c>
      <c r="N4" s="75" t="s">
        <v>377</v>
      </c>
      <c r="O4" s="133">
        <f t="shared" ref="O4:O34" si="0">E4/C4</f>
        <v>4182619.1457829559</v>
      </c>
      <c r="Q4" s="81" t="s">
        <v>377</v>
      </c>
      <c r="R4" s="84">
        <f t="shared" ref="R4:R7" si="1">SUMIF($N:$N,$Q4,$K:$K)</f>
        <v>2648194355</v>
      </c>
      <c r="S4" s="84">
        <f t="shared" ref="S4:S7" si="2">SUMIF($N:$N,$Q4,$C:$C)</f>
        <v>580493</v>
      </c>
      <c r="T4" s="84">
        <f t="shared" ref="T4:T7" si="3">SUMIF($N:$N,$Q4,$D:$D)</f>
        <v>7855169244</v>
      </c>
      <c r="U4" s="84">
        <f t="shared" ref="U4:U7" si="4">R4/S4</f>
        <v>4561.9746577478109</v>
      </c>
      <c r="V4" s="83">
        <f t="shared" ref="V4:V7" si="5">T4/R4</f>
        <v>2.9662359294622092</v>
      </c>
      <c r="W4" s="84">
        <f t="shared" ref="W4:W8" si="6">U4*V4</f>
        <v>13531.893139107622</v>
      </c>
      <c r="X4" s="88">
        <f>W4/$W$8-1</f>
        <v>5.0625335948150552E-2</v>
      </c>
    </row>
    <row r="5" spans="1:24" ht="14.45" customHeight="1" x14ac:dyDescent="0.25">
      <c r="A5" s="38" t="s">
        <v>30</v>
      </c>
      <c r="B5" s="30">
        <v>50625</v>
      </c>
      <c r="C5" s="30">
        <v>81892</v>
      </c>
      <c r="D5" s="30">
        <v>1055073998</v>
      </c>
      <c r="E5" s="30">
        <v>1732605522790</v>
      </c>
      <c r="F5" s="31">
        <v>847</v>
      </c>
      <c r="G5" s="30">
        <v>78017840</v>
      </c>
      <c r="H5" s="30">
        <v>5484967</v>
      </c>
      <c r="I5" s="30">
        <v>3166802</v>
      </c>
      <c r="J5" s="31">
        <v>471</v>
      </c>
      <c r="K5" s="30">
        <v>48086786</v>
      </c>
      <c r="L5" s="30">
        <v>3527746</v>
      </c>
      <c r="M5" s="30">
        <v>2004524</v>
      </c>
      <c r="N5" s="76" t="s">
        <v>376</v>
      </c>
      <c r="O5" s="132">
        <f t="shared" si="0"/>
        <v>21157201.225882869</v>
      </c>
      <c r="Q5" s="81" t="s">
        <v>375</v>
      </c>
      <c r="R5" s="84">
        <f t="shared" si="1"/>
        <v>1146634694</v>
      </c>
      <c r="S5" s="84">
        <f t="shared" si="2"/>
        <v>350589</v>
      </c>
      <c r="T5" s="84">
        <f t="shared" si="3"/>
        <v>3036297274</v>
      </c>
      <c r="U5" s="84">
        <f t="shared" si="4"/>
        <v>3270.5951812521216</v>
      </c>
      <c r="V5" s="83">
        <f t="shared" si="5"/>
        <v>2.6480075039487687</v>
      </c>
      <c r="W5" s="84">
        <f t="shared" si="6"/>
        <v>8660.5605823343012</v>
      </c>
      <c r="X5" s="88">
        <f t="shared" ref="X5:X8" si="7">W5/$W$8-1</f>
        <v>-0.32758821860498888</v>
      </c>
    </row>
    <row r="6" spans="1:24" x14ac:dyDescent="0.25">
      <c r="A6" s="37" t="s">
        <v>31</v>
      </c>
      <c r="B6" s="29">
        <v>58960</v>
      </c>
      <c r="C6" s="29">
        <v>74234</v>
      </c>
      <c r="D6" s="29">
        <v>501384767</v>
      </c>
      <c r="E6" s="29">
        <v>1037563217174</v>
      </c>
      <c r="F6" s="32">
        <v>394</v>
      </c>
      <c r="G6" s="29">
        <v>23779466</v>
      </c>
      <c r="H6" s="29">
        <v>1533464</v>
      </c>
      <c r="I6" s="29">
        <v>1183555</v>
      </c>
      <c r="J6" s="32">
        <v>166</v>
      </c>
      <c r="K6" s="29">
        <v>8150347</v>
      </c>
      <c r="L6" s="29">
        <v>562603</v>
      </c>
      <c r="M6" s="29">
        <v>313097</v>
      </c>
      <c r="N6" s="75" t="s">
        <v>375</v>
      </c>
      <c r="O6" s="133">
        <f t="shared" si="0"/>
        <v>13976927.245925048</v>
      </c>
      <c r="Q6" s="81" t="s">
        <v>378</v>
      </c>
      <c r="R6" s="84">
        <f t="shared" si="1"/>
        <v>562592595</v>
      </c>
      <c r="S6" s="84">
        <f t="shared" si="2"/>
        <v>350206</v>
      </c>
      <c r="T6" s="84">
        <f t="shared" si="3"/>
        <v>3767665706</v>
      </c>
      <c r="U6" s="84">
        <f t="shared" si="4"/>
        <v>1606.4618967122208</v>
      </c>
      <c r="V6" s="83">
        <f t="shared" si="5"/>
        <v>6.6969699556745859</v>
      </c>
      <c r="W6" s="84">
        <f t="shared" si="6"/>
        <v>10758.427057217752</v>
      </c>
      <c r="X6" s="88">
        <f t="shared" si="7"/>
        <v>-0.16470844655159111</v>
      </c>
    </row>
    <row r="7" spans="1:24" x14ac:dyDescent="0.25">
      <c r="A7" s="38" t="s">
        <v>32</v>
      </c>
      <c r="B7" s="33">
        <v>124939</v>
      </c>
      <c r="C7" s="30">
        <v>210719</v>
      </c>
      <c r="D7" s="30">
        <v>2740398043</v>
      </c>
      <c r="E7" s="30">
        <v>4549998239553</v>
      </c>
      <c r="F7" s="31">
        <v>957</v>
      </c>
      <c r="G7" s="30">
        <v>98997309</v>
      </c>
      <c r="H7" s="30">
        <v>5609139</v>
      </c>
      <c r="I7" s="30">
        <v>3789991</v>
      </c>
      <c r="J7" s="31">
        <v>447</v>
      </c>
      <c r="K7" s="30">
        <v>44160564</v>
      </c>
      <c r="L7" s="30">
        <v>2254471</v>
      </c>
      <c r="M7" s="30">
        <v>1704285</v>
      </c>
      <c r="N7" s="76" t="s">
        <v>378</v>
      </c>
      <c r="O7" s="132">
        <f t="shared" si="0"/>
        <v>21592728.892757654</v>
      </c>
      <c r="Q7" s="81" t="s">
        <v>376</v>
      </c>
      <c r="R7" s="84">
        <f t="shared" si="1"/>
        <v>175878865</v>
      </c>
      <c r="S7" s="84">
        <f t="shared" si="2"/>
        <v>464021</v>
      </c>
      <c r="T7" s="84">
        <f t="shared" si="3"/>
        <v>5525874112</v>
      </c>
      <c r="U7" s="84">
        <f t="shared" si="4"/>
        <v>379.0321235461326</v>
      </c>
      <c r="V7" s="83">
        <f t="shared" si="5"/>
        <v>31.418636412055537</v>
      </c>
      <c r="W7" s="84">
        <f t="shared" si="6"/>
        <v>11908.672478185255</v>
      </c>
      <c r="X7" s="88">
        <f t="shared" si="7"/>
        <v>-7.5402614070970486E-2</v>
      </c>
    </row>
    <row r="8" spans="1:24" x14ac:dyDescent="0.25">
      <c r="A8" s="37" t="s">
        <v>33</v>
      </c>
      <c r="B8" s="29">
        <v>161906</v>
      </c>
      <c r="C8" s="29">
        <v>296895</v>
      </c>
      <c r="D8" s="29">
        <v>5126925955</v>
      </c>
      <c r="E8" s="29">
        <v>7295550510977</v>
      </c>
      <c r="F8" s="29">
        <v>5760</v>
      </c>
      <c r="G8" s="29">
        <v>567481908</v>
      </c>
      <c r="H8" s="29">
        <v>40668090</v>
      </c>
      <c r="I8" s="29">
        <v>74363092</v>
      </c>
      <c r="J8" s="29">
        <v>4671</v>
      </c>
      <c r="K8" s="29">
        <v>504168863</v>
      </c>
      <c r="L8" s="29">
        <v>35399085</v>
      </c>
      <c r="M8" s="29">
        <v>72343425</v>
      </c>
      <c r="N8" s="75" t="s">
        <v>377</v>
      </c>
      <c r="O8" s="133">
        <f t="shared" si="0"/>
        <v>24572830.498920493</v>
      </c>
      <c r="Q8" s="82" t="s">
        <v>4</v>
      </c>
      <c r="R8" s="85">
        <f>SUM(R3:R7)</f>
        <v>18051129598</v>
      </c>
      <c r="S8" s="85">
        <f>SUM(S3:S7)</f>
        <v>2321613</v>
      </c>
      <c r="T8" s="85">
        <f>SUM(T3:T7)</f>
        <v>29902019256</v>
      </c>
      <c r="U8" s="85">
        <f>R8/S8</f>
        <v>7775.2534974606015</v>
      </c>
      <c r="V8" s="86">
        <f>T8/R8</f>
        <v>1.6565178978778723</v>
      </c>
      <c r="W8" s="87">
        <f t="shared" si="6"/>
        <v>12879.84657908101</v>
      </c>
      <c r="X8" s="89">
        <f t="shared" si="7"/>
        <v>0</v>
      </c>
    </row>
    <row r="9" spans="1:24" x14ac:dyDescent="0.25">
      <c r="A9" s="38" t="s">
        <v>34</v>
      </c>
      <c r="B9" s="30">
        <v>63412</v>
      </c>
      <c r="C9" s="30">
        <v>109134</v>
      </c>
      <c r="D9" s="30">
        <v>1243463804</v>
      </c>
      <c r="E9" s="30">
        <v>2941073613539</v>
      </c>
      <c r="F9" s="30">
        <v>6501</v>
      </c>
      <c r="G9" s="30">
        <v>668161285</v>
      </c>
      <c r="H9" s="30">
        <v>44468621</v>
      </c>
      <c r="I9" s="30">
        <v>27461293</v>
      </c>
      <c r="J9" s="30">
        <v>6274</v>
      </c>
      <c r="K9" s="30">
        <v>508891171</v>
      </c>
      <c r="L9" s="30">
        <v>40135757</v>
      </c>
      <c r="M9" s="30">
        <v>21743746</v>
      </c>
      <c r="N9" s="76" t="s">
        <v>377</v>
      </c>
      <c r="O9" s="132">
        <f t="shared" si="0"/>
        <v>26949196.524813533</v>
      </c>
    </row>
    <row r="10" spans="1:24" x14ac:dyDescent="0.25">
      <c r="A10" s="37" t="s">
        <v>35</v>
      </c>
      <c r="B10" s="29">
        <v>120474</v>
      </c>
      <c r="C10" s="29">
        <v>169447</v>
      </c>
      <c r="D10" s="29">
        <v>2419357361</v>
      </c>
      <c r="E10" s="29">
        <v>3551071783563</v>
      </c>
      <c r="F10" s="32">
        <v>699</v>
      </c>
      <c r="G10" s="29">
        <v>77943240</v>
      </c>
      <c r="H10" s="29">
        <v>3373400</v>
      </c>
      <c r="I10" s="29">
        <v>2566562</v>
      </c>
      <c r="J10" s="32">
        <v>248</v>
      </c>
      <c r="K10" s="29">
        <v>14598098</v>
      </c>
      <c r="L10" s="29">
        <v>1001849</v>
      </c>
      <c r="M10" s="29">
        <v>635449</v>
      </c>
      <c r="N10" s="75" t="s">
        <v>376</v>
      </c>
      <c r="O10" s="133">
        <f t="shared" si="0"/>
        <v>20956828.881968994</v>
      </c>
    </row>
    <row r="11" spans="1:24" ht="14.45" customHeight="1" x14ac:dyDescent="0.25">
      <c r="A11" s="38" t="s">
        <v>36</v>
      </c>
      <c r="B11" s="30">
        <v>257559</v>
      </c>
      <c r="C11" s="30">
        <v>395714</v>
      </c>
      <c r="D11" s="30">
        <v>8083385308</v>
      </c>
      <c r="E11" s="30">
        <v>9353424249384</v>
      </c>
      <c r="F11" s="30">
        <v>35860</v>
      </c>
      <c r="G11" s="30">
        <v>4976583153</v>
      </c>
      <c r="H11" s="30">
        <v>372896854</v>
      </c>
      <c r="I11" s="30">
        <v>207705798</v>
      </c>
      <c r="J11" s="30">
        <v>48307</v>
      </c>
      <c r="K11" s="30">
        <v>6324677898</v>
      </c>
      <c r="L11" s="30">
        <v>448050857</v>
      </c>
      <c r="M11" s="30">
        <v>265799260</v>
      </c>
      <c r="N11" s="76" t="s">
        <v>374</v>
      </c>
      <c r="O11" s="132">
        <f t="shared" si="0"/>
        <v>23636829.248861551</v>
      </c>
      <c r="T11" s="67"/>
    </row>
    <row r="12" spans="1:24" x14ac:dyDescent="0.25">
      <c r="A12" s="37" t="s">
        <v>37</v>
      </c>
      <c r="B12" s="29">
        <v>7167</v>
      </c>
      <c r="C12" s="29">
        <v>8003</v>
      </c>
      <c r="D12" s="29">
        <v>27988063</v>
      </c>
      <c r="E12" s="29">
        <v>46780043669</v>
      </c>
      <c r="F12" s="32">
        <v>744</v>
      </c>
      <c r="G12" s="29">
        <v>64722907</v>
      </c>
      <c r="H12" s="29">
        <v>4198557</v>
      </c>
      <c r="I12" s="29">
        <v>2214836</v>
      </c>
      <c r="J12" s="32">
        <v>406</v>
      </c>
      <c r="K12" s="29">
        <v>33772999</v>
      </c>
      <c r="L12" s="29">
        <v>1948826</v>
      </c>
      <c r="M12" s="29">
        <v>1282035</v>
      </c>
      <c r="N12" s="75" t="s">
        <v>378</v>
      </c>
      <c r="O12" s="133">
        <f t="shared" si="0"/>
        <v>5845313.466075222</v>
      </c>
      <c r="T12" s="67"/>
    </row>
    <row r="13" spans="1:24" ht="14.45" customHeight="1" x14ac:dyDescent="0.25">
      <c r="A13" s="38" t="s">
        <v>38</v>
      </c>
      <c r="B13" s="30">
        <v>11281</v>
      </c>
      <c r="C13" s="30">
        <v>20875</v>
      </c>
      <c r="D13" s="30">
        <v>207986185</v>
      </c>
      <c r="E13" s="30">
        <v>521221880144</v>
      </c>
      <c r="F13" s="30">
        <v>11707</v>
      </c>
      <c r="G13" s="30">
        <v>1548289744</v>
      </c>
      <c r="H13" s="30">
        <v>126507479</v>
      </c>
      <c r="I13" s="30">
        <v>66812373</v>
      </c>
      <c r="J13" s="30">
        <v>5469</v>
      </c>
      <c r="K13" s="30">
        <v>818598265</v>
      </c>
      <c r="L13" s="30">
        <v>66885867</v>
      </c>
      <c r="M13" s="30">
        <v>38727872</v>
      </c>
      <c r="N13" s="76" t="s">
        <v>374</v>
      </c>
      <c r="O13" s="132">
        <f t="shared" si="0"/>
        <v>24968712.82126946</v>
      </c>
      <c r="T13" s="67"/>
    </row>
    <row r="14" spans="1:24" x14ac:dyDescent="0.25">
      <c r="A14" s="37" t="s">
        <v>39</v>
      </c>
      <c r="B14" s="29">
        <v>8956</v>
      </c>
      <c r="C14" s="29">
        <v>14827</v>
      </c>
      <c r="D14" s="29">
        <v>133191057</v>
      </c>
      <c r="E14" s="29">
        <v>264326272745</v>
      </c>
      <c r="F14" s="29">
        <v>7659</v>
      </c>
      <c r="G14" s="29">
        <v>747085293</v>
      </c>
      <c r="H14" s="29">
        <v>51039803</v>
      </c>
      <c r="I14" s="29">
        <v>30538406</v>
      </c>
      <c r="J14" s="29">
        <v>8414</v>
      </c>
      <c r="K14" s="29">
        <v>658811624</v>
      </c>
      <c r="L14" s="29">
        <v>47983167</v>
      </c>
      <c r="M14" s="29">
        <v>29153843</v>
      </c>
      <c r="N14" s="75" t="s">
        <v>374</v>
      </c>
      <c r="O14" s="133">
        <f t="shared" si="0"/>
        <v>17827360.406353276</v>
      </c>
      <c r="T14" s="67"/>
    </row>
    <row r="15" spans="1:24" x14ac:dyDescent="0.25">
      <c r="A15" s="38" t="s">
        <v>40</v>
      </c>
      <c r="B15" s="30">
        <v>9416</v>
      </c>
      <c r="C15" s="30">
        <v>11605</v>
      </c>
      <c r="D15" s="30">
        <v>62985472</v>
      </c>
      <c r="E15" s="30">
        <v>125669715216</v>
      </c>
      <c r="F15" s="31">
        <v>598</v>
      </c>
      <c r="G15" s="30">
        <v>58745100</v>
      </c>
      <c r="H15" s="30">
        <v>3645754</v>
      </c>
      <c r="I15" s="30">
        <v>2145007</v>
      </c>
      <c r="J15" s="31">
        <v>350</v>
      </c>
      <c r="K15" s="30">
        <v>21439005</v>
      </c>
      <c r="L15" s="30">
        <v>1110907</v>
      </c>
      <c r="M15" s="30">
        <v>551821</v>
      </c>
      <c r="N15" s="76" t="s">
        <v>378</v>
      </c>
      <c r="O15" s="132">
        <f t="shared" si="0"/>
        <v>10828928.497716501</v>
      </c>
      <c r="T15" s="67"/>
    </row>
    <row r="16" spans="1:24" x14ac:dyDescent="0.25">
      <c r="A16" s="37" t="s">
        <v>41</v>
      </c>
      <c r="B16" s="29">
        <v>9546</v>
      </c>
      <c r="C16" s="29">
        <v>13530</v>
      </c>
      <c r="D16" s="29">
        <v>106763128</v>
      </c>
      <c r="E16" s="29">
        <v>250286738791</v>
      </c>
      <c r="F16" s="32">
        <v>644</v>
      </c>
      <c r="G16" s="29">
        <v>62398770</v>
      </c>
      <c r="H16" s="29">
        <v>4112925</v>
      </c>
      <c r="I16" s="29">
        <v>2020314</v>
      </c>
      <c r="J16" s="32">
        <v>309</v>
      </c>
      <c r="K16" s="29">
        <v>21994452</v>
      </c>
      <c r="L16" s="29">
        <v>1670958</v>
      </c>
      <c r="M16" s="29">
        <v>835815</v>
      </c>
      <c r="N16" s="75" t="s">
        <v>375</v>
      </c>
      <c r="O16" s="133">
        <f t="shared" si="0"/>
        <v>18498650.31714708</v>
      </c>
    </row>
    <row r="17" spans="1:15" x14ac:dyDescent="0.25">
      <c r="A17" s="38" t="s">
        <v>42</v>
      </c>
      <c r="B17" s="30">
        <v>10877</v>
      </c>
      <c r="C17" s="30">
        <v>14348</v>
      </c>
      <c r="D17" s="30">
        <v>88190183</v>
      </c>
      <c r="E17" s="30">
        <v>267517375113</v>
      </c>
      <c r="F17" s="30">
        <v>20162</v>
      </c>
      <c r="G17" s="30">
        <v>1849856582</v>
      </c>
      <c r="H17" s="30">
        <v>120378659</v>
      </c>
      <c r="I17" s="30">
        <v>78498779</v>
      </c>
      <c r="J17" s="30">
        <v>20127</v>
      </c>
      <c r="K17" s="30">
        <v>1844707335</v>
      </c>
      <c r="L17" s="30">
        <v>115513668</v>
      </c>
      <c r="M17" s="30">
        <v>78049705</v>
      </c>
      <c r="N17" s="76" t="s">
        <v>374</v>
      </c>
      <c r="O17" s="132">
        <f t="shared" si="0"/>
        <v>18644924.387580149</v>
      </c>
    </row>
    <row r="18" spans="1:15" x14ac:dyDescent="0.25">
      <c r="A18" s="37" t="s">
        <v>43</v>
      </c>
      <c r="B18" s="29">
        <v>12333</v>
      </c>
      <c r="C18" s="29">
        <v>16002</v>
      </c>
      <c r="D18" s="29">
        <v>123300597</v>
      </c>
      <c r="E18" s="29">
        <v>217124007584</v>
      </c>
      <c r="F18" s="29">
        <v>1743</v>
      </c>
      <c r="G18" s="29">
        <v>160484653</v>
      </c>
      <c r="H18" s="29">
        <v>9487722</v>
      </c>
      <c r="I18" s="29">
        <v>6987962</v>
      </c>
      <c r="J18" s="29">
        <v>1336</v>
      </c>
      <c r="K18" s="29">
        <v>108552488</v>
      </c>
      <c r="L18" s="29">
        <v>7507583</v>
      </c>
      <c r="M18" s="29">
        <v>5679049</v>
      </c>
      <c r="N18" s="75" t="s">
        <v>375</v>
      </c>
      <c r="O18" s="133">
        <f t="shared" si="0"/>
        <v>13568554.404699413</v>
      </c>
    </row>
    <row r="19" spans="1:15" x14ac:dyDescent="0.25">
      <c r="A19" s="38" t="s">
        <v>44</v>
      </c>
      <c r="B19" s="30">
        <v>18221</v>
      </c>
      <c r="C19" s="30">
        <v>21369</v>
      </c>
      <c r="D19" s="30">
        <v>138072569</v>
      </c>
      <c r="E19" s="30">
        <v>226324001999</v>
      </c>
      <c r="F19" s="30">
        <v>1484</v>
      </c>
      <c r="G19" s="30">
        <v>181258710</v>
      </c>
      <c r="H19" s="30">
        <v>11992730</v>
      </c>
      <c r="I19" s="30">
        <v>5906002</v>
      </c>
      <c r="J19" s="31">
        <v>727</v>
      </c>
      <c r="K19" s="30">
        <v>86108116</v>
      </c>
      <c r="L19" s="30">
        <v>5635865</v>
      </c>
      <c r="M19" s="30">
        <v>2606930</v>
      </c>
      <c r="N19" s="76" t="s">
        <v>376</v>
      </c>
      <c r="O19" s="132">
        <f t="shared" si="0"/>
        <v>10591230.380410876</v>
      </c>
    </row>
    <row r="20" spans="1:15" x14ac:dyDescent="0.25">
      <c r="A20" s="37" t="s">
        <v>45</v>
      </c>
      <c r="B20" s="29">
        <v>18265</v>
      </c>
      <c r="C20" s="29">
        <v>23925</v>
      </c>
      <c r="D20" s="29">
        <v>274572319</v>
      </c>
      <c r="E20" s="29">
        <v>463635141505</v>
      </c>
      <c r="F20" s="32">
        <v>460</v>
      </c>
      <c r="G20" s="29">
        <v>44746778</v>
      </c>
      <c r="H20" s="29">
        <v>2995021</v>
      </c>
      <c r="I20" s="29">
        <v>1749717</v>
      </c>
      <c r="J20" s="32">
        <v>237</v>
      </c>
      <c r="K20" s="29">
        <v>16336035</v>
      </c>
      <c r="L20" s="29">
        <v>1385608</v>
      </c>
      <c r="M20" s="29">
        <v>658454</v>
      </c>
      <c r="N20" s="75" t="s">
        <v>376</v>
      </c>
      <c r="O20" s="133">
        <f t="shared" si="0"/>
        <v>19378689.300104491</v>
      </c>
    </row>
    <row r="21" spans="1:15" x14ac:dyDescent="0.25">
      <c r="A21" s="38" t="s">
        <v>46</v>
      </c>
      <c r="B21" s="30">
        <v>23347</v>
      </c>
      <c r="C21" s="30">
        <v>37915</v>
      </c>
      <c r="D21" s="30">
        <v>349049758</v>
      </c>
      <c r="E21" s="30">
        <v>848096994307</v>
      </c>
      <c r="F21" s="30">
        <v>35674</v>
      </c>
      <c r="G21" s="30">
        <v>3691307566</v>
      </c>
      <c r="H21" s="30">
        <v>192079284</v>
      </c>
      <c r="I21" s="30">
        <v>119478623</v>
      </c>
      <c r="J21" s="30">
        <v>35818</v>
      </c>
      <c r="K21" s="30">
        <v>3748319470</v>
      </c>
      <c r="L21" s="30">
        <v>189940484</v>
      </c>
      <c r="M21" s="30">
        <v>121453654</v>
      </c>
      <c r="N21" s="76" t="s">
        <v>374</v>
      </c>
      <c r="O21" s="132">
        <f t="shared" si="0"/>
        <v>22368376.481788211</v>
      </c>
    </row>
    <row r="22" spans="1:15" x14ac:dyDescent="0.25">
      <c r="A22" s="37" t="s">
        <v>47</v>
      </c>
      <c r="B22" s="29">
        <v>25639</v>
      </c>
      <c r="C22" s="29">
        <v>28098</v>
      </c>
      <c r="D22" s="29">
        <v>88883992</v>
      </c>
      <c r="E22" s="29">
        <v>202369876739</v>
      </c>
      <c r="F22" s="32">
        <v>544</v>
      </c>
      <c r="G22" s="29">
        <v>53638114</v>
      </c>
      <c r="H22" s="29">
        <v>2552217</v>
      </c>
      <c r="I22" s="29">
        <v>2200891</v>
      </c>
      <c r="J22" s="32">
        <v>412</v>
      </c>
      <c r="K22" s="29">
        <v>26052117</v>
      </c>
      <c r="L22" s="29">
        <v>1886135</v>
      </c>
      <c r="M22" s="29">
        <v>1272818</v>
      </c>
      <c r="N22" s="75" t="s">
        <v>378</v>
      </c>
      <c r="O22" s="133">
        <f t="shared" si="0"/>
        <v>7202287.5912520466</v>
      </c>
    </row>
    <row r="23" spans="1:15" x14ac:dyDescent="0.25">
      <c r="A23" s="38" t="s">
        <v>48</v>
      </c>
      <c r="B23" s="30">
        <v>26420</v>
      </c>
      <c r="C23" s="30">
        <v>33463</v>
      </c>
      <c r="D23" s="30">
        <v>215252212</v>
      </c>
      <c r="E23" s="30">
        <v>456852546319</v>
      </c>
      <c r="F23" s="30">
        <v>6546</v>
      </c>
      <c r="G23" s="30">
        <v>570638426</v>
      </c>
      <c r="H23" s="30">
        <v>41043725</v>
      </c>
      <c r="I23" s="30">
        <v>21243250</v>
      </c>
      <c r="J23" s="30">
        <v>5323</v>
      </c>
      <c r="K23" s="30">
        <v>459271088</v>
      </c>
      <c r="L23" s="30">
        <v>33064098</v>
      </c>
      <c r="M23" s="30">
        <v>17438854</v>
      </c>
      <c r="N23" s="76" t="s">
        <v>377</v>
      </c>
      <c r="O23" s="132">
        <f t="shared" si="0"/>
        <v>13652468.287929952</v>
      </c>
    </row>
    <row r="24" spans="1:15" x14ac:dyDescent="0.25">
      <c r="A24" s="37" t="s">
        <v>49</v>
      </c>
      <c r="B24" s="29">
        <v>29344</v>
      </c>
      <c r="C24" s="29">
        <v>35648</v>
      </c>
      <c r="D24" s="29">
        <v>184585894</v>
      </c>
      <c r="E24" s="29">
        <v>401969727341</v>
      </c>
      <c r="F24" s="29">
        <v>3766</v>
      </c>
      <c r="G24" s="29">
        <v>436012430</v>
      </c>
      <c r="H24" s="29">
        <v>28937353</v>
      </c>
      <c r="I24" s="29">
        <v>20661675</v>
      </c>
      <c r="J24" s="29">
        <v>3964</v>
      </c>
      <c r="K24" s="29">
        <v>413640612</v>
      </c>
      <c r="L24" s="29">
        <v>30303617</v>
      </c>
      <c r="M24" s="29">
        <v>19576030</v>
      </c>
      <c r="N24" s="75" t="s">
        <v>375</v>
      </c>
      <c r="O24" s="133">
        <f t="shared" si="0"/>
        <v>11276080.771459829</v>
      </c>
    </row>
    <row r="25" spans="1:15" x14ac:dyDescent="0.25">
      <c r="A25" s="38" t="s">
        <v>50</v>
      </c>
      <c r="B25" s="30">
        <v>31876</v>
      </c>
      <c r="C25" s="30">
        <v>52129</v>
      </c>
      <c r="D25" s="30">
        <v>496415152</v>
      </c>
      <c r="E25" s="30">
        <v>1501355482143</v>
      </c>
      <c r="F25" s="30">
        <v>2551</v>
      </c>
      <c r="G25" s="30">
        <v>260544749</v>
      </c>
      <c r="H25" s="30">
        <v>13224187</v>
      </c>
      <c r="I25" s="30">
        <v>10393754</v>
      </c>
      <c r="J25" s="30">
        <v>2169</v>
      </c>
      <c r="K25" s="30">
        <v>191090462</v>
      </c>
      <c r="L25" s="30">
        <v>8764045</v>
      </c>
      <c r="M25" s="30">
        <v>8350565</v>
      </c>
      <c r="N25" s="76" t="s">
        <v>375</v>
      </c>
      <c r="O25" s="132">
        <f t="shared" si="0"/>
        <v>28800772.739607513</v>
      </c>
    </row>
    <row r="26" spans="1:15" ht="14.45" customHeight="1" x14ac:dyDescent="0.25">
      <c r="A26" s="37" t="s">
        <v>51</v>
      </c>
      <c r="B26" s="29">
        <v>32028</v>
      </c>
      <c r="C26" s="29">
        <v>54445</v>
      </c>
      <c r="D26" s="29">
        <v>683803561</v>
      </c>
      <c r="E26" s="29">
        <v>1460325102266</v>
      </c>
      <c r="F26" s="29">
        <v>2893</v>
      </c>
      <c r="G26" s="29">
        <v>238507902</v>
      </c>
      <c r="H26" s="29">
        <v>19671218</v>
      </c>
      <c r="I26" s="29">
        <v>9625361</v>
      </c>
      <c r="J26" s="29">
        <v>1931</v>
      </c>
      <c r="K26" s="29">
        <v>175537955</v>
      </c>
      <c r="L26" s="29">
        <v>14333330</v>
      </c>
      <c r="M26" s="29">
        <v>7902964</v>
      </c>
      <c r="N26" s="75" t="s">
        <v>375</v>
      </c>
      <c r="O26" s="133">
        <f t="shared" si="0"/>
        <v>26822024.102598954</v>
      </c>
    </row>
    <row r="27" spans="1:15" x14ac:dyDescent="0.25">
      <c r="A27" s="38" t="s">
        <v>52</v>
      </c>
      <c r="B27" s="30">
        <v>34006</v>
      </c>
      <c r="C27" s="30">
        <v>45711</v>
      </c>
      <c r="D27" s="30">
        <v>308152452</v>
      </c>
      <c r="E27" s="30">
        <v>662093147187</v>
      </c>
      <c r="F27" s="30">
        <v>2886</v>
      </c>
      <c r="G27" s="30">
        <v>272013348</v>
      </c>
      <c r="H27" s="30">
        <v>17239057</v>
      </c>
      <c r="I27" s="30">
        <v>8115402</v>
      </c>
      <c r="J27" s="30">
        <v>1932</v>
      </c>
      <c r="K27" s="30">
        <v>164292334</v>
      </c>
      <c r="L27" s="30">
        <v>12390080</v>
      </c>
      <c r="M27" s="30">
        <v>5237319</v>
      </c>
      <c r="N27" s="76" t="s">
        <v>375</v>
      </c>
      <c r="O27" s="132">
        <f t="shared" si="0"/>
        <v>14484328.655837763</v>
      </c>
    </row>
    <row r="28" spans="1:15" x14ac:dyDescent="0.25">
      <c r="A28" s="37" t="s">
        <v>53</v>
      </c>
      <c r="B28" s="29">
        <v>34209</v>
      </c>
      <c r="C28" s="29">
        <v>46452</v>
      </c>
      <c r="D28" s="29">
        <v>382199701</v>
      </c>
      <c r="E28" s="29">
        <v>929546026234</v>
      </c>
      <c r="F28" s="29">
        <v>5790</v>
      </c>
      <c r="G28" s="29">
        <v>527802845</v>
      </c>
      <c r="H28" s="29">
        <v>36990706</v>
      </c>
      <c r="I28" s="29">
        <v>19965561</v>
      </c>
      <c r="J28" s="29">
        <v>3741</v>
      </c>
      <c r="K28" s="29">
        <v>390133586</v>
      </c>
      <c r="L28" s="29">
        <v>28866216</v>
      </c>
      <c r="M28" s="29">
        <v>15328728</v>
      </c>
      <c r="N28" s="75" t="s">
        <v>377</v>
      </c>
      <c r="O28" s="133">
        <f t="shared" si="0"/>
        <v>20010893.529535864</v>
      </c>
    </row>
    <row r="29" spans="1:15" x14ac:dyDescent="0.25">
      <c r="A29" s="38" t="s">
        <v>54</v>
      </c>
      <c r="B29" s="30">
        <v>35948</v>
      </c>
      <c r="C29" s="30">
        <v>58890</v>
      </c>
      <c r="D29" s="30">
        <v>631891723</v>
      </c>
      <c r="E29" s="30">
        <v>1475315079550</v>
      </c>
      <c r="F29" s="30">
        <v>1440</v>
      </c>
      <c r="G29" s="30">
        <v>131246105</v>
      </c>
      <c r="H29" s="30">
        <v>6499003</v>
      </c>
      <c r="I29" s="30">
        <v>5778438</v>
      </c>
      <c r="J29" s="31">
        <v>626</v>
      </c>
      <c r="K29" s="30">
        <v>63376044</v>
      </c>
      <c r="L29" s="30">
        <v>3630403</v>
      </c>
      <c r="M29" s="30">
        <v>3344310</v>
      </c>
      <c r="N29" s="76" t="s">
        <v>375</v>
      </c>
      <c r="O29" s="132">
        <f t="shared" si="0"/>
        <v>25052047.538631346</v>
      </c>
    </row>
    <row r="30" spans="1:15" x14ac:dyDescent="0.25">
      <c r="A30" s="37" t="s">
        <v>55</v>
      </c>
      <c r="B30" s="29">
        <v>44435</v>
      </c>
      <c r="C30" s="29">
        <v>67255</v>
      </c>
      <c r="D30" s="29">
        <v>796547176</v>
      </c>
      <c r="E30" s="29">
        <v>1467639510152</v>
      </c>
      <c r="F30" s="29">
        <v>3791</v>
      </c>
      <c r="G30" s="29">
        <v>423745629</v>
      </c>
      <c r="H30" s="29">
        <v>28696847</v>
      </c>
      <c r="I30" s="29">
        <v>15783101</v>
      </c>
      <c r="J30" s="29">
        <v>2310</v>
      </c>
      <c r="K30" s="29">
        <v>295993712</v>
      </c>
      <c r="L30" s="29">
        <v>20663580</v>
      </c>
      <c r="M30" s="29">
        <v>9887259</v>
      </c>
      <c r="N30" s="75" t="s">
        <v>377</v>
      </c>
      <c r="O30" s="133">
        <f t="shared" si="0"/>
        <v>21822013.384164747</v>
      </c>
    </row>
    <row r="31" spans="1:15" x14ac:dyDescent="0.25">
      <c r="A31" s="38" t="s">
        <v>56</v>
      </c>
      <c r="B31" s="30">
        <v>49072</v>
      </c>
      <c r="C31" s="30">
        <v>84478</v>
      </c>
      <c r="D31" s="30">
        <v>808030869</v>
      </c>
      <c r="E31" s="30">
        <v>2059156084822</v>
      </c>
      <c r="F31" s="31">
        <v>265</v>
      </c>
      <c r="G31" s="30">
        <v>12004324</v>
      </c>
      <c r="H31" s="30">
        <v>865674</v>
      </c>
      <c r="I31" s="30">
        <v>440605</v>
      </c>
      <c r="J31" s="31">
        <v>140</v>
      </c>
      <c r="K31" s="30">
        <v>1843415</v>
      </c>
      <c r="L31" s="30">
        <v>75374</v>
      </c>
      <c r="M31" s="30">
        <v>43086</v>
      </c>
      <c r="N31" s="76" t="s">
        <v>376</v>
      </c>
      <c r="O31" s="132">
        <f t="shared" si="0"/>
        <v>24375057.231728971</v>
      </c>
    </row>
    <row r="32" spans="1:15" x14ac:dyDescent="0.25">
      <c r="A32" s="37" t="s">
        <v>57</v>
      </c>
      <c r="B32" s="29">
        <v>52647</v>
      </c>
      <c r="C32" s="29">
        <v>92625</v>
      </c>
      <c r="D32" s="29">
        <v>855210429</v>
      </c>
      <c r="E32" s="29">
        <v>2939725927926</v>
      </c>
      <c r="F32" s="29">
        <v>2624</v>
      </c>
      <c r="G32" s="29">
        <v>276439359</v>
      </c>
      <c r="H32" s="29">
        <v>16845915</v>
      </c>
      <c r="I32" s="29">
        <v>11255271</v>
      </c>
      <c r="J32" s="29">
        <v>1346</v>
      </c>
      <c r="K32" s="29">
        <v>122714497</v>
      </c>
      <c r="L32" s="29">
        <v>8378137</v>
      </c>
      <c r="M32" s="29">
        <v>5019893</v>
      </c>
      <c r="N32" s="75" t="s">
        <v>374</v>
      </c>
      <c r="O32" s="133">
        <f t="shared" si="0"/>
        <v>31737931.745489877</v>
      </c>
    </row>
    <row r="33" spans="1:15" x14ac:dyDescent="0.25">
      <c r="A33" s="38" t="s">
        <v>58</v>
      </c>
      <c r="B33" s="30">
        <v>56135</v>
      </c>
      <c r="C33" s="30">
        <v>85265</v>
      </c>
      <c r="D33" s="30">
        <v>808384709</v>
      </c>
      <c r="E33" s="30">
        <v>1839700860174</v>
      </c>
      <c r="F33" s="30">
        <v>4706</v>
      </c>
      <c r="G33" s="30">
        <v>405597093</v>
      </c>
      <c r="H33" s="30">
        <v>22806171</v>
      </c>
      <c r="I33" s="30">
        <v>18026655</v>
      </c>
      <c r="J33" s="30">
        <v>5493</v>
      </c>
      <c r="K33" s="30">
        <v>371182102</v>
      </c>
      <c r="L33" s="30">
        <v>22407510</v>
      </c>
      <c r="M33" s="30">
        <v>15535881</v>
      </c>
      <c r="N33" s="76" t="s">
        <v>378</v>
      </c>
      <c r="O33" s="132">
        <f t="shared" si="0"/>
        <v>21576272.329490412</v>
      </c>
    </row>
    <row r="34" spans="1:15" x14ac:dyDescent="0.25">
      <c r="A34" s="37" t="s">
        <v>59</v>
      </c>
      <c r="B34" s="29">
        <v>57851</v>
      </c>
      <c r="C34" s="29">
        <v>82910</v>
      </c>
      <c r="D34" s="29">
        <v>830766996</v>
      </c>
      <c r="E34" s="29">
        <v>1634011042119</v>
      </c>
      <c r="F34" s="32">
        <v>289</v>
      </c>
      <c r="G34" s="29">
        <v>22572567</v>
      </c>
      <c r="H34" s="29">
        <v>1135488</v>
      </c>
      <c r="I34" s="29">
        <v>993589</v>
      </c>
      <c r="J34" s="32">
        <v>182</v>
      </c>
      <c r="K34" s="29">
        <v>8906415</v>
      </c>
      <c r="L34" s="29">
        <v>620078</v>
      </c>
      <c r="M34" s="29">
        <v>444710</v>
      </c>
      <c r="N34" s="75" t="s">
        <v>376</v>
      </c>
      <c r="O34" s="133">
        <f t="shared" si="0"/>
        <v>19708250.417549148</v>
      </c>
    </row>
    <row r="35" spans="1:15" x14ac:dyDescent="0.25">
      <c r="A35" s="38" t="s">
        <v>60</v>
      </c>
      <c r="B35" s="31">
        <v>11</v>
      </c>
      <c r="C35" s="31">
        <v>21</v>
      </c>
      <c r="D35" s="30">
        <v>7441926</v>
      </c>
      <c r="E35" s="30">
        <v>266220539</v>
      </c>
      <c r="F35" s="31">
        <v>8</v>
      </c>
      <c r="G35" s="30">
        <v>14972896</v>
      </c>
      <c r="H35" s="30">
        <v>59426</v>
      </c>
      <c r="I35" s="30">
        <v>305377</v>
      </c>
      <c r="J35" s="30">
        <v>4064</v>
      </c>
      <c r="K35" s="30">
        <v>1061361122</v>
      </c>
      <c r="L35" s="30">
        <v>78712319</v>
      </c>
      <c r="M35" s="30">
        <v>27237980</v>
      </c>
      <c r="N35" s="76"/>
      <c r="O35" s="132"/>
    </row>
    <row r="36" spans="1:15" x14ac:dyDescent="0.25">
      <c r="A36" s="37" t="s">
        <v>61</v>
      </c>
      <c r="B36" s="32">
        <v>52</v>
      </c>
      <c r="C36" s="32">
        <v>69</v>
      </c>
      <c r="D36" s="29">
        <v>737622</v>
      </c>
      <c r="E36" s="29">
        <v>121044995</v>
      </c>
      <c r="F36" s="32">
        <v>3</v>
      </c>
      <c r="G36" s="29">
        <v>6366614</v>
      </c>
      <c r="H36" s="29">
        <v>6034</v>
      </c>
      <c r="I36" s="29">
        <v>298064</v>
      </c>
      <c r="J36" s="32">
        <v>752</v>
      </c>
      <c r="K36" s="29">
        <v>52809863</v>
      </c>
      <c r="L36" s="29">
        <v>3676391</v>
      </c>
      <c r="M36" s="29">
        <v>2940628</v>
      </c>
      <c r="N36" s="75"/>
      <c r="O36" s="133"/>
    </row>
    <row r="37" spans="1:15" x14ac:dyDescent="0.25">
      <c r="A37" s="39" t="s">
        <v>62</v>
      </c>
      <c r="B37" s="34">
        <v>1507187</v>
      </c>
      <c r="C37" s="34">
        <v>2321703</v>
      </c>
      <c r="D37" s="34">
        <v>29910198805</v>
      </c>
      <c r="E37" s="34">
        <v>50918506070479</v>
      </c>
      <c r="F37" s="34">
        <v>176989</v>
      </c>
      <c r="G37" s="34">
        <v>19165300582</v>
      </c>
      <c r="H37" s="34">
        <v>1278158574</v>
      </c>
      <c r="I37" s="34">
        <v>805029394</v>
      </c>
      <c r="J37" s="34">
        <v>176989</v>
      </c>
      <c r="K37" s="34">
        <v>19165300582</v>
      </c>
      <c r="L37" s="34">
        <v>1278158574</v>
      </c>
      <c r="M37" s="34">
        <v>805029394</v>
      </c>
      <c r="N37" s="77"/>
      <c r="O37" s="134"/>
    </row>
    <row r="38" spans="1:15" x14ac:dyDescent="0.25">
      <c r="A38" s="24" t="s">
        <v>19</v>
      </c>
      <c r="B38" s="24"/>
      <c r="C38" s="24"/>
      <c r="D38" s="24"/>
      <c r="E38" s="1"/>
      <c r="F38" s="1"/>
      <c r="G38" s="1"/>
      <c r="H38" s="1"/>
      <c r="I38" s="1"/>
      <c r="J38" s="1"/>
      <c r="K38" s="1"/>
      <c r="L38" s="1"/>
      <c r="M38" s="1"/>
      <c r="N38" s="78"/>
      <c r="O38" s="78"/>
    </row>
    <row r="39" spans="1:15" ht="14.45" customHeight="1" x14ac:dyDescent="0.25">
      <c r="A39" s="24" t="s">
        <v>20</v>
      </c>
      <c r="B39" s="24"/>
      <c r="C39" s="24"/>
      <c r="D39" s="24"/>
      <c r="E39" s="1"/>
      <c r="F39" s="1"/>
      <c r="G39" s="1"/>
      <c r="H39" s="1"/>
      <c r="I39" s="1"/>
      <c r="J39" s="1"/>
      <c r="K39" s="1"/>
      <c r="L39" s="1"/>
      <c r="M39" s="1"/>
      <c r="N39" s="78"/>
      <c r="O39" s="78"/>
    </row>
  </sheetData>
  <autoFilter ref="A2:N39" xr:uid="{0F6B4A69-17FA-4BF8-8AB7-DF6134F96F2C}"/>
  <mergeCells count="2">
    <mergeCell ref="F1:I1"/>
    <mergeCell ref="J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249DF-12CE-4FBB-AB5F-4D729E44BCF2}">
  <dimension ref="A1:Q304"/>
  <sheetViews>
    <sheetView topLeftCell="B104" workbookViewId="0">
      <selection activeCell="G11" sqref="G11"/>
    </sheetView>
  </sheetViews>
  <sheetFormatPr baseColWidth="10" defaultColWidth="9.140625" defaultRowHeight="15" x14ac:dyDescent="0.25"/>
  <cols>
    <col min="2" max="2" width="80.5703125" customWidth="1"/>
    <col min="6" max="11" width="9.140625" customWidth="1"/>
    <col min="12" max="12" width="16.7109375" bestFit="1" customWidth="1"/>
  </cols>
  <sheetData>
    <row r="1" spans="1:17" s="60" customFormat="1" ht="54" x14ac:dyDescent="0.25">
      <c r="A1" s="155" t="s">
        <v>64</v>
      </c>
      <c r="B1" s="156"/>
      <c r="C1" s="162" t="s">
        <v>65</v>
      </c>
      <c r="D1" s="163"/>
      <c r="E1" s="164"/>
      <c r="F1" s="165" t="s">
        <v>369</v>
      </c>
      <c r="G1" s="154"/>
      <c r="H1" s="154"/>
      <c r="I1" s="26" t="s">
        <v>66</v>
      </c>
      <c r="J1" s="159" t="s">
        <v>67</v>
      </c>
      <c r="K1" s="161" t="s">
        <v>68</v>
      </c>
      <c r="L1" s="153" t="s">
        <v>383</v>
      </c>
      <c r="M1" s="154"/>
      <c r="N1" s="154"/>
      <c r="O1" s="153" t="s">
        <v>384</v>
      </c>
      <c r="P1" s="154"/>
      <c r="Q1" s="154"/>
    </row>
    <row r="2" spans="1:17" x14ac:dyDescent="0.25">
      <c r="A2" s="157"/>
      <c r="B2" s="158"/>
      <c r="C2" s="35" t="s">
        <v>2</v>
      </c>
      <c r="D2" s="35" t="s">
        <v>69</v>
      </c>
      <c r="E2" s="35" t="s">
        <v>4</v>
      </c>
      <c r="F2" s="35" t="s">
        <v>2</v>
      </c>
      <c r="G2" s="35" t="s">
        <v>69</v>
      </c>
      <c r="H2" s="35" t="s">
        <v>4</v>
      </c>
      <c r="I2" s="35" t="s">
        <v>4</v>
      </c>
      <c r="J2" s="160"/>
      <c r="K2" s="151"/>
      <c r="L2" s="35" t="s">
        <v>2</v>
      </c>
      <c r="M2" s="35" t="s">
        <v>69</v>
      </c>
      <c r="N2" s="35" t="s">
        <v>4</v>
      </c>
      <c r="O2" s="35" t="s">
        <v>2</v>
      </c>
      <c r="P2" s="35" t="s">
        <v>69</v>
      </c>
      <c r="Q2" s="35" t="s">
        <v>4</v>
      </c>
    </row>
    <row r="3" spans="1:17" x14ac:dyDescent="0.25">
      <c r="A3" s="40">
        <v>1</v>
      </c>
      <c r="B3" s="55" t="s">
        <v>70</v>
      </c>
      <c r="C3" s="41">
        <v>107</v>
      </c>
      <c r="D3" s="41">
        <v>177</v>
      </c>
      <c r="E3" s="41">
        <v>284</v>
      </c>
      <c r="F3" s="42">
        <v>2784693</v>
      </c>
      <c r="G3" s="42">
        <v>9019022</v>
      </c>
      <c r="H3" s="42">
        <v>11803715</v>
      </c>
      <c r="I3" s="42">
        <v>6368096</v>
      </c>
      <c r="J3" s="42">
        <v>4927744</v>
      </c>
      <c r="K3" s="42">
        <v>507875</v>
      </c>
      <c r="L3" s="42">
        <f>IF(F3&lt;=0,0,IFERROR(F3/C3,0))*(1-IFERROR($J3/$I3,0))*(1-IFERROR($K3/$I3,0))</f>
        <v>5416.9768071250091</v>
      </c>
      <c r="M3" s="42">
        <f t="shared" ref="M3:M66" si="0">IF(G3&lt;=0,0,IFERROR(G3/D3,0))*(1-IFERROR($J3/$I3,0))*(1-IFERROR($K3/$I3,0))</f>
        <v>10605.950861531282</v>
      </c>
      <c r="N3" s="42">
        <f t="shared" ref="N3:N66" si="1">IF(H3&lt;=0,0,IFERROR(H3/E3,0))*(1-IFERROR($J3/$I3,0))*(1-IFERROR($K3/$I3,0))</f>
        <v>8650.9500734275116</v>
      </c>
      <c r="O3" s="90">
        <f>C3/SUM(P_C!B$6:B$86)</f>
        <v>1.0037165654507626E-4</v>
      </c>
      <c r="P3" s="90">
        <f>D3/SUM(P_C!C$6:C$86)</f>
        <v>1.4096116400473055E-4</v>
      </c>
      <c r="Q3" s="90">
        <f>E3/SUM(P_C!D$6:D$86)</f>
        <v>1.223240009596404E-4</v>
      </c>
    </row>
    <row r="4" spans="1:17" x14ac:dyDescent="0.25">
      <c r="A4" s="43">
        <v>2</v>
      </c>
      <c r="B4" s="56" t="s">
        <v>71</v>
      </c>
      <c r="C4" s="31">
        <v>15</v>
      </c>
      <c r="D4" s="31">
        <v>42</v>
      </c>
      <c r="E4" s="31">
        <v>57</v>
      </c>
      <c r="F4" s="30">
        <v>648798</v>
      </c>
      <c r="G4" s="30">
        <v>1112026</v>
      </c>
      <c r="H4" s="30">
        <v>1760823</v>
      </c>
      <c r="I4" s="30">
        <v>1314989</v>
      </c>
      <c r="J4" s="30">
        <v>371943</v>
      </c>
      <c r="K4" s="30">
        <v>73892</v>
      </c>
      <c r="L4" s="30">
        <f t="shared" ref="L4:L67" si="2">IF(F4&lt;=0,0,IFERROR(F4/C4,0))*(1-IFERROR($J4/$I4,0))*(1-IFERROR($K4/$I4,0))</f>
        <v>29276.058525095865</v>
      </c>
      <c r="M4" s="30">
        <f t="shared" si="0"/>
        <v>17920.908168109258</v>
      </c>
      <c r="N4" s="30">
        <f t="shared" si="1"/>
        <v>20909.09375585998</v>
      </c>
      <c r="O4" s="91">
        <f>C4/SUM(P_C!B$6:B$86)</f>
        <v>1.407079297360882E-5</v>
      </c>
      <c r="P4" s="91">
        <f>D4/SUM(P_C!C$6:C$86)</f>
        <v>3.3448411797732675E-5</v>
      </c>
      <c r="Q4" s="91">
        <f>E4/SUM(P_C!D$6:D$86)</f>
        <v>2.4550943854575715E-5</v>
      </c>
    </row>
    <row r="5" spans="1:17" x14ac:dyDescent="0.25">
      <c r="A5" s="44">
        <v>3</v>
      </c>
      <c r="B5" s="57" t="s">
        <v>72</v>
      </c>
      <c r="C5" s="32">
        <v>3</v>
      </c>
      <c r="D5" s="32">
        <v>0</v>
      </c>
      <c r="E5" s="32">
        <v>3</v>
      </c>
      <c r="F5" s="29">
        <v>141156</v>
      </c>
      <c r="G5" s="32">
        <v>0</v>
      </c>
      <c r="H5" s="29">
        <v>141156</v>
      </c>
      <c r="I5" s="29">
        <v>100550</v>
      </c>
      <c r="J5" s="29">
        <v>39583</v>
      </c>
      <c r="K5" s="29">
        <v>1024</v>
      </c>
      <c r="L5" s="29">
        <f t="shared" si="2"/>
        <v>28238.739924881967</v>
      </c>
      <c r="M5" s="29">
        <f t="shared" si="0"/>
        <v>0</v>
      </c>
      <c r="N5" s="29">
        <f t="shared" si="1"/>
        <v>28238.739924881967</v>
      </c>
      <c r="O5" s="92">
        <f>C5/SUM(P_C!B$6:B$86)</f>
        <v>2.814158594721764E-6</v>
      </c>
      <c r="P5" s="92">
        <f>D5/SUM(P_C!C$6:C$86)</f>
        <v>0</v>
      </c>
      <c r="Q5" s="92">
        <f>E5/SUM(P_C!D$6:D$86)</f>
        <v>1.2921549397145113E-6</v>
      </c>
    </row>
    <row r="6" spans="1:17" x14ac:dyDescent="0.25">
      <c r="A6" s="43">
        <v>4</v>
      </c>
      <c r="B6" s="56" t="s">
        <v>73</v>
      </c>
      <c r="C6" s="31">
        <v>27</v>
      </c>
      <c r="D6" s="31">
        <v>25</v>
      </c>
      <c r="E6" s="31">
        <v>52</v>
      </c>
      <c r="F6" s="30">
        <v>1053962</v>
      </c>
      <c r="G6" s="30">
        <v>881738</v>
      </c>
      <c r="H6" s="30">
        <v>1935700</v>
      </c>
      <c r="I6" s="30">
        <v>1386294</v>
      </c>
      <c r="J6" s="30">
        <v>456014</v>
      </c>
      <c r="K6" s="30">
        <v>93392</v>
      </c>
      <c r="L6" s="30">
        <f t="shared" si="2"/>
        <v>24430.355859328247</v>
      </c>
      <c r="M6" s="30">
        <f t="shared" si="0"/>
        <v>22073.345114783795</v>
      </c>
      <c r="N6" s="30">
        <f t="shared" si="1"/>
        <v>23297.1776167588</v>
      </c>
      <c r="O6" s="91">
        <f>C6/SUM(P_C!B$6:B$86)</f>
        <v>2.5327427352495876E-5</v>
      </c>
      <c r="P6" s="91">
        <f>D6/SUM(P_C!C$6:C$86)</f>
        <v>1.990976892722183E-5</v>
      </c>
      <c r="Q6" s="91">
        <f>E6/SUM(P_C!D$6:D$86)</f>
        <v>2.2397352288384861E-5</v>
      </c>
    </row>
    <row r="7" spans="1:17" ht="14.45" customHeight="1" x14ac:dyDescent="0.25">
      <c r="A7" s="44">
        <v>5</v>
      </c>
      <c r="B7" s="57" t="s">
        <v>74</v>
      </c>
      <c r="C7" s="29">
        <v>1060</v>
      </c>
      <c r="D7" s="29">
        <v>1503</v>
      </c>
      <c r="E7" s="29">
        <v>2563</v>
      </c>
      <c r="F7" s="29">
        <v>35358013</v>
      </c>
      <c r="G7" s="29">
        <v>49769840</v>
      </c>
      <c r="H7" s="29">
        <v>85127854</v>
      </c>
      <c r="I7" s="29">
        <v>56315926</v>
      </c>
      <c r="J7" s="29">
        <v>25203125</v>
      </c>
      <c r="K7" s="29">
        <v>3608804</v>
      </c>
      <c r="L7" s="29">
        <f t="shared" si="2"/>
        <v>17247.570972998965</v>
      </c>
      <c r="M7" s="29">
        <f t="shared" si="0"/>
        <v>17121.94977716032</v>
      </c>
      <c r="N7" s="29">
        <f t="shared" si="1"/>
        <v>17173.904121543826</v>
      </c>
      <c r="O7" s="92">
        <f>C7/SUM(P_C!B$6:B$86)</f>
        <v>9.9433603680168991E-4</v>
      </c>
      <c r="P7" s="92">
        <f>D7/SUM(P_C!C$6:C$86)</f>
        <v>1.1969753079045765E-3</v>
      </c>
      <c r="Q7" s="92">
        <f>E7/SUM(P_C!D$6:D$86)</f>
        <v>1.1039310368294308E-3</v>
      </c>
    </row>
    <row r="8" spans="1:17" ht="14.45" customHeight="1" x14ac:dyDescent="0.25">
      <c r="A8" s="43">
        <v>6</v>
      </c>
      <c r="B8" s="56" t="s">
        <v>75</v>
      </c>
      <c r="C8" s="31">
        <v>183</v>
      </c>
      <c r="D8" s="31">
        <v>261</v>
      </c>
      <c r="E8" s="31">
        <v>444</v>
      </c>
      <c r="F8" s="30">
        <v>8731161</v>
      </c>
      <c r="G8" s="30">
        <v>11806160</v>
      </c>
      <c r="H8" s="30">
        <v>20537321</v>
      </c>
      <c r="I8" s="30">
        <v>15246361</v>
      </c>
      <c r="J8" s="30">
        <v>4549198</v>
      </c>
      <c r="K8" s="30">
        <v>741762</v>
      </c>
      <c r="L8" s="30">
        <f t="shared" si="2"/>
        <v>31846.583609665904</v>
      </c>
      <c r="M8" s="30">
        <f t="shared" si="0"/>
        <v>30193.266478686881</v>
      </c>
      <c r="N8" s="30">
        <f t="shared" si="1"/>
        <v>30874.701242130937</v>
      </c>
      <c r="O8" s="91">
        <f>C8/SUM(P_C!B$6:B$86)</f>
        <v>1.716636742780276E-4</v>
      </c>
      <c r="P8" s="91">
        <f>D8/SUM(P_C!C$6:C$86)</f>
        <v>2.0785798760019592E-4</v>
      </c>
      <c r="Q8" s="91">
        <f>E8/SUM(P_C!D$6:D$86)</f>
        <v>1.9123893107774766E-4</v>
      </c>
    </row>
    <row r="9" spans="1:17" x14ac:dyDescent="0.25">
      <c r="A9" s="44">
        <v>7</v>
      </c>
      <c r="B9" s="57" t="s">
        <v>76</v>
      </c>
      <c r="C9" s="32">
        <v>8</v>
      </c>
      <c r="D9" s="32">
        <v>16</v>
      </c>
      <c r="E9" s="32">
        <v>24</v>
      </c>
      <c r="F9" s="29">
        <v>1660974</v>
      </c>
      <c r="G9" s="29">
        <v>3743113</v>
      </c>
      <c r="H9" s="29">
        <v>5404086</v>
      </c>
      <c r="I9" s="29">
        <v>4689333</v>
      </c>
      <c r="J9" s="29">
        <v>463492</v>
      </c>
      <c r="K9" s="29">
        <v>251261</v>
      </c>
      <c r="L9" s="29">
        <f t="shared" si="2"/>
        <v>177075.38520719542</v>
      </c>
      <c r="M9" s="29">
        <f t="shared" si="0"/>
        <v>199525.45203870165</v>
      </c>
      <c r="N9" s="29">
        <f t="shared" si="1"/>
        <v>192042.06089174422</v>
      </c>
      <c r="O9" s="92">
        <f>C9/SUM(P_C!B$6:B$86)</f>
        <v>7.5044229192580379E-6</v>
      </c>
      <c r="P9" s="92">
        <f>D9/SUM(P_C!C$6:C$86)</f>
        <v>1.2742252113421971E-5</v>
      </c>
      <c r="Q9" s="92">
        <f>E9/SUM(P_C!D$6:D$86)</f>
        <v>1.033723951771609E-5</v>
      </c>
    </row>
    <row r="10" spans="1:17" x14ac:dyDescent="0.25">
      <c r="A10" s="43">
        <v>8</v>
      </c>
      <c r="B10" s="56" t="s">
        <v>77</v>
      </c>
      <c r="C10" s="31">
        <v>8</v>
      </c>
      <c r="D10" s="31">
        <v>7</v>
      </c>
      <c r="E10" s="31">
        <v>15</v>
      </c>
      <c r="F10" s="30">
        <v>1628556</v>
      </c>
      <c r="G10" s="30">
        <v>4280385</v>
      </c>
      <c r="H10" s="30">
        <v>5908940</v>
      </c>
      <c r="I10" s="30">
        <v>5596109</v>
      </c>
      <c r="J10" s="30">
        <v>148607</v>
      </c>
      <c r="K10" s="30">
        <v>164224</v>
      </c>
      <c r="L10" s="30">
        <f t="shared" si="2"/>
        <v>192348.29679942253</v>
      </c>
      <c r="M10" s="30">
        <f t="shared" si="0"/>
        <v>577777.23816737649</v>
      </c>
      <c r="N10" s="30">
        <f t="shared" si="1"/>
        <v>372215.07311261579</v>
      </c>
      <c r="O10" s="91">
        <f>C10/SUM(P_C!B$6:B$86)</f>
        <v>7.5044229192580379E-6</v>
      </c>
      <c r="P10" s="91">
        <f>D10/SUM(P_C!C$6:C$86)</f>
        <v>5.5747352996221122E-6</v>
      </c>
      <c r="Q10" s="91">
        <f>E10/SUM(P_C!D$6:D$86)</f>
        <v>6.4607746985725565E-6</v>
      </c>
    </row>
    <row r="11" spans="1:17" x14ac:dyDescent="0.25">
      <c r="A11" s="44">
        <v>9</v>
      </c>
      <c r="B11" s="57" t="s">
        <v>78</v>
      </c>
      <c r="C11" s="32">
        <v>0</v>
      </c>
      <c r="D11" s="32">
        <v>0</v>
      </c>
      <c r="E11" s="32">
        <v>0</v>
      </c>
      <c r="F11" s="32">
        <v>0</v>
      </c>
      <c r="G11" s="32">
        <v>0</v>
      </c>
      <c r="H11" s="32">
        <v>0</v>
      </c>
      <c r="I11" s="32">
        <v>0</v>
      </c>
      <c r="J11" s="32">
        <v>0</v>
      </c>
      <c r="K11" s="32">
        <v>0</v>
      </c>
      <c r="L11" s="32">
        <f t="shared" si="2"/>
        <v>0</v>
      </c>
      <c r="M11" s="32">
        <f t="shared" si="0"/>
        <v>0</v>
      </c>
      <c r="N11" s="32">
        <f t="shared" si="1"/>
        <v>0</v>
      </c>
      <c r="O11" s="92">
        <f>C11/SUM(P_C!B$6:B$86)</f>
        <v>0</v>
      </c>
      <c r="P11" s="92">
        <f>D11/SUM(P_C!C$6:C$86)</f>
        <v>0</v>
      </c>
      <c r="Q11" s="92">
        <f>E11/SUM(P_C!D$6:D$86)</f>
        <v>0</v>
      </c>
    </row>
    <row r="12" spans="1:17" x14ac:dyDescent="0.25">
      <c r="A12" s="43">
        <v>10</v>
      </c>
      <c r="B12" s="56" t="s">
        <v>79</v>
      </c>
      <c r="C12" s="31">
        <v>3</v>
      </c>
      <c r="D12" s="31">
        <v>4</v>
      </c>
      <c r="E12" s="31">
        <v>7</v>
      </c>
      <c r="F12" s="30">
        <v>202594</v>
      </c>
      <c r="G12" s="30">
        <v>83447</v>
      </c>
      <c r="H12" s="30">
        <v>286040</v>
      </c>
      <c r="I12" s="30">
        <v>234736</v>
      </c>
      <c r="J12" s="30">
        <v>37300</v>
      </c>
      <c r="K12" s="30">
        <v>14004</v>
      </c>
      <c r="L12" s="30">
        <f t="shared" si="2"/>
        <v>53411.843408789864</v>
      </c>
      <c r="M12" s="30">
        <f t="shared" si="0"/>
        <v>16499.96333899309</v>
      </c>
      <c r="N12" s="30">
        <f t="shared" si="1"/>
        <v>32319.227523273683</v>
      </c>
      <c r="O12" s="91">
        <f>C12/SUM(P_C!B$6:B$86)</f>
        <v>2.814158594721764E-6</v>
      </c>
      <c r="P12" s="91">
        <f>D12/SUM(P_C!C$6:C$86)</f>
        <v>3.1855630283554927E-6</v>
      </c>
      <c r="Q12" s="91">
        <f>E12/SUM(P_C!D$6:D$86)</f>
        <v>3.0150281926671932E-6</v>
      </c>
    </row>
    <row r="13" spans="1:17" x14ac:dyDescent="0.25">
      <c r="A13" s="44">
        <v>11</v>
      </c>
      <c r="B13" s="57" t="s">
        <v>80</v>
      </c>
      <c r="C13" s="32">
        <v>0</v>
      </c>
      <c r="D13" s="32">
        <v>0</v>
      </c>
      <c r="E13" s="32">
        <v>0</v>
      </c>
      <c r="F13" s="32">
        <v>0</v>
      </c>
      <c r="G13" s="32">
        <v>0</v>
      </c>
      <c r="H13" s="32">
        <v>0</v>
      </c>
      <c r="I13" s="32">
        <v>0</v>
      </c>
      <c r="J13" s="32">
        <v>0</v>
      </c>
      <c r="K13" s="32">
        <v>0</v>
      </c>
      <c r="L13" s="32">
        <f t="shared" si="2"/>
        <v>0</v>
      </c>
      <c r="M13" s="32">
        <f t="shared" si="0"/>
        <v>0</v>
      </c>
      <c r="N13" s="32">
        <f t="shared" si="1"/>
        <v>0</v>
      </c>
      <c r="O13" s="92">
        <f>C13/SUM(P_C!B$6:B$86)</f>
        <v>0</v>
      </c>
      <c r="P13" s="92">
        <f>D13/SUM(P_C!C$6:C$86)</f>
        <v>0</v>
      </c>
      <c r="Q13" s="92">
        <f>E13/SUM(P_C!D$6:D$86)</f>
        <v>0</v>
      </c>
    </row>
    <row r="14" spans="1:17" x14ac:dyDescent="0.25">
      <c r="A14" s="43">
        <v>12</v>
      </c>
      <c r="B14" s="56" t="s">
        <v>81</v>
      </c>
      <c r="C14" s="31">
        <v>0</v>
      </c>
      <c r="D14" s="31">
        <v>0</v>
      </c>
      <c r="E14" s="31">
        <v>0</v>
      </c>
      <c r="F14" s="31">
        <v>0</v>
      </c>
      <c r="G14" s="31">
        <v>0</v>
      </c>
      <c r="H14" s="31">
        <v>0</v>
      </c>
      <c r="I14" s="31">
        <v>0</v>
      </c>
      <c r="J14" s="31">
        <v>0</v>
      </c>
      <c r="K14" s="31">
        <v>0</v>
      </c>
      <c r="L14" s="31">
        <f t="shared" si="2"/>
        <v>0</v>
      </c>
      <c r="M14" s="31">
        <f t="shared" si="0"/>
        <v>0</v>
      </c>
      <c r="N14" s="31">
        <f t="shared" si="1"/>
        <v>0</v>
      </c>
      <c r="O14" s="91">
        <f>C14/SUM(P_C!B$6:B$86)</f>
        <v>0</v>
      </c>
      <c r="P14" s="91">
        <f>D14/SUM(P_C!C$6:C$86)</f>
        <v>0</v>
      </c>
      <c r="Q14" s="91">
        <f>E14/SUM(P_C!D$6:D$86)</f>
        <v>0</v>
      </c>
    </row>
    <row r="15" spans="1:17" x14ac:dyDescent="0.25">
      <c r="A15" s="44">
        <v>13</v>
      </c>
      <c r="B15" s="57" t="s">
        <v>82</v>
      </c>
      <c r="C15" s="32">
        <v>0</v>
      </c>
      <c r="D15" s="32">
        <v>1</v>
      </c>
      <c r="E15" s="32">
        <v>1</v>
      </c>
      <c r="F15" s="29">
        <v>3697</v>
      </c>
      <c r="G15" s="29">
        <v>73929</v>
      </c>
      <c r="H15" s="29">
        <v>77626</v>
      </c>
      <c r="I15" s="29">
        <v>77626</v>
      </c>
      <c r="J15" s="32">
        <v>0</v>
      </c>
      <c r="K15" s="32">
        <v>0</v>
      </c>
      <c r="L15" s="29">
        <f t="shared" si="2"/>
        <v>0</v>
      </c>
      <c r="M15" s="29">
        <f t="shared" si="0"/>
        <v>73929</v>
      </c>
      <c r="N15" s="29">
        <f t="shared" si="1"/>
        <v>77626</v>
      </c>
      <c r="O15" s="92">
        <f>C15/SUM(P_C!B$6:B$86)</f>
        <v>0</v>
      </c>
      <c r="P15" s="92">
        <f>D15/SUM(P_C!C$6:C$86)</f>
        <v>7.9639075708887318E-7</v>
      </c>
      <c r="Q15" s="92">
        <f>E15/SUM(P_C!D$6:D$86)</f>
        <v>4.3071831323817042E-7</v>
      </c>
    </row>
    <row r="16" spans="1:17" x14ac:dyDescent="0.25">
      <c r="A16" s="43">
        <v>14</v>
      </c>
      <c r="B16" s="56" t="s">
        <v>83</v>
      </c>
      <c r="C16" s="31">
        <v>0</v>
      </c>
      <c r="D16" s="31">
        <v>1</v>
      </c>
      <c r="E16" s="31">
        <v>1</v>
      </c>
      <c r="F16" s="31">
        <v>0</v>
      </c>
      <c r="G16" s="31">
        <v>821</v>
      </c>
      <c r="H16" s="31">
        <v>821</v>
      </c>
      <c r="I16" s="31">
        <v>0</v>
      </c>
      <c r="J16" s="31">
        <v>821</v>
      </c>
      <c r="K16" s="31">
        <v>0</v>
      </c>
      <c r="L16" s="31">
        <f t="shared" si="2"/>
        <v>0</v>
      </c>
      <c r="M16" s="31">
        <f t="shared" si="0"/>
        <v>821</v>
      </c>
      <c r="N16" s="31">
        <f t="shared" si="1"/>
        <v>821</v>
      </c>
      <c r="O16" s="91">
        <f>C16/SUM(P_C!B$6:B$86)</f>
        <v>0</v>
      </c>
      <c r="P16" s="91">
        <f>D16/SUM(P_C!C$6:C$86)</f>
        <v>7.9639075708887318E-7</v>
      </c>
      <c r="Q16" s="91">
        <f>E16/SUM(P_C!D$6:D$86)</f>
        <v>4.3071831323817042E-7</v>
      </c>
    </row>
    <row r="17" spans="1:17" x14ac:dyDescent="0.25">
      <c r="A17" s="44">
        <v>15</v>
      </c>
      <c r="B17" s="57" t="s">
        <v>84</v>
      </c>
      <c r="C17" s="32">
        <v>5</v>
      </c>
      <c r="D17" s="32">
        <v>4</v>
      </c>
      <c r="E17" s="32">
        <v>9</v>
      </c>
      <c r="F17" s="29">
        <v>408562</v>
      </c>
      <c r="G17" s="29">
        <v>390220</v>
      </c>
      <c r="H17" s="29">
        <v>798782</v>
      </c>
      <c r="I17" s="29">
        <v>642159</v>
      </c>
      <c r="J17" s="29">
        <v>126962</v>
      </c>
      <c r="K17" s="29">
        <v>29662</v>
      </c>
      <c r="L17" s="29">
        <f t="shared" si="2"/>
        <v>62528.802351858416</v>
      </c>
      <c r="M17" s="29">
        <f t="shared" si="0"/>
        <v>74652.03951218602</v>
      </c>
      <c r="N17" s="29">
        <f t="shared" si="1"/>
        <v>67916.907756448461</v>
      </c>
      <c r="O17" s="92">
        <f>C17/SUM(P_C!B$6:B$86)</f>
        <v>4.6902643245362739E-6</v>
      </c>
      <c r="P17" s="92">
        <f>D17/SUM(P_C!C$6:C$86)</f>
        <v>3.1855630283554927E-6</v>
      </c>
      <c r="Q17" s="92">
        <f>E17/SUM(P_C!D$6:D$86)</f>
        <v>3.8764648191435336E-6</v>
      </c>
    </row>
    <row r="18" spans="1:17" x14ac:dyDescent="0.25">
      <c r="A18" s="43">
        <v>16</v>
      </c>
      <c r="B18" s="56" t="s">
        <v>85</v>
      </c>
      <c r="C18" s="31">
        <v>0</v>
      </c>
      <c r="D18" s="31">
        <v>12</v>
      </c>
      <c r="E18" s="31">
        <v>12</v>
      </c>
      <c r="F18" s="30">
        <v>9380</v>
      </c>
      <c r="G18" s="30">
        <v>406888</v>
      </c>
      <c r="H18" s="30">
        <v>416268</v>
      </c>
      <c r="I18" s="30">
        <v>386315</v>
      </c>
      <c r="J18" s="31">
        <v>0</v>
      </c>
      <c r="K18" s="31">
        <v>29952</v>
      </c>
      <c r="L18" s="30">
        <f t="shared" si="2"/>
        <v>0</v>
      </c>
      <c r="M18" s="30">
        <f t="shared" si="0"/>
        <v>31278.410179948143</v>
      </c>
      <c r="N18" s="30">
        <f t="shared" si="1"/>
        <v>31999.472210501794</v>
      </c>
      <c r="O18" s="91">
        <f>C18/SUM(P_C!B$6:B$86)</f>
        <v>0</v>
      </c>
      <c r="P18" s="91">
        <f>D18/SUM(P_C!C$6:C$86)</f>
        <v>9.5566890850664781E-6</v>
      </c>
      <c r="Q18" s="91">
        <f>E18/SUM(P_C!D$6:D$86)</f>
        <v>5.1686197588580451E-6</v>
      </c>
    </row>
    <row r="19" spans="1:17" x14ac:dyDescent="0.25">
      <c r="A19" s="44">
        <v>17</v>
      </c>
      <c r="B19" s="57" t="s">
        <v>86</v>
      </c>
      <c r="C19" s="32">
        <v>32</v>
      </c>
      <c r="D19" s="32">
        <v>23</v>
      </c>
      <c r="E19" s="32">
        <v>55</v>
      </c>
      <c r="F19" s="29">
        <v>28542499</v>
      </c>
      <c r="G19" s="29">
        <v>6504786</v>
      </c>
      <c r="H19" s="29">
        <v>35047285</v>
      </c>
      <c r="I19" s="29">
        <v>33374526</v>
      </c>
      <c r="J19" s="29">
        <v>886201</v>
      </c>
      <c r="K19" s="29">
        <v>786558</v>
      </c>
      <c r="L19" s="29">
        <f t="shared" si="2"/>
        <v>847805.84354183369</v>
      </c>
      <c r="M19" s="29">
        <f t="shared" si="0"/>
        <v>268818.75585999968</v>
      </c>
      <c r="N19" s="29">
        <f t="shared" si="1"/>
        <v>605683.97051124857</v>
      </c>
      <c r="O19" s="92">
        <f>C19/SUM(P_C!B$6:B$86)</f>
        <v>3.0017691677032152E-5</v>
      </c>
      <c r="P19" s="92">
        <f>D19/SUM(P_C!C$6:C$86)</f>
        <v>1.8316987413044086E-5</v>
      </c>
      <c r="Q19" s="92">
        <f>E19/SUM(P_C!D$6:D$86)</f>
        <v>2.3689507228099373E-5</v>
      </c>
    </row>
    <row r="20" spans="1:17" x14ac:dyDescent="0.25">
      <c r="A20" s="43">
        <v>18</v>
      </c>
      <c r="B20" s="56" t="s">
        <v>87</v>
      </c>
      <c r="C20" s="31">
        <v>32</v>
      </c>
      <c r="D20" s="31">
        <v>21</v>
      </c>
      <c r="E20" s="31">
        <v>53</v>
      </c>
      <c r="F20" s="30">
        <v>3374763</v>
      </c>
      <c r="G20" s="30">
        <v>1519167</v>
      </c>
      <c r="H20" s="30">
        <v>4893930</v>
      </c>
      <c r="I20" s="30">
        <v>4036667</v>
      </c>
      <c r="J20" s="30">
        <v>595652</v>
      </c>
      <c r="K20" s="30">
        <v>261611</v>
      </c>
      <c r="L20" s="30">
        <f t="shared" si="2"/>
        <v>84073.168721659138</v>
      </c>
      <c r="M20" s="30">
        <f t="shared" si="0"/>
        <v>57670.051443839038</v>
      </c>
      <c r="N20" s="30">
        <f t="shared" si="1"/>
        <v>73611.556215353077</v>
      </c>
      <c r="O20" s="91">
        <f>C20/SUM(P_C!B$6:B$86)</f>
        <v>3.0017691677032152E-5</v>
      </c>
      <c r="P20" s="91">
        <f>D20/SUM(P_C!C$6:C$86)</f>
        <v>1.6724205898866338E-5</v>
      </c>
      <c r="Q20" s="91">
        <f>E20/SUM(P_C!D$6:D$86)</f>
        <v>2.2828070601623034E-5</v>
      </c>
    </row>
    <row r="21" spans="1:17" x14ac:dyDescent="0.25">
      <c r="A21" s="44">
        <v>19</v>
      </c>
      <c r="B21" s="57" t="s">
        <v>88</v>
      </c>
      <c r="C21" s="32">
        <v>0</v>
      </c>
      <c r="D21" s="32">
        <v>0</v>
      </c>
      <c r="E21" s="32">
        <v>0</v>
      </c>
      <c r="F21" s="32">
        <v>0</v>
      </c>
      <c r="G21" s="32">
        <v>0</v>
      </c>
      <c r="H21" s="32">
        <v>0</v>
      </c>
      <c r="I21" s="32">
        <v>0</v>
      </c>
      <c r="J21" s="32">
        <v>0</v>
      </c>
      <c r="K21" s="32">
        <v>0</v>
      </c>
      <c r="L21" s="32">
        <f t="shared" si="2"/>
        <v>0</v>
      </c>
      <c r="M21" s="32">
        <f t="shared" si="0"/>
        <v>0</v>
      </c>
      <c r="N21" s="32">
        <f t="shared" si="1"/>
        <v>0</v>
      </c>
      <c r="O21" s="92">
        <f>C21/SUM(P_C!B$6:B$86)</f>
        <v>0</v>
      </c>
      <c r="P21" s="92">
        <f>D21/SUM(P_C!C$6:C$86)</f>
        <v>0</v>
      </c>
      <c r="Q21" s="92">
        <f>E21/SUM(P_C!D$6:D$86)</f>
        <v>0</v>
      </c>
    </row>
    <row r="22" spans="1:17" x14ac:dyDescent="0.25">
      <c r="A22" s="43">
        <v>20</v>
      </c>
      <c r="B22" s="56" t="s">
        <v>89</v>
      </c>
      <c r="C22" s="31">
        <v>0</v>
      </c>
      <c r="D22" s="31">
        <v>0</v>
      </c>
      <c r="E22" s="31">
        <v>0</v>
      </c>
      <c r="F22" s="30">
        <v>172756</v>
      </c>
      <c r="G22" s="31">
        <v>0</v>
      </c>
      <c r="H22" s="30">
        <v>172756</v>
      </c>
      <c r="I22" s="30">
        <v>170893</v>
      </c>
      <c r="J22" s="31">
        <v>0</v>
      </c>
      <c r="K22" s="31">
        <v>1863</v>
      </c>
      <c r="L22" s="30">
        <f t="shared" si="2"/>
        <v>0</v>
      </c>
      <c r="M22" s="30">
        <f t="shared" si="0"/>
        <v>0</v>
      </c>
      <c r="N22" s="30">
        <f t="shared" si="1"/>
        <v>0</v>
      </c>
      <c r="O22" s="91">
        <f>C22/SUM(P_C!B$6:B$86)</f>
        <v>0</v>
      </c>
      <c r="P22" s="91">
        <f>D22/SUM(P_C!C$6:C$86)</f>
        <v>0</v>
      </c>
      <c r="Q22" s="91">
        <f>E22/SUM(P_C!D$6:D$86)</f>
        <v>0</v>
      </c>
    </row>
    <row r="23" spans="1:17" x14ac:dyDescent="0.25">
      <c r="A23" s="44">
        <v>21</v>
      </c>
      <c r="B23" s="57" t="s">
        <v>90</v>
      </c>
      <c r="C23" s="32">
        <v>2</v>
      </c>
      <c r="D23" s="32">
        <v>0</v>
      </c>
      <c r="E23" s="32">
        <v>2</v>
      </c>
      <c r="F23" s="29">
        <v>212566</v>
      </c>
      <c r="G23" s="29">
        <v>54502</v>
      </c>
      <c r="H23" s="29">
        <v>267067</v>
      </c>
      <c r="I23" s="29">
        <v>224127</v>
      </c>
      <c r="J23" s="29">
        <v>28951</v>
      </c>
      <c r="K23" s="29">
        <v>13989</v>
      </c>
      <c r="L23" s="29">
        <f t="shared" si="2"/>
        <v>86777.364517852839</v>
      </c>
      <c r="M23" s="29">
        <f t="shared" si="0"/>
        <v>0</v>
      </c>
      <c r="N23" s="29">
        <f t="shared" si="1"/>
        <v>109026.70422216819</v>
      </c>
      <c r="O23" s="92">
        <f>C23/SUM(P_C!B$6:B$86)</f>
        <v>1.8761057298145095E-6</v>
      </c>
      <c r="P23" s="92">
        <f>D23/SUM(P_C!C$6:C$86)</f>
        <v>0</v>
      </c>
      <c r="Q23" s="92">
        <f>E23/SUM(P_C!D$6:D$86)</f>
        <v>8.6143662647634084E-7</v>
      </c>
    </row>
    <row r="24" spans="1:17" x14ac:dyDescent="0.25">
      <c r="A24" s="43">
        <v>22</v>
      </c>
      <c r="B24" s="56" t="s">
        <v>91</v>
      </c>
      <c r="C24" s="31">
        <v>1</v>
      </c>
      <c r="D24" s="31">
        <v>1</v>
      </c>
      <c r="E24" s="31">
        <v>2</v>
      </c>
      <c r="F24" s="30">
        <v>2877</v>
      </c>
      <c r="G24" s="30">
        <v>23473</v>
      </c>
      <c r="H24" s="30">
        <v>26350</v>
      </c>
      <c r="I24" s="30">
        <v>21129</v>
      </c>
      <c r="J24" s="30">
        <v>2877</v>
      </c>
      <c r="K24" s="30">
        <v>2345</v>
      </c>
      <c r="L24" s="30">
        <f t="shared" si="2"/>
        <v>2209.4313669892836</v>
      </c>
      <c r="M24" s="30">
        <f t="shared" si="0"/>
        <v>18026.410315376936</v>
      </c>
      <c r="N24" s="30">
        <f t="shared" si="1"/>
        <v>10117.92084118311</v>
      </c>
      <c r="O24" s="91">
        <f>C24/SUM(P_C!B$6:B$86)</f>
        <v>9.3805286490725474E-7</v>
      </c>
      <c r="P24" s="91">
        <f>D24/SUM(P_C!C$6:C$86)</f>
        <v>7.9639075708887318E-7</v>
      </c>
      <c r="Q24" s="91">
        <f>E24/SUM(P_C!D$6:D$86)</f>
        <v>8.6143662647634084E-7</v>
      </c>
    </row>
    <row r="25" spans="1:17" ht="14.45" customHeight="1" x14ac:dyDescent="0.25">
      <c r="A25" s="44">
        <v>23</v>
      </c>
      <c r="B25" s="57" t="s">
        <v>92</v>
      </c>
      <c r="C25" s="32">
        <v>0</v>
      </c>
      <c r="D25" s="32">
        <v>6</v>
      </c>
      <c r="E25" s="32">
        <v>6</v>
      </c>
      <c r="F25" s="29">
        <v>211280</v>
      </c>
      <c r="G25" s="29">
        <v>37666</v>
      </c>
      <c r="H25" s="29">
        <v>248946</v>
      </c>
      <c r="I25" s="29">
        <v>222749</v>
      </c>
      <c r="J25" s="29">
        <v>25651</v>
      </c>
      <c r="K25" s="29">
        <v>546</v>
      </c>
      <c r="L25" s="29">
        <f t="shared" si="2"/>
        <v>0</v>
      </c>
      <c r="M25" s="29">
        <f t="shared" si="0"/>
        <v>5541.1366598753857</v>
      </c>
      <c r="N25" s="29">
        <f t="shared" si="1"/>
        <v>36623.05014945408</v>
      </c>
      <c r="O25" s="92">
        <f>C25/SUM(P_C!B$6:B$86)</f>
        <v>0</v>
      </c>
      <c r="P25" s="92">
        <f>D25/SUM(P_C!C$6:C$86)</f>
        <v>4.7783445425332391E-6</v>
      </c>
      <c r="Q25" s="92">
        <f>E25/SUM(P_C!D$6:D$86)</f>
        <v>2.5843098794290225E-6</v>
      </c>
    </row>
    <row r="26" spans="1:17" ht="14.45" customHeight="1" x14ac:dyDescent="0.25">
      <c r="A26" s="43">
        <v>24</v>
      </c>
      <c r="B26" s="56" t="s">
        <v>93</v>
      </c>
      <c r="C26" s="31">
        <v>9</v>
      </c>
      <c r="D26" s="31">
        <v>12</v>
      </c>
      <c r="E26" s="31">
        <v>21</v>
      </c>
      <c r="F26" s="30">
        <v>551975</v>
      </c>
      <c r="G26" s="30">
        <v>441213</v>
      </c>
      <c r="H26" s="30">
        <v>993188</v>
      </c>
      <c r="I26" s="30">
        <v>734059</v>
      </c>
      <c r="J26" s="30">
        <v>225443</v>
      </c>
      <c r="K26" s="30">
        <v>33687</v>
      </c>
      <c r="L26" s="30">
        <f t="shared" si="2"/>
        <v>40544.668740974135</v>
      </c>
      <c r="M26" s="30">
        <f t="shared" si="0"/>
        <v>24306.583082401496</v>
      </c>
      <c r="N26" s="30">
        <f t="shared" si="1"/>
        <v>31265.762650361194</v>
      </c>
      <c r="O26" s="91">
        <f>C26/SUM(P_C!B$6:B$86)</f>
        <v>8.442475784165292E-6</v>
      </c>
      <c r="P26" s="91">
        <f>D26/SUM(P_C!C$6:C$86)</f>
        <v>9.5566890850664781E-6</v>
      </c>
      <c r="Q26" s="91">
        <f>E26/SUM(P_C!D$6:D$86)</f>
        <v>9.0450845780015786E-6</v>
      </c>
    </row>
    <row r="27" spans="1:17" x14ac:dyDescent="0.25">
      <c r="A27" s="44">
        <v>25</v>
      </c>
      <c r="B27" s="57" t="s">
        <v>94</v>
      </c>
      <c r="C27" s="32">
        <v>0</v>
      </c>
      <c r="D27" s="32">
        <v>1</v>
      </c>
      <c r="E27" s="32">
        <v>1</v>
      </c>
      <c r="F27" s="29">
        <v>3000</v>
      </c>
      <c r="G27" s="32">
        <v>-977</v>
      </c>
      <c r="H27" s="29">
        <v>2023</v>
      </c>
      <c r="I27" s="29">
        <v>1591</v>
      </c>
      <c r="J27" s="32">
        <v>0</v>
      </c>
      <c r="K27" s="32">
        <v>432</v>
      </c>
      <c r="L27" s="29">
        <f t="shared" si="2"/>
        <v>0</v>
      </c>
      <c r="M27" s="29">
        <f t="shared" si="0"/>
        <v>0</v>
      </c>
      <c r="N27" s="29">
        <f t="shared" si="1"/>
        <v>1473.7001885606537</v>
      </c>
      <c r="O27" s="92">
        <f>C27/SUM(P_C!B$6:B$86)</f>
        <v>0</v>
      </c>
      <c r="P27" s="92">
        <f>D27/SUM(P_C!C$6:C$86)</f>
        <v>7.9639075708887318E-7</v>
      </c>
      <c r="Q27" s="92">
        <f>E27/SUM(P_C!D$6:D$86)</f>
        <v>4.3071831323817042E-7</v>
      </c>
    </row>
    <row r="28" spans="1:17" x14ac:dyDescent="0.25">
      <c r="A28" s="43">
        <v>26</v>
      </c>
      <c r="B28" s="56" t="s">
        <v>95</v>
      </c>
      <c r="C28" s="31">
        <v>5</v>
      </c>
      <c r="D28" s="31">
        <v>5</v>
      </c>
      <c r="E28" s="31">
        <v>10</v>
      </c>
      <c r="F28" s="30">
        <v>161549</v>
      </c>
      <c r="G28" s="30">
        <v>76918</v>
      </c>
      <c r="H28" s="30">
        <v>238466</v>
      </c>
      <c r="I28" s="30">
        <v>119343</v>
      </c>
      <c r="J28" s="30">
        <v>109000</v>
      </c>
      <c r="K28" s="30">
        <v>10123</v>
      </c>
      <c r="L28" s="30">
        <f t="shared" si="2"/>
        <v>2562.6486404872917</v>
      </c>
      <c r="M28" s="30">
        <f t="shared" si="0"/>
        <v>1220.1487358572417</v>
      </c>
      <c r="N28" s="30">
        <f t="shared" si="1"/>
        <v>1891.3907566820053</v>
      </c>
      <c r="O28" s="91">
        <f>C28/SUM(P_C!B$6:B$86)</f>
        <v>4.6902643245362739E-6</v>
      </c>
      <c r="P28" s="91">
        <f>D28/SUM(P_C!C$6:C$86)</f>
        <v>3.9819537854443659E-6</v>
      </c>
      <c r="Q28" s="91">
        <f>E28/SUM(P_C!D$6:D$86)</f>
        <v>4.3071831323817046E-6</v>
      </c>
    </row>
    <row r="29" spans="1:17" x14ac:dyDescent="0.25">
      <c r="A29" s="44">
        <v>27</v>
      </c>
      <c r="B29" s="57" t="s">
        <v>96</v>
      </c>
      <c r="C29" s="32">
        <v>113</v>
      </c>
      <c r="D29" s="32">
        <v>74</v>
      </c>
      <c r="E29" s="32">
        <v>187</v>
      </c>
      <c r="F29" s="29">
        <v>9702697</v>
      </c>
      <c r="G29" s="29">
        <v>7677480</v>
      </c>
      <c r="H29" s="29">
        <v>17380177</v>
      </c>
      <c r="I29" s="29">
        <v>15600548</v>
      </c>
      <c r="J29" s="29">
        <v>934658</v>
      </c>
      <c r="K29" s="29">
        <v>844970</v>
      </c>
      <c r="L29" s="29">
        <f t="shared" si="2"/>
        <v>76348.228937980748</v>
      </c>
      <c r="M29" s="29">
        <f t="shared" si="0"/>
        <v>92251.176893957512</v>
      </c>
      <c r="N29" s="29">
        <f t="shared" si="1"/>
        <v>82641.374118420747</v>
      </c>
      <c r="O29" s="92">
        <f>C29/SUM(P_C!B$6:B$86)</f>
        <v>1.0599997373451979E-4</v>
      </c>
      <c r="P29" s="92">
        <f>D29/SUM(P_C!C$6:C$86)</f>
        <v>5.8932916024576617E-5</v>
      </c>
      <c r="Q29" s="92">
        <f>E29/SUM(P_C!D$6:D$86)</f>
        <v>8.0544324575537867E-5</v>
      </c>
    </row>
    <row r="30" spans="1:17" x14ac:dyDescent="0.25">
      <c r="A30" s="43">
        <v>28</v>
      </c>
      <c r="B30" s="56" t="s">
        <v>97</v>
      </c>
      <c r="C30" s="31">
        <v>0</v>
      </c>
      <c r="D30" s="31">
        <v>0</v>
      </c>
      <c r="E30" s="31">
        <v>0</v>
      </c>
      <c r="F30" s="31">
        <v>-201</v>
      </c>
      <c r="G30" s="30">
        <v>5084</v>
      </c>
      <c r="H30" s="30">
        <v>4883</v>
      </c>
      <c r="I30" s="30">
        <v>3866</v>
      </c>
      <c r="J30" s="31">
        <v>0</v>
      </c>
      <c r="K30" s="31">
        <v>1018</v>
      </c>
      <c r="L30" s="31">
        <f t="shared" si="2"/>
        <v>0</v>
      </c>
      <c r="M30" s="31">
        <f t="shared" si="0"/>
        <v>0</v>
      </c>
      <c r="N30" s="31">
        <f t="shared" si="1"/>
        <v>0</v>
      </c>
      <c r="O30" s="91">
        <f>C30/SUM(P_C!B$6:B$86)</f>
        <v>0</v>
      </c>
      <c r="P30" s="91">
        <f>D30/SUM(P_C!C$6:C$86)</f>
        <v>0</v>
      </c>
      <c r="Q30" s="91">
        <f>E30/SUM(P_C!D$6:D$86)</f>
        <v>0</v>
      </c>
    </row>
    <row r="31" spans="1:17" x14ac:dyDescent="0.25">
      <c r="A31" s="44">
        <v>29</v>
      </c>
      <c r="B31" s="57" t="s">
        <v>98</v>
      </c>
      <c r="C31" s="32">
        <v>0</v>
      </c>
      <c r="D31" s="32">
        <v>0</v>
      </c>
      <c r="E31" s="32">
        <v>0</v>
      </c>
      <c r="F31" s="32">
        <v>0</v>
      </c>
      <c r="G31" s="32">
        <v>0</v>
      </c>
      <c r="H31" s="32">
        <v>0</v>
      </c>
      <c r="I31" s="32">
        <v>0</v>
      </c>
      <c r="J31" s="32">
        <v>0</v>
      </c>
      <c r="K31" s="32">
        <v>0</v>
      </c>
      <c r="L31" s="32">
        <f t="shared" si="2"/>
        <v>0</v>
      </c>
      <c r="M31" s="32">
        <f t="shared" si="0"/>
        <v>0</v>
      </c>
      <c r="N31" s="32">
        <f t="shared" si="1"/>
        <v>0</v>
      </c>
      <c r="O31" s="92">
        <f>C31/SUM(P_C!B$6:B$86)</f>
        <v>0</v>
      </c>
      <c r="P31" s="92">
        <f>D31/SUM(P_C!C$6:C$86)</f>
        <v>0</v>
      </c>
      <c r="Q31" s="92">
        <f>E31/SUM(P_C!D$6:D$86)</f>
        <v>0</v>
      </c>
    </row>
    <row r="32" spans="1:17" x14ac:dyDescent="0.25">
      <c r="A32" s="43">
        <v>30</v>
      </c>
      <c r="B32" s="56" t="s">
        <v>99</v>
      </c>
      <c r="C32" s="31">
        <v>12</v>
      </c>
      <c r="D32" s="31">
        <v>10</v>
      </c>
      <c r="E32" s="31">
        <v>22</v>
      </c>
      <c r="F32" s="30">
        <v>3403056</v>
      </c>
      <c r="G32" s="30">
        <v>2299663</v>
      </c>
      <c r="H32" s="30">
        <v>5702718</v>
      </c>
      <c r="I32" s="30">
        <v>4862204</v>
      </c>
      <c r="J32" s="30">
        <v>549200</v>
      </c>
      <c r="K32" s="30">
        <v>291314</v>
      </c>
      <c r="L32" s="30">
        <f t="shared" si="2"/>
        <v>236484.19901693964</v>
      </c>
      <c r="M32" s="30">
        <f t="shared" si="0"/>
        <v>191769.0320337576</v>
      </c>
      <c r="N32" s="30">
        <f t="shared" si="1"/>
        <v>216159.08521092127</v>
      </c>
      <c r="O32" s="91">
        <f>C32/SUM(P_C!B$6:B$86)</f>
        <v>1.1256634378887056E-5</v>
      </c>
      <c r="P32" s="91">
        <f>D32/SUM(P_C!C$6:C$86)</f>
        <v>7.9639075708887318E-6</v>
      </c>
      <c r="Q32" s="91">
        <f>E32/SUM(P_C!D$6:D$86)</f>
        <v>9.4758028912397497E-6</v>
      </c>
    </row>
    <row r="33" spans="1:17" x14ac:dyDescent="0.25">
      <c r="A33" s="44">
        <v>31</v>
      </c>
      <c r="B33" s="57" t="s">
        <v>100</v>
      </c>
      <c r="C33" s="32">
        <v>0</v>
      </c>
      <c r="D33" s="32">
        <v>0</v>
      </c>
      <c r="E33" s="32">
        <v>0</v>
      </c>
      <c r="F33" s="32">
        <v>0</v>
      </c>
      <c r="G33" s="32">
        <v>0</v>
      </c>
      <c r="H33" s="32">
        <v>0</v>
      </c>
      <c r="I33" s="32">
        <v>0</v>
      </c>
      <c r="J33" s="32">
        <v>0</v>
      </c>
      <c r="K33" s="32">
        <v>0</v>
      </c>
      <c r="L33" s="32">
        <f t="shared" si="2"/>
        <v>0</v>
      </c>
      <c r="M33" s="32">
        <f t="shared" si="0"/>
        <v>0</v>
      </c>
      <c r="N33" s="32">
        <f t="shared" si="1"/>
        <v>0</v>
      </c>
      <c r="O33" s="92">
        <f>C33/SUM(P_C!B$6:B$86)</f>
        <v>0</v>
      </c>
      <c r="P33" s="92">
        <f>D33/SUM(P_C!C$6:C$86)</f>
        <v>0</v>
      </c>
      <c r="Q33" s="92">
        <f>E33/SUM(P_C!D$6:D$86)</f>
        <v>0</v>
      </c>
    </row>
    <row r="34" spans="1:17" ht="14.45" customHeight="1" x14ac:dyDescent="0.25">
      <c r="A34" s="43">
        <v>32</v>
      </c>
      <c r="B34" s="56" t="s">
        <v>101</v>
      </c>
      <c r="C34" s="31">
        <v>64</v>
      </c>
      <c r="D34" s="31">
        <v>72</v>
      </c>
      <c r="E34" s="31">
        <v>136</v>
      </c>
      <c r="F34" s="30">
        <v>3408229</v>
      </c>
      <c r="G34" s="30">
        <v>3469530</v>
      </c>
      <c r="H34" s="30">
        <v>6877759</v>
      </c>
      <c r="I34" s="30">
        <v>5526256</v>
      </c>
      <c r="J34" s="30">
        <v>1079934</v>
      </c>
      <c r="K34" s="30">
        <v>271569</v>
      </c>
      <c r="L34" s="30">
        <f t="shared" si="2"/>
        <v>40741.269494615735</v>
      </c>
      <c r="M34" s="30">
        <f t="shared" si="0"/>
        <v>36865.821385607633</v>
      </c>
      <c r="N34" s="30">
        <f t="shared" si="1"/>
        <v>38689.561672199685</v>
      </c>
      <c r="O34" s="91">
        <f>C34/SUM(P_C!B$6:B$86)</f>
        <v>6.0035383354064303E-5</v>
      </c>
      <c r="P34" s="91">
        <f>D34/SUM(P_C!C$6:C$86)</f>
        <v>5.7340134510398876E-5</v>
      </c>
      <c r="Q34" s="91">
        <f>E34/SUM(P_C!D$6:D$86)</f>
        <v>5.8577690600391176E-5</v>
      </c>
    </row>
    <row r="35" spans="1:17" x14ac:dyDescent="0.25">
      <c r="A35" s="44">
        <v>33</v>
      </c>
      <c r="B35" s="57" t="s">
        <v>102</v>
      </c>
      <c r="C35" s="32">
        <v>26</v>
      </c>
      <c r="D35" s="32">
        <v>39</v>
      </c>
      <c r="E35" s="32">
        <v>65</v>
      </c>
      <c r="F35" s="29">
        <v>1482999</v>
      </c>
      <c r="G35" s="29">
        <v>5350069</v>
      </c>
      <c r="H35" s="29">
        <v>6833068</v>
      </c>
      <c r="I35" s="29">
        <v>6256887</v>
      </c>
      <c r="J35" s="29">
        <v>413905</v>
      </c>
      <c r="K35" s="29">
        <v>162276</v>
      </c>
      <c r="L35" s="29">
        <f t="shared" si="2"/>
        <v>51883.758180547695</v>
      </c>
      <c r="M35" s="29">
        <f t="shared" si="0"/>
        <v>124783.93950153017</v>
      </c>
      <c r="N35" s="29">
        <f t="shared" si="1"/>
        <v>95623.866973137177</v>
      </c>
      <c r="O35" s="92">
        <f>C35/SUM(P_C!B$6:B$86)</f>
        <v>2.4389374487588624E-5</v>
      </c>
      <c r="P35" s="92">
        <f>D35/SUM(P_C!C$6:C$86)</f>
        <v>3.1059239526466053E-5</v>
      </c>
      <c r="Q35" s="92">
        <f>E35/SUM(P_C!D$6:D$86)</f>
        <v>2.7996690360481076E-5</v>
      </c>
    </row>
    <row r="36" spans="1:17" x14ac:dyDescent="0.25">
      <c r="A36" s="43">
        <v>34</v>
      </c>
      <c r="B36" s="56" t="s">
        <v>103</v>
      </c>
      <c r="C36" s="31">
        <v>34</v>
      </c>
      <c r="D36" s="31">
        <v>45</v>
      </c>
      <c r="E36" s="31">
        <v>79</v>
      </c>
      <c r="F36" s="30">
        <v>2196215</v>
      </c>
      <c r="G36" s="30">
        <v>2872283</v>
      </c>
      <c r="H36" s="30">
        <v>5068497</v>
      </c>
      <c r="I36" s="30">
        <v>3920619</v>
      </c>
      <c r="J36" s="30">
        <v>818908</v>
      </c>
      <c r="K36" s="30">
        <v>328970</v>
      </c>
      <c r="L36" s="30">
        <f t="shared" si="2"/>
        <v>46814.660046814577</v>
      </c>
      <c r="M36" s="30">
        <f t="shared" si="0"/>
        <v>46259.46989009445</v>
      </c>
      <c r="N36" s="30">
        <f t="shared" si="1"/>
        <v>46498.40331518685</v>
      </c>
      <c r="O36" s="91">
        <f>C36/SUM(P_C!B$6:B$86)</f>
        <v>3.1893797406846663E-5</v>
      </c>
      <c r="P36" s="91">
        <f>D36/SUM(P_C!C$6:C$86)</f>
        <v>3.5837584068999297E-5</v>
      </c>
      <c r="Q36" s="91">
        <f>E36/SUM(P_C!D$6:D$86)</f>
        <v>3.4026746745815461E-5</v>
      </c>
    </row>
    <row r="37" spans="1:17" x14ac:dyDescent="0.25">
      <c r="A37" s="44">
        <v>35</v>
      </c>
      <c r="B37" s="57" t="s">
        <v>104</v>
      </c>
      <c r="C37" s="32">
        <v>1</v>
      </c>
      <c r="D37" s="32">
        <v>0</v>
      </c>
      <c r="E37" s="32">
        <v>1</v>
      </c>
      <c r="F37" s="29">
        <v>25081</v>
      </c>
      <c r="G37" s="29">
        <v>-7218</v>
      </c>
      <c r="H37" s="29">
        <v>17863</v>
      </c>
      <c r="I37" s="32">
        <v>-956</v>
      </c>
      <c r="J37" s="29">
        <v>18653</v>
      </c>
      <c r="K37" s="29">
        <v>166</v>
      </c>
      <c r="L37" s="29">
        <f t="shared" si="2"/>
        <v>603778.11481110274</v>
      </c>
      <c r="M37" s="29">
        <f t="shared" si="0"/>
        <v>0</v>
      </c>
      <c r="N37" s="29">
        <f t="shared" si="1"/>
        <v>430018.27936967136</v>
      </c>
      <c r="O37" s="92">
        <f>C37/SUM(P_C!B$6:B$86)</f>
        <v>9.3805286490725474E-7</v>
      </c>
      <c r="P37" s="92">
        <f>D37/SUM(P_C!C$6:C$86)</f>
        <v>0</v>
      </c>
      <c r="Q37" s="92">
        <f>E37/SUM(P_C!D$6:D$86)</f>
        <v>4.3071831323817042E-7</v>
      </c>
    </row>
    <row r="38" spans="1:17" x14ac:dyDescent="0.25">
      <c r="A38" s="43">
        <v>36</v>
      </c>
      <c r="B38" s="56" t="s">
        <v>105</v>
      </c>
      <c r="C38" s="31">
        <v>0</v>
      </c>
      <c r="D38" s="31">
        <v>0</v>
      </c>
      <c r="E38" s="31">
        <v>0</v>
      </c>
      <c r="F38" s="31">
        <v>0</v>
      </c>
      <c r="G38" s="31">
        <v>0</v>
      </c>
      <c r="H38" s="31">
        <v>0</v>
      </c>
      <c r="I38" s="31">
        <v>0</v>
      </c>
      <c r="J38" s="31">
        <v>0</v>
      </c>
      <c r="K38" s="31">
        <v>0</v>
      </c>
      <c r="L38" s="31">
        <f t="shared" si="2"/>
        <v>0</v>
      </c>
      <c r="M38" s="31">
        <f t="shared" si="0"/>
        <v>0</v>
      </c>
      <c r="N38" s="31">
        <f t="shared" si="1"/>
        <v>0</v>
      </c>
      <c r="O38" s="91">
        <f>C38/SUM(P_C!B$6:B$86)</f>
        <v>0</v>
      </c>
      <c r="P38" s="91">
        <f>D38/SUM(P_C!C$6:C$86)</f>
        <v>0</v>
      </c>
      <c r="Q38" s="91">
        <f>E38/SUM(P_C!D$6:D$86)</f>
        <v>0</v>
      </c>
    </row>
    <row r="39" spans="1:17" x14ac:dyDescent="0.25">
      <c r="A39" s="44">
        <v>37</v>
      </c>
      <c r="B39" s="57" t="s">
        <v>106</v>
      </c>
      <c r="C39" s="32">
        <v>14</v>
      </c>
      <c r="D39" s="32">
        <v>5</v>
      </c>
      <c r="E39" s="32">
        <v>19</v>
      </c>
      <c r="F39" s="29">
        <v>1288819</v>
      </c>
      <c r="G39" s="29">
        <v>317550</v>
      </c>
      <c r="H39" s="29">
        <v>1606368</v>
      </c>
      <c r="I39" s="29">
        <v>1361456</v>
      </c>
      <c r="J39" s="29">
        <v>191382</v>
      </c>
      <c r="K39" s="29">
        <v>53530</v>
      </c>
      <c r="L39" s="29">
        <f t="shared" si="2"/>
        <v>76006.927321074822</v>
      </c>
      <c r="M39" s="29">
        <f t="shared" si="0"/>
        <v>52436.222121384351</v>
      </c>
      <c r="N39" s="29">
        <f t="shared" si="1"/>
        <v>69804.066708669125</v>
      </c>
      <c r="O39" s="92">
        <f>C39/SUM(P_C!B$6:B$86)</f>
        <v>1.3132740108701566E-5</v>
      </c>
      <c r="P39" s="92">
        <f>D39/SUM(P_C!C$6:C$86)</f>
        <v>3.9819537854443659E-6</v>
      </c>
      <c r="Q39" s="92">
        <f>E39/SUM(P_C!D$6:D$86)</f>
        <v>8.1836479515252382E-6</v>
      </c>
    </row>
    <row r="40" spans="1:17" x14ac:dyDescent="0.25">
      <c r="A40" s="43">
        <v>38</v>
      </c>
      <c r="B40" s="56" t="s">
        <v>107</v>
      </c>
      <c r="C40" s="31">
        <v>122</v>
      </c>
      <c r="D40" s="31">
        <v>146</v>
      </c>
      <c r="E40" s="31">
        <v>268</v>
      </c>
      <c r="F40" s="30">
        <v>84411643</v>
      </c>
      <c r="G40" s="30">
        <v>90084676</v>
      </c>
      <c r="H40" s="30">
        <v>174496319</v>
      </c>
      <c r="I40" s="30">
        <v>168282533</v>
      </c>
      <c r="J40" s="30">
        <v>2435938</v>
      </c>
      <c r="K40" s="30">
        <v>3777849</v>
      </c>
      <c r="L40" s="30">
        <f t="shared" si="2"/>
        <v>666575.38121061912</v>
      </c>
      <c r="M40" s="30">
        <f t="shared" si="0"/>
        <v>594435.60150641645</v>
      </c>
      <c r="N40" s="30">
        <f t="shared" si="1"/>
        <v>627275.35196877748</v>
      </c>
      <c r="O40" s="91">
        <f>C40/SUM(P_C!B$6:B$86)</f>
        <v>1.1444244951868508E-4</v>
      </c>
      <c r="P40" s="91">
        <f>D40/SUM(P_C!C$6:C$86)</f>
        <v>1.1627305053497549E-4</v>
      </c>
      <c r="Q40" s="91">
        <f>E40/SUM(P_C!D$6:D$86)</f>
        <v>1.1543250794782967E-4</v>
      </c>
    </row>
    <row r="41" spans="1:17" ht="14.45" customHeight="1" x14ac:dyDescent="0.25">
      <c r="A41" s="44">
        <v>39</v>
      </c>
      <c r="B41" s="57" t="s">
        <v>108</v>
      </c>
      <c r="C41" s="32">
        <v>188</v>
      </c>
      <c r="D41" s="32">
        <v>5</v>
      </c>
      <c r="E41" s="32">
        <v>193</v>
      </c>
      <c r="F41" s="29">
        <v>63333320</v>
      </c>
      <c r="G41" s="29">
        <v>1377107</v>
      </c>
      <c r="H41" s="29">
        <v>64710428</v>
      </c>
      <c r="I41" s="29">
        <v>62070325</v>
      </c>
      <c r="J41" s="29">
        <v>1104442</v>
      </c>
      <c r="K41" s="29">
        <v>1535660</v>
      </c>
      <c r="L41" s="29">
        <f t="shared" si="2"/>
        <v>322698.82084738719</v>
      </c>
      <c r="M41" s="29">
        <f t="shared" si="0"/>
        <v>263827.85982218635</v>
      </c>
      <c r="N41" s="29">
        <f t="shared" si="1"/>
        <v>321173.67137992691</v>
      </c>
      <c r="O41" s="92">
        <f>C41/SUM(P_C!B$6:B$86)</f>
        <v>1.7635393860256389E-4</v>
      </c>
      <c r="P41" s="92">
        <f>D41/SUM(P_C!C$6:C$86)</f>
        <v>3.9819537854443659E-6</v>
      </c>
      <c r="Q41" s="92">
        <f>E41/SUM(P_C!D$6:D$86)</f>
        <v>8.3128634454966897E-5</v>
      </c>
    </row>
    <row r="42" spans="1:17" x14ac:dyDescent="0.25">
      <c r="A42" s="43">
        <v>40</v>
      </c>
      <c r="B42" s="56" t="s">
        <v>109</v>
      </c>
      <c r="C42" s="31">
        <v>13</v>
      </c>
      <c r="D42" s="31">
        <v>6</v>
      </c>
      <c r="E42" s="31">
        <v>19</v>
      </c>
      <c r="F42" s="30">
        <v>590999</v>
      </c>
      <c r="G42" s="30">
        <v>707423</v>
      </c>
      <c r="H42" s="30">
        <v>1298422</v>
      </c>
      <c r="I42" s="30">
        <v>1097018</v>
      </c>
      <c r="J42" s="30">
        <v>158788</v>
      </c>
      <c r="K42" s="30">
        <v>42616</v>
      </c>
      <c r="L42" s="30">
        <f t="shared" si="2"/>
        <v>37370.716367775327</v>
      </c>
      <c r="M42" s="30">
        <f t="shared" si="0"/>
        <v>96920.568874490302</v>
      </c>
      <c r="N42" s="30">
        <f t="shared" si="1"/>
        <v>56175.932948843212</v>
      </c>
      <c r="O42" s="91">
        <f>C42/SUM(P_C!B$6:B$86)</f>
        <v>1.2194687243794312E-5</v>
      </c>
      <c r="P42" s="91">
        <f>D42/SUM(P_C!C$6:C$86)</f>
        <v>4.7783445425332391E-6</v>
      </c>
      <c r="Q42" s="91">
        <f>E42/SUM(P_C!D$6:D$86)</f>
        <v>8.1836479515252382E-6</v>
      </c>
    </row>
    <row r="43" spans="1:17" x14ac:dyDescent="0.25">
      <c r="A43" s="44">
        <v>41</v>
      </c>
      <c r="B43" s="57" t="s">
        <v>110</v>
      </c>
      <c r="C43" s="32">
        <v>154</v>
      </c>
      <c r="D43" s="32">
        <v>168</v>
      </c>
      <c r="E43" s="32">
        <v>322</v>
      </c>
      <c r="F43" s="29">
        <v>23257039</v>
      </c>
      <c r="G43" s="29">
        <v>9607415</v>
      </c>
      <c r="H43" s="29">
        <v>32864453</v>
      </c>
      <c r="I43" s="29">
        <v>25652119</v>
      </c>
      <c r="J43" s="29">
        <v>6081209</v>
      </c>
      <c r="K43" s="29">
        <v>1131126</v>
      </c>
      <c r="L43" s="29">
        <f t="shared" si="2"/>
        <v>110137.77067079105</v>
      </c>
      <c r="M43" s="29">
        <f t="shared" si="0"/>
        <v>41706.1259392633</v>
      </c>
      <c r="N43" s="29">
        <f t="shared" si="1"/>
        <v>74434.301589453913</v>
      </c>
      <c r="O43" s="92">
        <f>C43/SUM(P_C!B$6:B$86)</f>
        <v>1.4446014119571724E-4</v>
      </c>
      <c r="P43" s="92">
        <f>D43/SUM(P_C!C$6:C$86)</f>
        <v>1.337936471909307E-4</v>
      </c>
      <c r="Q43" s="92">
        <f>E43/SUM(P_C!D$6:D$86)</f>
        <v>1.3869129686269087E-4</v>
      </c>
    </row>
    <row r="44" spans="1:17" x14ac:dyDescent="0.25">
      <c r="A44" s="43">
        <v>42</v>
      </c>
      <c r="B44" s="56" t="s">
        <v>111</v>
      </c>
      <c r="C44" s="31">
        <v>18</v>
      </c>
      <c r="D44" s="31">
        <v>11</v>
      </c>
      <c r="E44" s="31">
        <v>29</v>
      </c>
      <c r="F44" s="30">
        <v>4820298</v>
      </c>
      <c r="G44" s="30">
        <v>1674921</v>
      </c>
      <c r="H44" s="30">
        <v>6495219</v>
      </c>
      <c r="I44" s="30">
        <v>5824359</v>
      </c>
      <c r="J44" s="30">
        <v>394637</v>
      </c>
      <c r="K44" s="30">
        <v>276223</v>
      </c>
      <c r="L44" s="30">
        <f t="shared" si="2"/>
        <v>237809.83057521089</v>
      </c>
      <c r="M44" s="30">
        <f t="shared" si="0"/>
        <v>135216.61611082457</v>
      </c>
      <c r="N44" s="30">
        <f t="shared" si="1"/>
        <v>198895.16301975402</v>
      </c>
      <c r="O44" s="91">
        <f>C44/SUM(P_C!B$6:B$86)</f>
        <v>1.6884951568330584E-5</v>
      </c>
      <c r="P44" s="91">
        <f>D44/SUM(P_C!C$6:C$86)</f>
        <v>8.7602983279776058E-6</v>
      </c>
      <c r="Q44" s="91">
        <f>E44/SUM(P_C!D$6:D$86)</f>
        <v>1.2490831083906942E-5</v>
      </c>
    </row>
    <row r="45" spans="1:17" x14ac:dyDescent="0.25">
      <c r="A45" s="44">
        <v>43</v>
      </c>
      <c r="B45" s="57" t="s">
        <v>112</v>
      </c>
      <c r="C45" s="32">
        <v>1</v>
      </c>
      <c r="D45" s="32">
        <v>0</v>
      </c>
      <c r="E45" s="32">
        <v>1</v>
      </c>
      <c r="F45" s="29">
        <v>10530</v>
      </c>
      <c r="G45" s="32">
        <v>0</v>
      </c>
      <c r="H45" s="29">
        <v>10530</v>
      </c>
      <c r="I45" s="29">
        <v>10530</v>
      </c>
      <c r="J45" s="32">
        <v>0</v>
      </c>
      <c r="K45" s="32">
        <v>0</v>
      </c>
      <c r="L45" s="29">
        <f t="shared" si="2"/>
        <v>10530</v>
      </c>
      <c r="M45" s="29">
        <f t="shared" si="0"/>
        <v>0</v>
      </c>
      <c r="N45" s="29">
        <f t="shared" si="1"/>
        <v>10530</v>
      </c>
      <c r="O45" s="92">
        <f>C45/SUM(P_C!B$6:B$86)</f>
        <v>9.3805286490725474E-7</v>
      </c>
      <c r="P45" s="92">
        <f>D45/SUM(P_C!C$6:C$86)</f>
        <v>0</v>
      </c>
      <c r="Q45" s="92">
        <f>E45/SUM(P_C!D$6:D$86)</f>
        <v>4.3071831323817042E-7</v>
      </c>
    </row>
    <row r="46" spans="1:17" x14ac:dyDescent="0.25">
      <c r="A46" s="43">
        <v>44</v>
      </c>
      <c r="B46" s="56" t="s">
        <v>113</v>
      </c>
      <c r="C46" s="31">
        <v>0</v>
      </c>
      <c r="D46" s="31">
        <v>1</v>
      </c>
      <c r="E46" s="31">
        <v>1</v>
      </c>
      <c r="F46" s="31">
        <v>0</v>
      </c>
      <c r="G46" s="30">
        <v>3956</v>
      </c>
      <c r="H46" s="30">
        <v>3956</v>
      </c>
      <c r="I46" s="30">
        <v>3956</v>
      </c>
      <c r="J46" s="31">
        <v>0</v>
      </c>
      <c r="K46" s="31">
        <v>0</v>
      </c>
      <c r="L46" s="31">
        <f t="shared" si="2"/>
        <v>0</v>
      </c>
      <c r="M46" s="31">
        <f t="shared" si="0"/>
        <v>3956</v>
      </c>
      <c r="N46" s="31">
        <f t="shared" si="1"/>
        <v>3956</v>
      </c>
      <c r="O46" s="91">
        <f>C46/SUM(P_C!B$6:B$86)</f>
        <v>0</v>
      </c>
      <c r="P46" s="91">
        <f>D46/SUM(P_C!C$6:C$86)</f>
        <v>7.9639075708887318E-7</v>
      </c>
      <c r="Q46" s="91">
        <f>E46/SUM(P_C!D$6:D$86)</f>
        <v>4.3071831323817042E-7</v>
      </c>
    </row>
    <row r="47" spans="1:17" x14ac:dyDescent="0.25">
      <c r="A47" s="44">
        <v>45</v>
      </c>
      <c r="B47" s="57" t="s">
        <v>114</v>
      </c>
      <c r="C47" s="32">
        <v>0</v>
      </c>
      <c r="D47" s="32">
        <v>1</v>
      </c>
      <c r="E47" s="32">
        <v>1</v>
      </c>
      <c r="F47" s="32">
        <v>0</v>
      </c>
      <c r="G47" s="29">
        <v>16613</v>
      </c>
      <c r="H47" s="29">
        <v>16613</v>
      </c>
      <c r="I47" s="29">
        <v>8503</v>
      </c>
      <c r="J47" s="29">
        <v>5820</v>
      </c>
      <c r="K47" s="29">
        <v>2290</v>
      </c>
      <c r="L47" s="32">
        <f t="shared" si="2"/>
        <v>0</v>
      </c>
      <c r="M47" s="32">
        <f t="shared" si="0"/>
        <v>3830.2377581895157</v>
      </c>
      <c r="N47" s="32">
        <f t="shared" si="1"/>
        <v>3830.2377581895157</v>
      </c>
      <c r="O47" s="92">
        <f>C47/SUM(P_C!B$6:B$86)</f>
        <v>0</v>
      </c>
      <c r="P47" s="92">
        <f>D47/SUM(P_C!C$6:C$86)</f>
        <v>7.9639075708887318E-7</v>
      </c>
      <c r="Q47" s="92">
        <f>E47/SUM(P_C!D$6:D$86)</f>
        <v>4.3071831323817042E-7</v>
      </c>
    </row>
    <row r="48" spans="1:17" x14ac:dyDescent="0.25">
      <c r="A48" s="43">
        <v>46</v>
      </c>
      <c r="B48" s="56" t="s">
        <v>115</v>
      </c>
      <c r="C48" s="31">
        <v>0</v>
      </c>
      <c r="D48" s="31">
        <v>0</v>
      </c>
      <c r="E48" s="31">
        <v>0</v>
      </c>
      <c r="F48" s="31">
        <v>0</v>
      </c>
      <c r="G48" s="31">
        <v>0</v>
      </c>
      <c r="H48" s="31">
        <v>0</v>
      </c>
      <c r="I48" s="31">
        <v>0</v>
      </c>
      <c r="J48" s="31">
        <v>0</v>
      </c>
      <c r="K48" s="31">
        <v>0</v>
      </c>
      <c r="L48" s="31">
        <f t="shared" si="2"/>
        <v>0</v>
      </c>
      <c r="M48" s="31">
        <f t="shared" si="0"/>
        <v>0</v>
      </c>
      <c r="N48" s="31">
        <f t="shared" si="1"/>
        <v>0</v>
      </c>
      <c r="O48" s="91">
        <f>C48/SUM(P_C!B$6:B$86)</f>
        <v>0</v>
      </c>
      <c r="P48" s="91">
        <f>D48/SUM(P_C!C$6:C$86)</f>
        <v>0</v>
      </c>
      <c r="Q48" s="91">
        <f>E48/SUM(P_C!D$6:D$86)</f>
        <v>0</v>
      </c>
    </row>
    <row r="49" spans="1:17" ht="14.45" customHeight="1" x14ac:dyDescent="0.25">
      <c r="A49" s="44">
        <v>47</v>
      </c>
      <c r="B49" s="57" t="s">
        <v>116</v>
      </c>
      <c r="C49" s="32">
        <v>0</v>
      </c>
      <c r="D49" s="32">
        <v>0</v>
      </c>
      <c r="E49" s="32">
        <v>0</v>
      </c>
      <c r="F49" s="32">
        <v>0</v>
      </c>
      <c r="G49" s="32">
        <v>0</v>
      </c>
      <c r="H49" s="32">
        <v>0</v>
      </c>
      <c r="I49" s="32">
        <v>0</v>
      </c>
      <c r="J49" s="32">
        <v>0</v>
      </c>
      <c r="K49" s="32">
        <v>0</v>
      </c>
      <c r="L49" s="32">
        <f t="shared" si="2"/>
        <v>0</v>
      </c>
      <c r="M49" s="32">
        <f t="shared" si="0"/>
        <v>0</v>
      </c>
      <c r="N49" s="32">
        <f t="shared" si="1"/>
        <v>0</v>
      </c>
      <c r="O49" s="92">
        <f>C49/SUM(P_C!B$6:B$86)</f>
        <v>0</v>
      </c>
      <c r="P49" s="92">
        <f>D49/SUM(P_C!C$6:C$86)</f>
        <v>0</v>
      </c>
      <c r="Q49" s="92">
        <f>E49/SUM(P_C!D$6:D$86)</f>
        <v>0</v>
      </c>
    </row>
    <row r="50" spans="1:17" x14ac:dyDescent="0.25">
      <c r="A50" s="43">
        <v>48</v>
      </c>
      <c r="B50" s="56" t="s">
        <v>117</v>
      </c>
      <c r="C50" s="31">
        <v>0</v>
      </c>
      <c r="D50" s="31">
        <v>0</v>
      </c>
      <c r="E50" s="31">
        <v>0</v>
      </c>
      <c r="F50" s="30">
        <v>16058</v>
      </c>
      <c r="G50" s="31">
        <v>0</v>
      </c>
      <c r="H50" s="30">
        <v>16058</v>
      </c>
      <c r="I50" s="30">
        <v>16058</v>
      </c>
      <c r="J50" s="31">
        <v>0</v>
      </c>
      <c r="K50" s="31">
        <v>0</v>
      </c>
      <c r="L50" s="30">
        <f t="shared" si="2"/>
        <v>0</v>
      </c>
      <c r="M50" s="30">
        <f t="shared" si="0"/>
        <v>0</v>
      </c>
      <c r="N50" s="30">
        <f t="shared" si="1"/>
        <v>0</v>
      </c>
      <c r="O50" s="91">
        <f>C50/SUM(P_C!B$6:B$86)</f>
        <v>0</v>
      </c>
      <c r="P50" s="91">
        <f>D50/SUM(P_C!C$6:C$86)</f>
        <v>0</v>
      </c>
      <c r="Q50" s="91">
        <f>E50/SUM(P_C!D$6:D$86)</f>
        <v>0</v>
      </c>
    </row>
    <row r="51" spans="1:17" x14ac:dyDescent="0.25">
      <c r="A51" s="44">
        <v>49</v>
      </c>
      <c r="B51" s="57" t="s">
        <v>118</v>
      </c>
      <c r="C51" s="32">
        <v>0</v>
      </c>
      <c r="D51" s="32">
        <v>0</v>
      </c>
      <c r="E51" s="32">
        <v>0</v>
      </c>
      <c r="F51" s="32">
        <v>0</v>
      </c>
      <c r="G51" s="32">
        <v>0</v>
      </c>
      <c r="H51" s="32">
        <v>0</v>
      </c>
      <c r="I51" s="32">
        <v>0</v>
      </c>
      <c r="J51" s="32">
        <v>0</v>
      </c>
      <c r="K51" s="32">
        <v>0</v>
      </c>
      <c r="L51" s="32">
        <f t="shared" si="2"/>
        <v>0</v>
      </c>
      <c r="M51" s="32">
        <f t="shared" si="0"/>
        <v>0</v>
      </c>
      <c r="N51" s="32">
        <f t="shared" si="1"/>
        <v>0</v>
      </c>
      <c r="O51" s="92">
        <f>C51/SUM(P_C!B$6:B$86)</f>
        <v>0</v>
      </c>
      <c r="P51" s="92">
        <f>D51/SUM(P_C!C$6:C$86)</f>
        <v>0</v>
      </c>
      <c r="Q51" s="92">
        <f>E51/SUM(P_C!D$6:D$86)</f>
        <v>0</v>
      </c>
    </row>
    <row r="52" spans="1:17" x14ac:dyDescent="0.25">
      <c r="A52" s="43">
        <v>50</v>
      </c>
      <c r="B52" s="56" t="s">
        <v>119</v>
      </c>
      <c r="C52" s="31">
        <v>0</v>
      </c>
      <c r="D52" s="31">
        <v>0</v>
      </c>
      <c r="E52" s="31">
        <v>0</v>
      </c>
      <c r="F52" s="31">
        <v>0</v>
      </c>
      <c r="G52" s="31">
        <v>0</v>
      </c>
      <c r="H52" s="31">
        <v>0</v>
      </c>
      <c r="I52" s="31">
        <v>0</v>
      </c>
      <c r="J52" s="31">
        <v>0</v>
      </c>
      <c r="K52" s="31">
        <v>0</v>
      </c>
      <c r="L52" s="31">
        <f t="shared" si="2"/>
        <v>0</v>
      </c>
      <c r="M52" s="31">
        <f t="shared" si="0"/>
        <v>0</v>
      </c>
      <c r="N52" s="31">
        <f t="shared" si="1"/>
        <v>0</v>
      </c>
      <c r="O52" s="91">
        <f>C52/SUM(P_C!B$6:B$86)</f>
        <v>0</v>
      </c>
      <c r="P52" s="91">
        <f>D52/SUM(P_C!C$6:C$86)</f>
        <v>0</v>
      </c>
      <c r="Q52" s="91">
        <f>E52/SUM(P_C!D$6:D$86)</f>
        <v>0</v>
      </c>
    </row>
    <row r="53" spans="1:17" x14ac:dyDescent="0.25">
      <c r="A53" s="44">
        <v>51</v>
      </c>
      <c r="B53" s="57" t="s">
        <v>120</v>
      </c>
      <c r="C53" s="32">
        <v>0</v>
      </c>
      <c r="D53" s="32">
        <v>0</v>
      </c>
      <c r="E53" s="32">
        <v>0</v>
      </c>
      <c r="F53" s="32">
        <v>0</v>
      </c>
      <c r="G53" s="32">
        <v>0</v>
      </c>
      <c r="H53" s="32">
        <v>0</v>
      </c>
      <c r="I53" s="32">
        <v>0</v>
      </c>
      <c r="J53" s="32">
        <v>0</v>
      </c>
      <c r="K53" s="32">
        <v>0</v>
      </c>
      <c r="L53" s="32">
        <f t="shared" si="2"/>
        <v>0</v>
      </c>
      <c r="M53" s="32">
        <f t="shared" si="0"/>
        <v>0</v>
      </c>
      <c r="N53" s="32">
        <f t="shared" si="1"/>
        <v>0</v>
      </c>
      <c r="O53" s="92">
        <f>C53/SUM(P_C!B$6:B$86)</f>
        <v>0</v>
      </c>
      <c r="P53" s="92">
        <f>D53/SUM(P_C!C$6:C$86)</f>
        <v>0</v>
      </c>
      <c r="Q53" s="92">
        <f>E53/SUM(P_C!D$6:D$86)</f>
        <v>0</v>
      </c>
    </row>
    <row r="54" spans="1:17" x14ac:dyDescent="0.25">
      <c r="A54" s="43">
        <v>52</v>
      </c>
      <c r="B54" s="56" t="s">
        <v>121</v>
      </c>
      <c r="C54" s="31">
        <v>0</v>
      </c>
      <c r="D54" s="31">
        <v>0</v>
      </c>
      <c r="E54" s="31">
        <v>0</v>
      </c>
      <c r="F54" s="31">
        <v>0</v>
      </c>
      <c r="G54" s="31">
        <v>0</v>
      </c>
      <c r="H54" s="31">
        <v>0</v>
      </c>
      <c r="I54" s="31">
        <v>0</v>
      </c>
      <c r="J54" s="31">
        <v>0</v>
      </c>
      <c r="K54" s="31">
        <v>0</v>
      </c>
      <c r="L54" s="31">
        <f t="shared" si="2"/>
        <v>0</v>
      </c>
      <c r="M54" s="31">
        <f t="shared" si="0"/>
        <v>0</v>
      </c>
      <c r="N54" s="31">
        <f t="shared" si="1"/>
        <v>0</v>
      </c>
      <c r="O54" s="91">
        <f>C54/SUM(P_C!B$6:B$86)</f>
        <v>0</v>
      </c>
      <c r="P54" s="91">
        <f>D54/SUM(P_C!C$6:C$86)</f>
        <v>0</v>
      </c>
      <c r="Q54" s="91">
        <f>E54/SUM(P_C!D$6:D$86)</f>
        <v>0</v>
      </c>
    </row>
    <row r="55" spans="1:17" x14ac:dyDescent="0.25">
      <c r="A55" s="44">
        <v>53</v>
      </c>
      <c r="B55" s="57" t="s">
        <v>122</v>
      </c>
      <c r="C55" s="32">
        <v>6</v>
      </c>
      <c r="D55" s="32">
        <v>15</v>
      </c>
      <c r="E55" s="32">
        <v>21</v>
      </c>
      <c r="F55" s="29">
        <v>535588</v>
      </c>
      <c r="G55" s="29">
        <v>1842038</v>
      </c>
      <c r="H55" s="29">
        <v>2377626</v>
      </c>
      <c r="I55" s="29">
        <v>2204334</v>
      </c>
      <c r="J55" s="29">
        <v>100006</v>
      </c>
      <c r="K55" s="29">
        <v>73286</v>
      </c>
      <c r="L55" s="29">
        <f t="shared" si="2"/>
        <v>82381.833749203477</v>
      </c>
      <c r="M55" s="29">
        <f t="shared" si="0"/>
        <v>113333.73285115819</v>
      </c>
      <c r="N55" s="29">
        <f t="shared" si="1"/>
        <v>104490.33310774255</v>
      </c>
      <c r="O55" s="92">
        <f>C55/SUM(P_C!B$6:B$86)</f>
        <v>5.628317189443528E-6</v>
      </c>
      <c r="P55" s="92">
        <f>D55/SUM(P_C!C$6:C$86)</f>
        <v>1.1945861356333099E-5</v>
      </c>
      <c r="Q55" s="92">
        <f>E55/SUM(P_C!D$6:D$86)</f>
        <v>9.0450845780015786E-6</v>
      </c>
    </row>
    <row r="56" spans="1:17" x14ac:dyDescent="0.25">
      <c r="A56" s="43">
        <v>54</v>
      </c>
      <c r="B56" s="56" t="s">
        <v>123</v>
      </c>
      <c r="C56" s="31">
        <v>1</v>
      </c>
      <c r="D56" s="31">
        <v>0</v>
      </c>
      <c r="E56" s="31">
        <v>1</v>
      </c>
      <c r="F56" s="30">
        <v>82818</v>
      </c>
      <c r="G56" s="31">
        <v>0</v>
      </c>
      <c r="H56" s="30">
        <v>82818</v>
      </c>
      <c r="I56" s="30">
        <v>73818</v>
      </c>
      <c r="J56" s="30">
        <v>9000</v>
      </c>
      <c r="K56" s="30">
        <v>0</v>
      </c>
      <c r="L56" s="30">
        <f t="shared" si="2"/>
        <v>72720.706656912953</v>
      </c>
      <c r="M56" s="30">
        <f t="shared" si="0"/>
        <v>0</v>
      </c>
      <c r="N56" s="30">
        <f t="shared" si="1"/>
        <v>72720.706656912953</v>
      </c>
      <c r="O56" s="91">
        <f>C56/SUM(P_C!B$6:B$86)</f>
        <v>9.3805286490725474E-7</v>
      </c>
      <c r="P56" s="91">
        <f>D56/SUM(P_C!C$6:C$86)</f>
        <v>0</v>
      </c>
      <c r="Q56" s="91">
        <f>E56/SUM(P_C!D$6:D$86)</f>
        <v>4.3071831323817042E-7</v>
      </c>
    </row>
    <row r="57" spans="1:17" x14ac:dyDescent="0.25">
      <c r="A57" s="44">
        <v>55</v>
      </c>
      <c r="B57" s="57" t="s">
        <v>124</v>
      </c>
      <c r="C57" s="32">
        <v>0</v>
      </c>
      <c r="D57" s="32">
        <v>0</v>
      </c>
      <c r="E57" s="32">
        <v>0</v>
      </c>
      <c r="F57" s="32">
        <v>0</v>
      </c>
      <c r="G57" s="32">
        <v>0</v>
      </c>
      <c r="H57" s="32">
        <v>0</v>
      </c>
      <c r="I57" s="32">
        <v>0</v>
      </c>
      <c r="J57" s="32">
        <v>0</v>
      </c>
      <c r="K57" s="32">
        <v>0</v>
      </c>
      <c r="L57" s="32">
        <f t="shared" si="2"/>
        <v>0</v>
      </c>
      <c r="M57" s="32">
        <f t="shared" si="0"/>
        <v>0</v>
      </c>
      <c r="N57" s="32">
        <f t="shared" si="1"/>
        <v>0</v>
      </c>
      <c r="O57" s="92">
        <f>C57/SUM(P_C!B$6:B$86)</f>
        <v>0</v>
      </c>
      <c r="P57" s="92">
        <f>D57/SUM(P_C!C$6:C$86)</f>
        <v>0</v>
      </c>
      <c r="Q57" s="92">
        <f>E57/SUM(P_C!D$6:D$86)</f>
        <v>0</v>
      </c>
    </row>
    <row r="58" spans="1:17" x14ac:dyDescent="0.25">
      <c r="A58" s="43">
        <v>56</v>
      </c>
      <c r="B58" s="56" t="s">
        <v>125</v>
      </c>
      <c r="C58" s="31">
        <v>0</v>
      </c>
      <c r="D58" s="31">
        <v>0</v>
      </c>
      <c r="E58" s="31">
        <v>0</v>
      </c>
      <c r="F58" s="31">
        <v>0</v>
      </c>
      <c r="G58" s="31">
        <v>0</v>
      </c>
      <c r="H58" s="31">
        <v>0</v>
      </c>
      <c r="I58" s="31">
        <v>0</v>
      </c>
      <c r="J58" s="31">
        <v>0</v>
      </c>
      <c r="K58" s="31">
        <v>0</v>
      </c>
      <c r="L58" s="31">
        <f t="shared" si="2"/>
        <v>0</v>
      </c>
      <c r="M58" s="31">
        <f t="shared" si="0"/>
        <v>0</v>
      </c>
      <c r="N58" s="31">
        <f t="shared" si="1"/>
        <v>0</v>
      </c>
      <c r="O58" s="91">
        <f>C58/SUM(P_C!B$6:B$86)</f>
        <v>0</v>
      </c>
      <c r="P58" s="91">
        <f>D58/SUM(P_C!C$6:C$86)</f>
        <v>0</v>
      </c>
      <c r="Q58" s="91">
        <f>E58/SUM(P_C!D$6:D$86)</f>
        <v>0</v>
      </c>
    </row>
    <row r="59" spans="1:17" ht="14.45" customHeight="1" x14ac:dyDescent="0.25">
      <c r="A59" s="44">
        <v>57</v>
      </c>
      <c r="B59" s="57" t="s">
        <v>126</v>
      </c>
      <c r="C59" s="32">
        <v>16</v>
      </c>
      <c r="D59" s="32">
        <v>23</v>
      </c>
      <c r="E59" s="32">
        <v>39</v>
      </c>
      <c r="F59" s="29">
        <v>1985299</v>
      </c>
      <c r="G59" s="29">
        <v>7321681</v>
      </c>
      <c r="H59" s="29">
        <v>9306980</v>
      </c>
      <c r="I59" s="29">
        <v>8555083</v>
      </c>
      <c r="J59" s="29">
        <v>573287</v>
      </c>
      <c r="K59" s="29">
        <v>178610</v>
      </c>
      <c r="L59" s="29">
        <f t="shared" si="2"/>
        <v>113349.42027226376</v>
      </c>
      <c r="M59" s="29">
        <f t="shared" si="0"/>
        <v>290801.29028193856</v>
      </c>
      <c r="N59" s="29">
        <f t="shared" si="1"/>
        <v>218000.52309848223</v>
      </c>
      <c r="O59" s="92">
        <f>C59/SUM(P_C!B$6:B$86)</f>
        <v>1.5008845838516076E-5</v>
      </c>
      <c r="P59" s="92">
        <f>D59/SUM(P_C!C$6:C$86)</f>
        <v>1.8316987413044086E-5</v>
      </c>
      <c r="Q59" s="92">
        <f>E59/SUM(P_C!D$6:D$86)</f>
        <v>1.6798014216288646E-5</v>
      </c>
    </row>
    <row r="60" spans="1:17" ht="14.45" customHeight="1" x14ac:dyDescent="0.25">
      <c r="A60" s="43">
        <v>58</v>
      </c>
      <c r="B60" s="56" t="s">
        <v>127</v>
      </c>
      <c r="C60" s="31">
        <v>85</v>
      </c>
      <c r="D60" s="31">
        <v>44</v>
      </c>
      <c r="E60" s="31">
        <v>129</v>
      </c>
      <c r="F60" s="30">
        <v>42767567</v>
      </c>
      <c r="G60" s="30">
        <v>20191367</v>
      </c>
      <c r="H60" s="30">
        <v>62958934</v>
      </c>
      <c r="I60" s="30">
        <v>58586208</v>
      </c>
      <c r="J60" s="30">
        <v>1756286</v>
      </c>
      <c r="K60" s="30">
        <v>2616440</v>
      </c>
      <c r="L60" s="30">
        <f t="shared" si="2"/>
        <v>466267.78127582994</v>
      </c>
      <c r="M60" s="30">
        <f t="shared" si="0"/>
        <v>425258.33505677589</v>
      </c>
      <c r="N60" s="30">
        <f t="shared" si="1"/>
        <v>452280.06318560999</v>
      </c>
      <c r="O60" s="91">
        <f>C60/SUM(P_C!B$6:B$86)</f>
        <v>7.9734493517116651E-5</v>
      </c>
      <c r="P60" s="91">
        <f>D60/SUM(P_C!C$6:C$86)</f>
        <v>3.5041193311910423E-5</v>
      </c>
      <c r="Q60" s="91">
        <f>E60/SUM(P_C!D$6:D$86)</f>
        <v>5.5562662407723983E-5</v>
      </c>
    </row>
    <row r="61" spans="1:17" x14ac:dyDescent="0.25">
      <c r="A61" s="44">
        <v>59</v>
      </c>
      <c r="B61" s="57" t="s">
        <v>128</v>
      </c>
      <c r="C61" s="32">
        <v>29</v>
      </c>
      <c r="D61" s="32">
        <v>3</v>
      </c>
      <c r="E61" s="32">
        <v>32</v>
      </c>
      <c r="F61" s="29">
        <v>27087379</v>
      </c>
      <c r="G61" s="29">
        <v>3351625</v>
      </c>
      <c r="H61" s="29">
        <v>30439004</v>
      </c>
      <c r="I61" s="29">
        <v>29207616</v>
      </c>
      <c r="J61" s="29">
        <v>480323</v>
      </c>
      <c r="K61" s="29">
        <v>751066</v>
      </c>
      <c r="L61" s="29">
        <f t="shared" si="2"/>
        <v>895063.22971401107</v>
      </c>
      <c r="M61" s="29">
        <f t="shared" si="0"/>
        <v>1070579.4338317295</v>
      </c>
      <c r="N61" s="29">
        <f t="shared" si="1"/>
        <v>911517.87385004712</v>
      </c>
      <c r="O61" s="92">
        <f>C61/SUM(P_C!B$6:B$86)</f>
        <v>2.7203533082310388E-5</v>
      </c>
      <c r="P61" s="92">
        <f>D61/SUM(P_C!C$6:C$86)</f>
        <v>2.3891722712666195E-6</v>
      </c>
      <c r="Q61" s="92">
        <f>E61/SUM(P_C!D$6:D$86)</f>
        <v>1.3782986023621453E-5</v>
      </c>
    </row>
    <row r="62" spans="1:17" x14ac:dyDescent="0.25">
      <c r="A62" s="43">
        <v>60</v>
      </c>
      <c r="B62" s="56" t="s">
        <v>129</v>
      </c>
      <c r="C62" s="31">
        <v>30</v>
      </c>
      <c r="D62" s="31">
        <v>30</v>
      </c>
      <c r="E62" s="31">
        <v>60</v>
      </c>
      <c r="F62" s="30">
        <v>29883659</v>
      </c>
      <c r="G62" s="30">
        <v>16350689</v>
      </c>
      <c r="H62" s="30">
        <v>46234348</v>
      </c>
      <c r="I62" s="30">
        <v>44097351</v>
      </c>
      <c r="J62" s="30">
        <v>884036</v>
      </c>
      <c r="K62" s="30">
        <v>1252961</v>
      </c>
      <c r="L62" s="30">
        <f t="shared" si="2"/>
        <v>948416.41424479242</v>
      </c>
      <c r="M62" s="30">
        <f t="shared" si="0"/>
        <v>518921.12113218033</v>
      </c>
      <c r="N62" s="30">
        <f t="shared" si="1"/>
        <v>733668.76768848638</v>
      </c>
      <c r="O62" s="91">
        <f>C62/SUM(P_C!B$6:B$86)</f>
        <v>2.814158594721764E-5</v>
      </c>
      <c r="P62" s="91">
        <f>D62/SUM(P_C!C$6:C$86)</f>
        <v>2.3891722712666197E-5</v>
      </c>
      <c r="Q62" s="91">
        <f>E62/SUM(P_C!D$6:D$86)</f>
        <v>2.5843098794290226E-5</v>
      </c>
    </row>
    <row r="63" spans="1:17" x14ac:dyDescent="0.25">
      <c r="A63" s="44">
        <v>61</v>
      </c>
      <c r="B63" s="57" t="s">
        <v>130</v>
      </c>
      <c r="C63" s="32">
        <v>152</v>
      </c>
      <c r="D63" s="32">
        <v>108</v>
      </c>
      <c r="E63" s="32">
        <v>260</v>
      </c>
      <c r="F63" s="29">
        <v>127304135</v>
      </c>
      <c r="G63" s="29">
        <v>76812964</v>
      </c>
      <c r="H63" s="29">
        <v>204117099</v>
      </c>
      <c r="I63" s="29">
        <v>194892674</v>
      </c>
      <c r="J63" s="29">
        <v>4033979</v>
      </c>
      <c r="K63" s="29">
        <v>5190446</v>
      </c>
      <c r="L63" s="29">
        <f t="shared" si="2"/>
        <v>798348.0618771856</v>
      </c>
      <c r="M63" s="29">
        <f t="shared" si="0"/>
        <v>677960.07818564144</v>
      </c>
      <c r="N63" s="29">
        <f t="shared" si="1"/>
        <v>748340.74557454418</v>
      </c>
      <c r="O63" s="92">
        <f>C63/SUM(P_C!B$6:B$86)</f>
        <v>1.4258403546590272E-4</v>
      </c>
      <c r="P63" s="92">
        <f>D63/SUM(P_C!C$6:C$86)</f>
        <v>8.6010201765598313E-5</v>
      </c>
      <c r="Q63" s="92">
        <f>E63/SUM(P_C!D$6:D$86)</f>
        <v>1.1198676144192431E-4</v>
      </c>
    </row>
    <row r="64" spans="1:17" ht="14.45" customHeight="1" x14ac:dyDescent="0.25">
      <c r="A64" s="43">
        <v>62</v>
      </c>
      <c r="B64" s="56" t="s">
        <v>131</v>
      </c>
      <c r="C64" s="31">
        <v>41</v>
      </c>
      <c r="D64" s="31">
        <v>70</v>
      </c>
      <c r="E64" s="31">
        <v>111</v>
      </c>
      <c r="F64" s="30">
        <v>48840639</v>
      </c>
      <c r="G64" s="30">
        <v>40246307</v>
      </c>
      <c r="H64" s="30">
        <v>89086946</v>
      </c>
      <c r="I64" s="30">
        <v>86008553</v>
      </c>
      <c r="J64" s="30">
        <v>1305901</v>
      </c>
      <c r="K64" s="30">
        <v>1772491</v>
      </c>
      <c r="L64" s="30">
        <f t="shared" si="2"/>
        <v>1148971.5149779464</v>
      </c>
      <c r="M64" s="30">
        <f t="shared" si="0"/>
        <v>554548.80905584677</v>
      </c>
      <c r="N64" s="30">
        <f t="shared" si="1"/>
        <v>774110.34908112674</v>
      </c>
      <c r="O64" s="91">
        <f>C64/SUM(P_C!B$6:B$86)</f>
        <v>3.8460167461197444E-5</v>
      </c>
      <c r="P64" s="91">
        <f>D64/SUM(P_C!C$6:C$86)</f>
        <v>5.5747352996221128E-5</v>
      </c>
      <c r="Q64" s="91">
        <f>E64/SUM(P_C!D$6:D$86)</f>
        <v>4.7809732769436914E-5</v>
      </c>
    </row>
    <row r="65" spans="1:17" ht="14.45" customHeight="1" x14ac:dyDescent="0.25">
      <c r="A65" s="44">
        <v>63</v>
      </c>
      <c r="B65" s="57" t="s">
        <v>132</v>
      </c>
      <c r="C65" s="32">
        <v>29</v>
      </c>
      <c r="D65" s="32">
        <v>9</v>
      </c>
      <c r="E65" s="32">
        <v>38</v>
      </c>
      <c r="F65" s="29">
        <v>21126919</v>
      </c>
      <c r="G65" s="29">
        <v>9843678</v>
      </c>
      <c r="H65" s="29">
        <v>30970597</v>
      </c>
      <c r="I65" s="29">
        <v>29516940</v>
      </c>
      <c r="J65" s="29">
        <v>733603</v>
      </c>
      <c r="K65" s="29">
        <v>720054</v>
      </c>
      <c r="L65" s="29">
        <f t="shared" si="2"/>
        <v>693078.09657674015</v>
      </c>
      <c r="M65" s="29">
        <f t="shared" si="0"/>
        <v>1040540.2738409266</v>
      </c>
      <c r="N65" s="29">
        <f t="shared" si="1"/>
        <v>775371.77013931074</v>
      </c>
      <c r="O65" s="92">
        <f>C65/SUM(P_C!B$6:B$86)</f>
        <v>2.7203533082310388E-5</v>
      </c>
      <c r="P65" s="92">
        <f>D65/SUM(P_C!C$6:C$86)</f>
        <v>7.1675168137998594E-6</v>
      </c>
      <c r="Q65" s="92">
        <f>E65/SUM(P_C!D$6:D$86)</f>
        <v>1.6367295903050476E-5</v>
      </c>
    </row>
    <row r="66" spans="1:17" x14ac:dyDescent="0.25">
      <c r="A66" s="43">
        <v>64</v>
      </c>
      <c r="B66" s="56" t="s">
        <v>133</v>
      </c>
      <c r="C66" s="31">
        <v>60</v>
      </c>
      <c r="D66" s="31">
        <v>58</v>
      </c>
      <c r="E66" s="31">
        <v>118</v>
      </c>
      <c r="F66" s="30">
        <v>61654464</v>
      </c>
      <c r="G66" s="30">
        <v>49894597</v>
      </c>
      <c r="H66" s="30">
        <v>111549061</v>
      </c>
      <c r="I66" s="30">
        <v>106065559</v>
      </c>
      <c r="J66" s="30">
        <v>2202086</v>
      </c>
      <c r="K66" s="30">
        <v>3281417</v>
      </c>
      <c r="L66" s="30">
        <f t="shared" si="2"/>
        <v>975109.66530105192</v>
      </c>
      <c r="M66" s="30">
        <f t="shared" si="0"/>
        <v>816329.9128141806</v>
      </c>
      <c r="N66" s="30">
        <f t="shared" si="1"/>
        <v>897065.38018038636</v>
      </c>
      <c r="O66" s="91">
        <f>C66/SUM(P_C!B$6:B$86)</f>
        <v>5.628317189443528E-5</v>
      </c>
      <c r="P66" s="91">
        <f>D66/SUM(P_C!C$6:C$86)</f>
        <v>4.6190663911154646E-5</v>
      </c>
      <c r="Q66" s="91">
        <f>E66/SUM(P_C!D$6:D$86)</f>
        <v>5.0824760962104114E-5</v>
      </c>
    </row>
    <row r="67" spans="1:17" ht="14.45" customHeight="1" x14ac:dyDescent="0.25">
      <c r="A67" s="44">
        <v>65</v>
      </c>
      <c r="B67" s="57" t="s">
        <v>134</v>
      </c>
      <c r="C67" s="32">
        <v>24</v>
      </c>
      <c r="D67" s="32">
        <v>33</v>
      </c>
      <c r="E67" s="32">
        <v>57</v>
      </c>
      <c r="F67" s="29">
        <v>18463762</v>
      </c>
      <c r="G67" s="29">
        <v>15940772</v>
      </c>
      <c r="H67" s="29">
        <v>34404534</v>
      </c>
      <c r="I67" s="29">
        <v>32766991</v>
      </c>
      <c r="J67" s="29">
        <v>758667</v>
      </c>
      <c r="K67" s="29">
        <v>878876</v>
      </c>
      <c r="L67" s="29">
        <f t="shared" si="2"/>
        <v>731353.94783194072</v>
      </c>
      <c r="M67" s="29">
        <f t="shared" ref="M67:M130" si="3">IF(G67&lt;=0,0,IFERROR(G67/D67,0))*(1-IFERROR($J67/$I67,0))*(1-IFERROR($K67/$I67,0))</f>
        <v>459212.88841604674</v>
      </c>
      <c r="N67" s="29">
        <f t="shared" ref="N67:N130" si="4">IF(H67&lt;=0,0,IFERROR(H67/E67,0))*(1-IFERROR($J67/$I67,0))*(1-IFERROR($K67/$I67,0))</f>
        <v>573798.5976437917</v>
      </c>
      <c r="O67" s="92">
        <f>C67/SUM(P_C!B$6:B$86)</f>
        <v>2.2513268757774112E-5</v>
      </c>
      <c r="P67" s="92">
        <f>D67/SUM(P_C!C$6:C$86)</f>
        <v>2.6280894983932816E-5</v>
      </c>
      <c r="Q67" s="92">
        <f>E67/SUM(P_C!D$6:D$86)</f>
        <v>2.4550943854575715E-5</v>
      </c>
    </row>
    <row r="68" spans="1:17" x14ac:dyDescent="0.25">
      <c r="A68" s="43">
        <v>66</v>
      </c>
      <c r="B68" s="56" t="s">
        <v>135</v>
      </c>
      <c r="C68" s="31">
        <v>10</v>
      </c>
      <c r="D68" s="31">
        <v>2</v>
      </c>
      <c r="E68" s="31">
        <v>12</v>
      </c>
      <c r="F68" s="30">
        <v>7065389</v>
      </c>
      <c r="G68" s="30">
        <v>546119</v>
      </c>
      <c r="H68" s="30">
        <v>7611508</v>
      </c>
      <c r="I68" s="30">
        <v>7392940</v>
      </c>
      <c r="J68" s="30">
        <v>82462</v>
      </c>
      <c r="K68" s="30">
        <v>136106</v>
      </c>
      <c r="L68" s="30">
        <f t="shared" ref="L68:L131" si="5">IF(F68&lt;=0,0,IFERROR(F68/C68,0))*(1-IFERROR($J68/$I68,0))*(1-IFERROR($K68/$I68,0))</f>
        <v>685795.57406074239</v>
      </c>
      <c r="M68" s="30">
        <f t="shared" si="3"/>
        <v>265042.72667115601</v>
      </c>
      <c r="N68" s="30">
        <f t="shared" si="4"/>
        <v>615670.09949581139</v>
      </c>
      <c r="O68" s="91">
        <f>C68/SUM(P_C!B$6:B$86)</f>
        <v>9.3805286490725478E-6</v>
      </c>
      <c r="P68" s="91">
        <f>D68/SUM(P_C!C$6:C$86)</f>
        <v>1.5927815141777464E-6</v>
      </c>
      <c r="Q68" s="91">
        <f>E68/SUM(P_C!D$6:D$86)</f>
        <v>5.1686197588580451E-6</v>
      </c>
    </row>
    <row r="69" spans="1:17" ht="14.45" customHeight="1" x14ac:dyDescent="0.25">
      <c r="A69" s="44">
        <v>67</v>
      </c>
      <c r="B69" s="57" t="s">
        <v>136</v>
      </c>
      <c r="C69" s="32">
        <v>97</v>
      </c>
      <c r="D69" s="32">
        <v>90</v>
      </c>
      <c r="E69" s="32">
        <v>187</v>
      </c>
      <c r="F69" s="29">
        <v>84502395</v>
      </c>
      <c r="G69" s="29">
        <v>81478647</v>
      </c>
      <c r="H69" s="29">
        <v>165981042</v>
      </c>
      <c r="I69" s="29">
        <v>158763880</v>
      </c>
      <c r="J69" s="29">
        <v>3020958</v>
      </c>
      <c r="K69" s="29">
        <v>4196203</v>
      </c>
      <c r="L69" s="29">
        <f t="shared" si="5"/>
        <v>831995.30257863528</v>
      </c>
      <c r="M69" s="29">
        <f t="shared" si="3"/>
        <v>864619.22854413942</v>
      </c>
      <c r="N69" s="29">
        <f t="shared" si="4"/>
        <v>847696.65732139128</v>
      </c>
      <c r="O69" s="92">
        <f>C69/SUM(P_C!B$6:B$86)</f>
        <v>9.0991127896003707E-5</v>
      </c>
      <c r="P69" s="92">
        <f>D69/SUM(P_C!C$6:C$86)</f>
        <v>7.1675168137998594E-5</v>
      </c>
      <c r="Q69" s="92">
        <f>E69/SUM(P_C!D$6:D$86)</f>
        <v>8.0544324575537867E-5</v>
      </c>
    </row>
    <row r="70" spans="1:17" ht="14.45" customHeight="1" x14ac:dyDescent="0.25">
      <c r="A70" s="43">
        <v>68</v>
      </c>
      <c r="B70" s="56" t="s">
        <v>137</v>
      </c>
      <c r="C70" s="31">
        <v>10</v>
      </c>
      <c r="D70" s="31">
        <v>7</v>
      </c>
      <c r="E70" s="31">
        <v>17</v>
      </c>
      <c r="F70" s="30">
        <v>5694377</v>
      </c>
      <c r="G70" s="30">
        <v>6201596</v>
      </c>
      <c r="H70" s="30">
        <v>11895973</v>
      </c>
      <c r="I70" s="30">
        <v>11295329</v>
      </c>
      <c r="J70" s="30">
        <v>270442</v>
      </c>
      <c r="K70" s="30">
        <v>330202</v>
      </c>
      <c r="L70" s="30">
        <f t="shared" si="5"/>
        <v>539555.66799632902</v>
      </c>
      <c r="M70" s="30">
        <f t="shared" si="3"/>
        <v>839451.23720253538</v>
      </c>
      <c r="N70" s="30">
        <f t="shared" si="4"/>
        <v>663042.07884594344</v>
      </c>
      <c r="O70" s="91">
        <f>C70/SUM(P_C!B$6:B$86)</f>
        <v>9.3805286490725478E-6</v>
      </c>
      <c r="P70" s="91">
        <f>D70/SUM(P_C!C$6:C$86)</f>
        <v>5.5747352996221122E-6</v>
      </c>
      <c r="Q70" s="91">
        <f>E70/SUM(P_C!D$6:D$86)</f>
        <v>7.3222113250488969E-6</v>
      </c>
    </row>
    <row r="71" spans="1:17" ht="14.45" customHeight="1" x14ac:dyDescent="0.25">
      <c r="A71" s="44">
        <v>69</v>
      </c>
      <c r="B71" s="57" t="s">
        <v>138</v>
      </c>
      <c r="C71" s="32">
        <v>7</v>
      </c>
      <c r="D71" s="32">
        <v>11</v>
      </c>
      <c r="E71" s="32">
        <v>18</v>
      </c>
      <c r="F71" s="29">
        <v>14523598</v>
      </c>
      <c r="G71" s="29">
        <v>34171558</v>
      </c>
      <c r="H71" s="29">
        <v>48695155</v>
      </c>
      <c r="I71" s="29">
        <v>47243140</v>
      </c>
      <c r="J71" s="29">
        <v>359438</v>
      </c>
      <c r="K71" s="29">
        <v>1092577</v>
      </c>
      <c r="L71" s="29">
        <f t="shared" si="5"/>
        <v>2011395.9415696613</v>
      </c>
      <c r="M71" s="29">
        <f t="shared" si="3"/>
        <v>3011573.6256400603</v>
      </c>
      <c r="N71" s="29">
        <f t="shared" si="4"/>
        <v>2622615.5835326263</v>
      </c>
      <c r="O71" s="92">
        <f>C71/SUM(P_C!B$6:B$86)</f>
        <v>6.566370054350783E-6</v>
      </c>
      <c r="P71" s="92">
        <f>D71/SUM(P_C!C$6:C$86)</f>
        <v>8.7602983279776058E-6</v>
      </c>
      <c r="Q71" s="92">
        <f>E71/SUM(P_C!D$6:D$86)</f>
        <v>7.7529296382870672E-6</v>
      </c>
    </row>
    <row r="72" spans="1:17" x14ac:dyDescent="0.25">
      <c r="A72" s="43">
        <v>70</v>
      </c>
      <c r="B72" s="56" t="s">
        <v>139</v>
      </c>
      <c r="C72" s="31">
        <v>54</v>
      </c>
      <c r="D72" s="31">
        <v>39</v>
      </c>
      <c r="E72" s="31">
        <v>93</v>
      </c>
      <c r="F72" s="30">
        <v>43604069</v>
      </c>
      <c r="G72" s="30">
        <v>17429006</v>
      </c>
      <c r="H72" s="30">
        <v>61033074</v>
      </c>
      <c r="I72" s="30">
        <v>56732113</v>
      </c>
      <c r="J72" s="30">
        <v>3469925</v>
      </c>
      <c r="K72" s="30">
        <v>831036</v>
      </c>
      <c r="L72" s="30">
        <f t="shared" si="5"/>
        <v>746989.53611392051</v>
      </c>
      <c r="M72" s="30">
        <f t="shared" si="3"/>
        <v>413417.89583127294</v>
      </c>
      <c r="N72" s="30">
        <f t="shared" si="4"/>
        <v>607104.64475792646</v>
      </c>
      <c r="O72" s="91">
        <f>C72/SUM(P_C!B$6:B$86)</f>
        <v>5.0654854704991752E-5</v>
      </c>
      <c r="P72" s="91">
        <f>D72/SUM(P_C!C$6:C$86)</f>
        <v>3.1059239526466053E-5</v>
      </c>
      <c r="Q72" s="91">
        <f>E72/SUM(P_C!D$6:D$86)</f>
        <v>4.0056803131149852E-5</v>
      </c>
    </row>
    <row r="73" spans="1:17" x14ac:dyDescent="0.25">
      <c r="A73" s="44">
        <v>71</v>
      </c>
      <c r="B73" s="57" t="s">
        <v>140</v>
      </c>
      <c r="C73" s="32">
        <v>40</v>
      </c>
      <c r="D73" s="32">
        <v>30</v>
      </c>
      <c r="E73" s="32">
        <v>70</v>
      </c>
      <c r="F73" s="29">
        <v>7885984</v>
      </c>
      <c r="G73" s="29">
        <v>2679603</v>
      </c>
      <c r="H73" s="29">
        <v>10565587</v>
      </c>
      <c r="I73" s="29">
        <v>9091587</v>
      </c>
      <c r="J73" s="29">
        <v>1237653</v>
      </c>
      <c r="K73" s="29">
        <v>236348</v>
      </c>
      <c r="L73" s="29">
        <f t="shared" si="5"/>
        <v>165883.82345249239</v>
      </c>
      <c r="M73" s="29">
        <f t="shared" si="3"/>
        <v>75154.906219231314</v>
      </c>
      <c r="N73" s="29">
        <f t="shared" si="4"/>
        <v>127000.00178109478</v>
      </c>
      <c r="O73" s="92">
        <f>C73/SUM(P_C!B$6:B$86)</f>
        <v>3.7522114596290191E-5</v>
      </c>
      <c r="P73" s="92">
        <f>D73/SUM(P_C!C$6:C$86)</f>
        <v>2.3891722712666197E-5</v>
      </c>
      <c r="Q73" s="92">
        <f>E73/SUM(P_C!D$6:D$86)</f>
        <v>3.015028192667193E-5</v>
      </c>
    </row>
    <row r="74" spans="1:17" ht="14.45" customHeight="1" x14ac:dyDescent="0.25">
      <c r="A74" s="43">
        <v>72</v>
      </c>
      <c r="B74" s="56" t="s">
        <v>141</v>
      </c>
      <c r="C74" s="31">
        <v>22</v>
      </c>
      <c r="D74" s="31">
        <v>42</v>
      </c>
      <c r="E74" s="31">
        <v>64</v>
      </c>
      <c r="F74" s="30">
        <v>24013095</v>
      </c>
      <c r="G74" s="30">
        <v>17669440</v>
      </c>
      <c r="H74" s="30">
        <v>41682535</v>
      </c>
      <c r="I74" s="30">
        <v>39966335</v>
      </c>
      <c r="J74" s="30">
        <v>830454</v>
      </c>
      <c r="K74" s="30">
        <v>885745</v>
      </c>
      <c r="L74" s="30">
        <f t="shared" si="5"/>
        <v>1045136.5500781257</v>
      </c>
      <c r="M74" s="30">
        <f t="shared" si="3"/>
        <v>402829.31973959325</v>
      </c>
      <c r="N74" s="30">
        <f t="shared" si="4"/>
        <v>623622.43016846385</v>
      </c>
      <c r="O74" s="91">
        <f>C74/SUM(P_C!B$6:B$86)</f>
        <v>2.0637163027959604E-5</v>
      </c>
      <c r="P74" s="91">
        <f>D74/SUM(P_C!C$6:C$86)</f>
        <v>3.3448411797732675E-5</v>
      </c>
      <c r="Q74" s="91">
        <f>E74/SUM(P_C!D$6:D$86)</f>
        <v>2.7565972047242907E-5</v>
      </c>
    </row>
    <row r="75" spans="1:17" x14ac:dyDescent="0.25">
      <c r="A75" s="44">
        <v>73</v>
      </c>
      <c r="B75" s="57" t="s">
        <v>142</v>
      </c>
      <c r="C75" s="32">
        <v>2</v>
      </c>
      <c r="D75" s="29">
        <v>1163</v>
      </c>
      <c r="E75" s="29">
        <v>1165</v>
      </c>
      <c r="F75" s="29">
        <v>1060644</v>
      </c>
      <c r="G75" s="29">
        <v>472174004</v>
      </c>
      <c r="H75" s="29">
        <v>473234649</v>
      </c>
      <c r="I75" s="29">
        <v>441538812</v>
      </c>
      <c r="J75" s="29">
        <v>16401591</v>
      </c>
      <c r="K75" s="29">
        <v>15294246</v>
      </c>
      <c r="L75" s="29">
        <f t="shared" si="5"/>
        <v>492935.23091455764</v>
      </c>
      <c r="M75" s="29">
        <f t="shared" si="3"/>
        <v>377374.51973457384</v>
      </c>
      <c r="N75" s="29">
        <f t="shared" si="4"/>
        <v>377572.90801943367</v>
      </c>
      <c r="O75" s="92">
        <f>C75/SUM(P_C!B$6:B$86)</f>
        <v>1.8761057298145095E-6</v>
      </c>
      <c r="P75" s="92">
        <f>D75/SUM(P_C!C$6:C$86)</f>
        <v>9.2620245049435958E-4</v>
      </c>
      <c r="Q75" s="92">
        <f>E75/SUM(P_C!D$6:D$86)</f>
        <v>5.0178683492246856E-4</v>
      </c>
    </row>
    <row r="76" spans="1:17" x14ac:dyDescent="0.25">
      <c r="A76" s="43">
        <v>74</v>
      </c>
      <c r="B76" s="56" t="s">
        <v>143</v>
      </c>
      <c r="C76" s="31">
        <v>0</v>
      </c>
      <c r="D76" s="31">
        <v>38</v>
      </c>
      <c r="E76" s="31">
        <v>38</v>
      </c>
      <c r="F76" s="31">
        <v>0</v>
      </c>
      <c r="G76" s="30">
        <v>12698411</v>
      </c>
      <c r="H76" s="30">
        <v>12698411</v>
      </c>
      <c r="I76" s="30">
        <v>12037505</v>
      </c>
      <c r="J76" s="30">
        <v>379718</v>
      </c>
      <c r="K76" s="30">
        <v>281188</v>
      </c>
      <c r="L76" s="31">
        <f t="shared" si="5"/>
        <v>0</v>
      </c>
      <c r="M76" s="31">
        <f t="shared" si="3"/>
        <v>316067.77981904155</v>
      </c>
      <c r="N76" s="31">
        <f t="shared" si="4"/>
        <v>316067.77981904155</v>
      </c>
      <c r="O76" s="91">
        <f>C76/SUM(P_C!B$6:B$86)</f>
        <v>0</v>
      </c>
      <c r="P76" s="91">
        <f>D76/SUM(P_C!C$6:C$86)</f>
        <v>3.0262848769377182E-5</v>
      </c>
      <c r="Q76" s="91">
        <f>E76/SUM(P_C!D$6:D$86)</f>
        <v>1.6367295903050476E-5</v>
      </c>
    </row>
    <row r="77" spans="1:17" ht="14.45" customHeight="1" x14ac:dyDescent="0.25">
      <c r="A77" s="44">
        <v>75</v>
      </c>
      <c r="B77" s="57" t="s">
        <v>144</v>
      </c>
      <c r="C77" s="32">
        <v>0</v>
      </c>
      <c r="D77" s="32">
        <v>57</v>
      </c>
      <c r="E77" s="32">
        <v>57</v>
      </c>
      <c r="F77" s="32">
        <v>0</v>
      </c>
      <c r="G77" s="29">
        <v>20139450</v>
      </c>
      <c r="H77" s="29">
        <v>20139450</v>
      </c>
      <c r="I77" s="29">
        <v>18906458</v>
      </c>
      <c r="J77" s="29">
        <v>670860</v>
      </c>
      <c r="K77" s="29">
        <v>562132</v>
      </c>
      <c r="L77" s="32">
        <f t="shared" si="5"/>
        <v>0</v>
      </c>
      <c r="M77" s="32">
        <f t="shared" si="3"/>
        <v>330654.29720018746</v>
      </c>
      <c r="N77" s="32">
        <f t="shared" si="4"/>
        <v>330654.29720018746</v>
      </c>
      <c r="O77" s="92">
        <f>C77/SUM(P_C!B$6:B$86)</f>
        <v>0</v>
      </c>
      <c r="P77" s="92">
        <f>D77/SUM(P_C!C$6:C$86)</f>
        <v>4.5394273154065772E-5</v>
      </c>
      <c r="Q77" s="92">
        <f>E77/SUM(P_C!D$6:D$86)</f>
        <v>2.4550943854575715E-5</v>
      </c>
    </row>
    <row r="78" spans="1:17" ht="14.45" customHeight="1" x14ac:dyDescent="0.25">
      <c r="A78" s="43">
        <v>76</v>
      </c>
      <c r="B78" s="56" t="s">
        <v>145</v>
      </c>
      <c r="C78" s="31">
        <v>1</v>
      </c>
      <c r="D78" s="31">
        <v>77</v>
      </c>
      <c r="E78" s="31">
        <v>78</v>
      </c>
      <c r="F78" s="30">
        <v>8000</v>
      </c>
      <c r="G78" s="30">
        <v>85513245</v>
      </c>
      <c r="H78" s="30">
        <v>85521245</v>
      </c>
      <c r="I78" s="30">
        <v>82109028</v>
      </c>
      <c r="J78" s="30">
        <v>1767017</v>
      </c>
      <c r="K78" s="30">
        <v>1645200</v>
      </c>
      <c r="L78" s="30">
        <f t="shared" si="5"/>
        <v>7670.9924096997847</v>
      </c>
      <c r="M78" s="30">
        <f t="shared" si="3"/>
        <v>1064888.7229282435</v>
      </c>
      <c r="N78" s="30">
        <f t="shared" si="4"/>
        <v>1051334.6494600573</v>
      </c>
      <c r="O78" s="91">
        <f>C78/SUM(P_C!B$6:B$86)</f>
        <v>9.3805286490725474E-7</v>
      </c>
      <c r="P78" s="91">
        <f>D78/SUM(P_C!C$6:C$86)</f>
        <v>6.1322088295843232E-5</v>
      </c>
      <c r="Q78" s="91">
        <f>E78/SUM(P_C!D$6:D$86)</f>
        <v>3.3596028432577292E-5</v>
      </c>
    </row>
    <row r="79" spans="1:17" x14ac:dyDescent="0.25">
      <c r="A79" s="44">
        <v>77</v>
      </c>
      <c r="B79" s="57" t="s">
        <v>146</v>
      </c>
      <c r="C79" s="32">
        <v>340</v>
      </c>
      <c r="D79" s="32">
        <v>0</v>
      </c>
      <c r="E79" s="32">
        <v>340</v>
      </c>
      <c r="F79" s="29">
        <v>135474983</v>
      </c>
      <c r="G79" s="32">
        <v>0</v>
      </c>
      <c r="H79" s="29">
        <v>135474983</v>
      </c>
      <c r="I79" s="29">
        <v>124357656</v>
      </c>
      <c r="J79" s="29">
        <v>6218325</v>
      </c>
      <c r="K79" s="29">
        <v>4899002</v>
      </c>
      <c r="L79" s="29">
        <f t="shared" si="5"/>
        <v>363619.57710740122</v>
      </c>
      <c r="M79" s="29">
        <f t="shared" si="3"/>
        <v>0</v>
      </c>
      <c r="N79" s="29">
        <f t="shared" si="4"/>
        <v>363619.57710740122</v>
      </c>
      <c r="O79" s="92">
        <f>C79/SUM(P_C!B$6:B$86)</f>
        <v>3.1893797406846661E-4</v>
      </c>
      <c r="P79" s="92">
        <f>D79/SUM(P_C!C$6:C$86)</f>
        <v>0</v>
      </c>
      <c r="Q79" s="92">
        <f>E79/SUM(P_C!D$6:D$86)</f>
        <v>1.4644422650097794E-4</v>
      </c>
    </row>
    <row r="80" spans="1:17" ht="14.45" customHeight="1" x14ac:dyDescent="0.25">
      <c r="A80" s="43">
        <v>78</v>
      </c>
      <c r="B80" s="56" t="s">
        <v>147</v>
      </c>
      <c r="C80" s="31">
        <v>85</v>
      </c>
      <c r="D80" s="31">
        <v>0</v>
      </c>
      <c r="E80" s="31">
        <v>85</v>
      </c>
      <c r="F80" s="30">
        <v>19563192</v>
      </c>
      <c r="G80" s="31">
        <v>0</v>
      </c>
      <c r="H80" s="30">
        <v>19563192</v>
      </c>
      <c r="I80" s="30">
        <v>17831432</v>
      </c>
      <c r="J80" s="30">
        <v>911208</v>
      </c>
      <c r="K80" s="30">
        <v>820552</v>
      </c>
      <c r="L80" s="30">
        <f t="shared" si="5"/>
        <v>208344.11478937804</v>
      </c>
      <c r="M80" s="30">
        <f t="shared" si="3"/>
        <v>0</v>
      </c>
      <c r="N80" s="30">
        <f t="shared" si="4"/>
        <v>208344.11478937804</v>
      </c>
      <c r="O80" s="91">
        <f>C80/SUM(P_C!B$6:B$86)</f>
        <v>7.9734493517116651E-5</v>
      </c>
      <c r="P80" s="91">
        <f>D80/SUM(P_C!C$6:C$86)</f>
        <v>0</v>
      </c>
      <c r="Q80" s="91">
        <f>E80/SUM(P_C!D$6:D$86)</f>
        <v>3.6611056625244484E-5</v>
      </c>
    </row>
    <row r="81" spans="1:17" x14ac:dyDescent="0.25">
      <c r="A81" s="44">
        <v>79</v>
      </c>
      <c r="B81" s="57" t="s">
        <v>148</v>
      </c>
      <c r="C81" s="32">
        <v>51</v>
      </c>
      <c r="D81" s="32">
        <v>31</v>
      </c>
      <c r="E81" s="32">
        <v>82</v>
      </c>
      <c r="F81" s="29">
        <v>31630519</v>
      </c>
      <c r="G81" s="29">
        <v>15321153</v>
      </c>
      <c r="H81" s="29">
        <v>46951672</v>
      </c>
      <c r="I81" s="29">
        <v>44271236</v>
      </c>
      <c r="J81" s="29">
        <v>1646111</v>
      </c>
      <c r="K81" s="29">
        <v>1034325</v>
      </c>
      <c r="L81" s="29">
        <f t="shared" si="5"/>
        <v>583194.16757945635</v>
      </c>
      <c r="M81" s="29">
        <f t="shared" si="3"/>
        <v>464736.50315055921</v>
      </c>
      <c r="N81" s="29">
        <f t="shared" si="4"/>
        <v>538411.39200267813</v>
      </c>
      <c r="O81" s="92">
        <f>C81/SUM(P_C!B$6:B$86)</f>
        <v>4.7840696110269988E-5</v>
      </c>
      <c r="P81" s="92">
        <f>D81/SUM(P_C!C$6:C$86)</f>
        <v>2.4688113469755071E-5</v>
      </c>
      <c r="Q81" s="92">
        <f>E81/SUM(P_C!D$6:D$86)</f>
        <v>3.5318901685529976E-5</v>
      </c>
    </row>
    <row r="82" spans="1:17" ht="14.45" customHeight="1" x14ac:dyDescent="0.25">
      <c r="A82" s="43">
        <v>80</v>
      </c>
      <c r="B82" s="56" t="s">
        <v>149</v>
      </c>
      <c r="C82" s="31">
        <v>122</v>
      </c>
      <c r="D82" s="31">
        <v>29</v>
      </c>
      <c r="E82" s="31">
        <v>151</v>
      </c>
      <c r="F82" s="30">
        <v>66592748</v>
      </c>
      <c r="G82" s="30">
        <v>20388503</v>
      </c>
      <c r="H82" s="30">
        <v>86981251</v>
      </c>
      <c r="I82" s="30">
        <v>82461911</v>
      </c>
      <c r="J82" s="30">
        <v>2096905</v>
      </c>
      <c r="K82" s="30">
        <v>2422436</v>
      </c>
      <c r="L82" s="30">
        <f t="shared" si="5"/>
        <v>516334.95700650377</v>
      </c>
      <c r="M82" s="30">
        <f t="shared" si="3"/>
        <v>665046.12019837799</v>
      </c>
      <c r="N82" s="30">
        <f t="shared" si="4"/>
        <v>544895.37907646643</v>
      </c>
      <c r="O82" s="91">
        <f>C82/SUM(P_C!B$6:B$86)</f>
        <v>1.1444244951868508E-4</v>
      </c>
      <c r="P82" s="91">
        <f>D82/SUM(P_C!C$6:C$86)</f>
        <v>2.3095331955577323E-5</v>
      </c>
      <c r="Q82" s="91">
        <f>E82/SUM(P_C!D$6:D$86)</f>
        <v>6.503846529896373E-5</v>
      </c>
    </row>
    <row r="83" spans="1:17" x14ac:dyDescent="0.25">
      <c r="A83" s="44">
        <v>81</v>
      </c>
      <c r="B83" s="57" t="s">
        <v>150</v>
      </c>
      <c r="C83" s="32">
        <v>11</v>
      </c>
      <c r="D83" s="32">
        <v>17</v>
      </c>
      <c r="E83" s="32">
        <v>28</v>
      </c>
      <c r="F83" s="29">
        <v>3136452</v>
      </c>
      <c r="G83" s="29">
        <v>4318587</v>
      </c>
      <c r="H83" s="29">
        <v>7455039</v>
      </c>
      <c r="I83" s="29">
        <v>7183756</v>
      </c>
      <c r="J83" s="29">
        <v>74316</v>
      </c>
      <c r="K83" s="29">
        <v>196967</v>
      </c>
      <c r="L83" s="29">
        <f t="shared" si="5"/>
        <v>274445.32407253049</v>
      </c>
      <c r="M83" s="29">
        <f t="shared" si="3"/>
        <v>244513.3788912663</v>
      </c>
      <c r="N83" s="29">
        <f t="shared" si="4"/>
        <v>256272.35735533439</v>
      </c>
      <c r="O83" s="92">
        <f>C83/SUM(P_C!B$6:B$86)</f>
        <v>1.0318581513979802E-5</v>
      </c>
      <c r="P83" s="92">
        <f>D83/SUM(P_C!C$6:C$86)</f>
        <v>1.3538642870510845E-5</v>
      </c>
      <c r="Q83" s="92">
        <f>E83/SUM(P_C!D$6:D$86)</f>
        <v>1.2060112770668773E-5</v>
      </c>
    </row>
    <row r="84" spans="1:17" x14ac:dyDescent="0.25">
      <c r="A84" s="43">
        <v>82</v>
      </c>
      <c r="B84" s="56" t="s">
        <v>151</v>
      </c>
      <c r="C84" s="31">
        <v>67</v>
      </c>
      <c r="D84" s="31">
        <v>37</v>
      </c>
      <c r="E84" s="31">
        <v>104</v>
      </c>
      <c r="F84" s="30">
        <v>54518953</v>
      </c>
      <c r="G84" s="30">
        <v>33857481</v>
      </c>
      <c r="H84" s="30">
        <v>88376433</v>
      </c>
      <c r="I84" s="30">
        <v>85822164</v>
      </c>
      <c r="J84" s="30">
        <v>852554</v>
      </c>
      <c r="K84" s="30">
        <v>1701716</v>
      </c>
      <c r="L84" s="30">
        <f t="shared" si="5"/>
        <v>789657.89892935124</v>
      </c>
      <c r="M84" s="30">
        <f t="shared" si="3"/>
        <v>888012.7453660802</v>
      </c>
      <c r="N84" s="30">
        <f t="shared" si="4"/>
        <v>824649.51765747007</v>
      </c>
      <c r="O84" s="91">
        <f>C84/SUM(P_C!B$6:B$86)</f>
        <v>6.2849541948786067E-5</v>
      </c>
      <c r="P84" s="91">
        <f>D84/SUM(P_C!C$6:C$86)</f>
        <v>2.9466458012288308E-5</v>
      </c>
      <c r="Q84" s="91">
        <f>E84/SUM(P_C!D$6:D$86)</f>
        <v>4.4794704576769722E-5</v>
      </c>
    </row>
    <row r="85" spans="1:17" ht="14.45" customHeight="1" x14ac:dyDescent="0.25">
      <c r="A85" s="44">
        <v>83</v>
      </c>
      <c r="B85" s="57" t="s">
        <v>152</v>
      </c>
      <c r="C85" s="32">
        <v>13</v>
      </c>
      <c r="D85" s="32">
        <v>10</v>
      </c>
      <c r="E85" s="32">
        <v>23</v>
      </c>
      <c r="F85" s="29">
        <v>18350710</v>
      </c>
      <c r="G85" s="29">
        <v>6550137</v>
      </c>
      <c r="H85" s="29">
        <v>24900846</v>
      </c>
      <c r="I85" s="29">
        <v>24180831</v>
      </c>
      <c r="J85" s="29">
        <v>204846</v>
      </c>
      <c r="K85" s="29">
        <v>515170</v>
      </c>
      <c r="L85" s="29">
        <f t="shared" si="5"/>
        <v>1369815.8073429007</v>
      </c>
      <c r="M85" s="29">
        <f t="shared" si="3"/>
        <v>635628.02549438598</v>
      </c>
      <c r="N85" s="29">
        <f t="shared" si="4"/>
        <v>1050603.6860868435</v>
      </c>
      <c r="O85" s="92">
        <f>C85/SUM(P_C!B$6:B$86)</f>
        <v>1.2194687243794312E-5</v>
      </c>
      <c r="P85" s="92">
        <f>D85/SUM(P_C!C$6:C$86)</f>
        <v>7.9639075708887318E-6</v>
      </c>
      <c r="Q85" s="92">
        <f>E85/SUM(P_C!D$6:D$86)</f>
        <v>9.9065212044779191E-6</v>
      </c>
    </row>
    <row r="86" spans="1:17" ht="14.45" customHeight="1" x14ac:dyDescent="0.25">
      <c r="A86" s="43">
        <v>84</v>
      </c>
      <c r="B86" s="56" t="s">
        <v>153</v>
      </c>
      <c r="C86" s="45">
        <v>126</v>
      </c>
      <c r="D86" s="45">
        <v>267</v>
      </c>
      <c r="E86" s="45">
        <v>393</v>
      </c>
      <c r="F86" s="46">
        <v>50025961</v>
      </c>
      <c r="G86" s="46">
        <v>59521294</v>
      </c>
      <c r="H86" s="46">
        <v>109547256</v>
      </c>
      <c r="I86" s="46">
        <v>100955810</v>
      </c>
      <c r="J86" s="46">
        <v>4898418</v>
      </c>
      <c r="K86" s="46">
        <v>3693027</v>
      </c>
      <c r="L86" s="46">
        <f t="shared" si="5"/>
        <v>363948.34010543459</v>
      </c>
      <c r="M86" s="46">
        <f t="shared" si="3"/>
        <v>204350.61581338267</v>
      </c>
      <c r="N86" s="46">
        <f t="shared" si="4"/>
        <v>255519.3541784524</v>
      </c>
      <c r="O86" s="93">
        <f>C86/SUM(P_C!B$6:B$86)</f>
        <v>1.1819466097831409E-4</v>
      </c>
      <c r="P86" s="93">
        <f>D86/SUM(P_C!C$6:C$86)</f>
        <v>2.1263633214272916E-4</v>
      </c>
      <c r="Q86" s="93">
        <f>E86/SUM(P_C!D$6:D$86)</f>
        <v>1.6927229710260097E-4</v>
      </c>
    </row>
    <row r="87" spans="1:17" x14ac:dyDescent="0.25">
      <c r="A87" s="40">
        <v>85</v>
      </c>
      <c r="B87" s="55" t="s">
        <v>154</v>
      </c>
      <c r="C87" s="41">
        <v>65</v>
      </c>
      <c r="D87" s="41">
        <v>60</v>
      </c>
      <c r="E87" s="41">
        <v>125</v>
      </c>
      <c r="F87" s="42">
        <v>33707049</v>
      </c>
      <c r="G87" s="42">
        <v>26073801</v>
      </c>
      <c r="H87" s="42">
        <v>59780850</v>
      </c>
      <c r="I87" s="42">
        <v>56932030</v>
      </c>
      <c r="J87" s="42">
        <v>1218154</v>
      </c>
      <c r="K87" s="42">
        <v>1630666</v>
      </c>
      <c r="L87" s="42">
        <f t="shared" si="5"/>
        <v>492939.08338105457</v>
      </c>
      <c r="M87" s="42">
        <f t="shared" si="3"/>
        <v>413084.57059827534</v>
      </c>
      <c r="N87" s="42">
        <f t="shared" si="4"/>
        <v>454608.91724532057</v>
      </c>
      <c r="O87" s="90">
        <f>C87/SUM(P_C!B$6:B$86)</f>
        <v>6.0973436218971556E-5</v>
      </c>
      <c r="P87" s="90">
        <f>D87/SUM(P_C!C$6:C$86)</f>
        <v>4.7783445425332394E-5</v>
      </c>
      <c r="Q87" s="90">
        <f>E87/SUM(P_C!D$6:D$86)</f>
        <v>5.3839789154771306E-5</v>
      </c>
    </row>
    <row r="88" spans="1:17" x14ac:dyDescent="0.25">
      <c r="A88" s="43">
        <v>86</v>
      </c>
      <c r="B88" s="56" t="s">
        <v>155</v>
      </c>
      <c r="C88" s="31">
        <v>91</v>
      </c>
      <c r="D88" s="31">
        <v>66</v>
      </c>
      <c r="E88" s="31">
        <v>157</v>
      </c>
      <c r="F88" s="30">
        <v>123649414</v>
      </c>
      <c r="G88" s="30">
        <v>67629749</v>
      </c>
      <c r="H88" s="30">
        <v>191279163</v>
      </c>
      <c r="I88" s="30">
        <v>184003418</v>
      </c>
      <c r="J88" s="30">
        <v>2440641</v>
      </c>
      <c r="K88" s="30">
        <v>4835105</v>
      </c>
      <c r="L88" s="30">
        <f t="shared" si="5"/>
        <v>1305530.1637582183</v>
      </c>
      <c r="M88" s="30">
        <f t="shared" si="3"/>
        <v>984532.55289106106</v>
      </c>
      <c r="N88" s="30">
        <f t="shared" si="4"/>
        <v>1170588.4929478208</v>
      </c>
      <c r="O88" s="91">
        <f>C88/SUM(P_C!B$6:B$86)</f>
        <v>8.5362810706560179E-5</v>
      </c>
      <c r="P88" s="91">
        <f>D88/SUM(P_C!C$6:C$86)</f>
        <v>5.2561789967865631E-5</v>
      </c>
      <c r="Q88" s="91">
        <f>E88/SUM(P_C!D$6:D$86)</f>
        <v>6.7622775178392759E-5</v>
      </c>
    </row>
    <row r="89" spans="1:17" x14ac:dyDescent="0.25">
      <c r="A89" s="44">
        <v>87</v>
      </c>
      <c r="B89" s="57" t="s">
        <v>156</v>
      </c>
      <c r="C89" s="32">
        <v>126</v>
      </c>
      <c r="D89" s="32">
        <v>109</v>
      </c>
      <c r="E89" s="32">
        <v>235</v>
      </c>
      <c r="F89" s="29">
        <v>139281561</v>
      </c>
      <c r="G89" s="29">
        <v>133228181</v>
      </c>
      <c r="H89" s="29">
        <v>272509742</v>
      </c>
      <c r="I89" s="29">
        <v>266370245</v>
      </c>
      <c r="J89" s="29">
        <v>2510651</v>
      </c>
      <c r="K89" s="29">
        <v>3628847</v>
      </c>
      <c r="L89" s="29">
        <f t="shared" si="5"/>
        <v>1080072.8674821295</v>
      </c>
      <c r="M89" s="29">
        <f t="shared" si="3"/>
        <v>1194261.8971141782</v>
      </c>
      <c r="N89" s="29">
        <f t="shared" si="4"/>
        <v>1133037.1408008244</v>
      </c>
      <c r="O89" s="92">
        <f>C89/SUM(P_C!B$6:B$86)</f>
        <v>1.1819466097831409E-4</v>
      </c>
      <c r="P89" s="92">
        <f>D89/SUM(P_C!C$6:C$86)</f>
        <v>8.6806592522687187E-5</v>
      </c>
      <c r="Q89" s="92">
        <f>E89/SUM(P_C!D$6:D$86)</f>
        <v>1.0121880361097005E-4</v>
      </c>
    </row>
    <row r="90" spans="1:17" ht="14.45" customHeight="1" x14ac:dyDescent="0.25">
      <c r="A90" s="43">
        <v>88</v>
      </c>
      <c r="B90" s="56" t="s">
        <v>157</v>
      </c>
      <c r="C90" s="45">
        <v>94</v>
      </c>
      <c r="D90" s="45">
        <v>87</v>
      </c>
      <c r="E90" s="45">
        <v>181</v>
      </c>
      <c r="F90" s="46">
        <v>171541414</v>
      </c>
      <c r="G90" s="46">
        <v>86666158</v>
      </c>
      <c r="H90" s="46">
        <v>258207572</v>
      </c>
      <c r="I90" s="46">
        <v>253231126</v>
      </c>
      <c r="J90" s="46">
        <v>1974481</v>
      </c>
      <c r="K90" s="46">
        <v>3001964</v>
      </c>
      <c r="L90" s="46">
        <f t="shared" si="5"/>
        <v>1789214.6178775246</v>
      </c>
      <c r="M90" s="46">
        <f t="shared" si="3"/>
        <v>976678.43211044627</v>
      </c>
      <c r="N90" s="46">
        <f t="shared" si="4"/>
        <v>1398658.5506856141</v>
      </c>
      <c r="O90" s="93">
        <f>C90/SUM(P_C!B$6:B$86)</f>
        <v>8.8176969301281943E-5</v>
      </c>
      <c r="P90" s="93">
        <f>D90/SUM(P_C!C$6:C$86)</f>
        <v>6.9285995866731972E-5</v>
      </c>
      <c r="Q90" s="93">
        <f>E90/SUM(P_C!D$6:D$86)</f>
        <v>7.7960014696108851E-5</v>
      </c>
    </row>
    <row r="91" spans="1:17" x14ac:dyDescent="0.25">
      <c r="A91" s="44">
        <v>89</v>
      </c>
      <c r="B91" s="57" t="s">
        <v>158</v>
      </c>
      <c r="C91" s="32">
        <v>0</v>
      </c>
      <c r="D91" s="32">
        <v>35</v>
      </c>
      <c r="E91" s="32">
        <v>35</v>
      </c>
      <c r="F91" s="32">
        <v>0</v>
      </c>
      <c r="G91" s="29">
        <v>9382168</v>
      </c>
      <c r="H91" s="29">
        <v>9382168</v>
      </c>
      <c r="I91" s="29">
        <v>8504499</v>
      </c>
      <c r="J91" s="29">
        <v>382466</v>
      </c>
      <c r="K91" s="29">
        <v>495204</v>
      </c>
      <c r="L91" s="32">
        <f t="shared" si="5"/>
        <v>0</v>
      </c>
      <c r="M91" s="32">
        <f t="shared" si="3"/>
        <v>241099.73431441537</v>
      </c>
      <c r="N91" s="32">
        <f t="shared" si="4"/>
        <v>241099.73431441537</v>
      </c>
      <c r="O91" s="92">
        <f>C91/SUM(P_C!B$6:B$86)</f>
        <v>0</v>
      </c>
      <c r="P91" s="92">
        <f>D91/SUM(P_C!C$6:C$86)</f>
        <v>2.7873676498110564E-5</v>
      </c>
      <c r="Q91" s="92">
        <f>E91/SUM(P_C!D$6:D$86)</f>
        <v>1.5075140963335965E-5</v>
      </c>
    </row>
    <row r="92" spans="1:17" x14ac:dyDescent="0.25">
      <c r="A92" s="43">
        <v>90</v>
      </c>
      <c r="B92" s="56" t="s">
        <v>159</v>
      </c>
      <c r="C92" s="31">
        <v>28</v>
      </c>
      <c r="D92" s="31">
        <v>33</v>
      </c>
      <c r="E92" s="31">
        <v>61</v>
      </c>
      <c r="F92" s="30">
        <v>1321943</v>
      </c>
      <c r="G92" s="30">
        <v>2000199</v>
      </c>
      <c r="H92" s="30">
        <v>3322142</v>
      </c>
      <c r="I92" s="30">
        <v>2535282</v>
      </c>
      <c r="J92" s="30">
        <v>609628</v>
      </c>
      <c r="K92" s="30">
        <v>177232</v>
      </c>
      <c r="L92" s="30">
        <f t="shared" si="5"/>
        <v>33352.885904939751</v>
      </c>
      <c r="M92" s="30">
        <f t="shared" si="3"/>
        <v>42819.144449814296</v>
      </c>
      <c r="N92" s="30">
        <f t="shared" si="4"/>
        <v>38473.976593150568</v>
      </c>
      <c r="O92" s="91">
        <f>C92/SUM(P_C!B$6:B$86)</f>
        <v>2.6265480217403132E-5</v>
      </c>
      <c r="P92" s="91">
        <f>D92/SUM(P_C!C$6:C$86)</f>
        <v>2.6280894983932816E-5</v>
      </c>
      <c r="Q92" s="91">
        <f>E92/SUM(P_C!D$6:D$86)</f>
        <v>2.6273817107528395E-5</v>
      </c>
    </row>
    <row r="93" spans="1:17" x14ac:dyDescent="0.25">
      <c r="A93" s="44">
        <v>91</v>
      </c>
      <c r="B93" s="57" t="s">
        <v>160</v>
      </c>
      <c r="C93" s="32">
        <v>0</v>
      </c>
      <c r="D93" s="32">
        <v>94</v>
      </c>
      <c r="E93" s="32">
        <v>94</v>
      </c>
      <c r="F93" s="29">
        <v>56625</v>
      </c>
      <c r="G93" s="29">
        <v>10992122</v>
      </c>
      <c r="H93" s="29">
        <v>11048747</v>
      </c>
      <c r="I93" s="29">
        <v>9279853</v>
      </c>
      <c r="J93" s="29">
        <v>1390461</v>
      </c>
      <c r="K93" s="29">
        <v>378433</v>
      </c>
      <c r="L93" s="29">
        <f t="shared" si="5"/>
        <v>0</v>
      </c>
      <c r="M93" s="29">
        <f t="shared" si="3"/>
        <v>95361.773939101913</v>
      </c>
      <c r="N93" s="29">
        <f t="shared" si="4"/>
        <v>95853.02216663264</v>
      </c>
      <c r="O93" s="92">
        <f>C93/SUM(P_C!B$6:B$86)</f>
        <v>0</v>
      </c>
      <c r="P93" s="92">
        <f>D93/SUM(P_C!C$6:C$86)</f>
        <v>7.4860731166354077E-5</v>
      </c>
      <c r="Q93" s="92">
        <f>E93/SUM(P_C!D$6:D$86)</f>
        <v>4.0487521444388022E-5</v>
      </c>
    </row>
    <row r="94" spans="1:17" x14ac:dyDescent="0.25">
      <c r="A94" s="43">
        <v>92</v>
      </c>
      <c r="B94" s="56" t="s">
        <v>161</v>
      </c>
      <c r="C94" s="31">
        <v>0</v>
      </c>
      <c r="D94" s="30">
        <v>1655</v>
      </c>
      <c r="E94" s="30">
        <v>1655</v>
      </c>
      <c r="F94" s="31">
        <v>0</v>
      </c>
      <c r="G94" s="30">
        <v>157937176</v>
      </c>
      <c r="H94" s="30">
        <v>157937176</v>
      </c>
      <c r="I94" s="30">
        <v>125125595</v>
      </c>
      <c r="J94" s="30">
        <v>25131692</v>
      </c>
      <c r="K94" s="30">
        <v>7679889</v>
      </c>
      <c r="L94" s="31">
        <f t="shared" si="5"/>
        <v>0</v>
      </c>
      <c r="M94" s="31">
        <f t="shared" si="3"/>
        <v>71582.147297984833</v>
      </c>
      <c r="N94" s="31">
        <f t="shared" si="4"/>
        <v>71582.147297984833</v>
      </c>
      <c r="O94" s="91">
        <f>C94/SUM(P_C!B$6:B$86)</f>
        <v>0</v>
      </c>
      <c r="P94" s="91">
        <f>D94/SUM(P_C!C$6:C$86)</f>
        <v>1.3180267029820852E-3</v>
      </c>
      <c r="Q94" s="91">
        <f>E94/SUM(P_C!D$6:D$86)</f>
        <v>7.128388084091721E-4</v>
      </c>
    </row>
    <row r="95" spans="1:17" x14ac:dyDescent="0.25">
      <c r="A95" s="44">
        <v>93</v>
      </c>
      <c r="B95" s="57" t="s">
        <v>162</v>
      </c>
      <c r="C95" s="32">
        <v>0</v>
      </c>
      <c r="D95" s="32">
        <v>159</v>
      </c>
      <c r="E95" s="32">
        <v>159</v>
      </c>
      <c r="F95" s="32">
        <v>0</v>
      </c>
      <c r="G95" s="29">
        <v>24758088</v>
      </c>
      <c r="H95" s="29">
        <v>24758088</v>
      </c>
      <c r="I95" s="29">
        <v>20146492</v>
      </c>
      <c r="J95" s="29">
        <v>3951983</v>
      </c>
      <c r="K95" s="29">
        <v>659613</v>
      </c>
      <c r="L95" s="32">
        <f t="shared" si="5"/>
        <v>0</v>
      </c>
      <c r="M95" s="32">
        <f t="shared" si="3"/>
        <v>121068.50517296215</v>
      </c>
      <c r="N95" s="32">
        <f t="shared" si="4"/>
        <v>121068.50517296215</v>
      </c>
      <c r="O95" s="92">
        <f>C95/SUM(P_C!B$6:B$86)</f>
        <v>0</v>
      </c>
      <c r="P95" s="92">
        <f>D95/SUM(P_C!C$6:C$86)</f>
        <v>1.2662613037713085E-4</v>
      </c>
      <c r="Q95" s="92">
        <f>E95/SUM(P_C!D$6:D$86)</f>
        <v>6.8484211804869098E-5</v>
      </c>
    </row>
    <row r="96" spans="1:17" ht="14.45" customHeight="1" x14ac:dyDescent="0.25">
      <c r="A96" s="43">
        <v>94</v>
      </c>
      <c r="B96" s="56" t="s">
        <v>163</v>
      </c>
      <c r="C96" s="31">
        <v>20</v>
      </c>
      <c r="D96" s="31">
        <v>10</v>
      </c>
      <c r="E96" s="31">
        <v>30</v>
      </c>
      <c r="F96" s="30">
        <v>2728645</v>
      </c>
      <c r="G96" s="30">
        <v>1710916</v>
      </c>
      <c r="H96" s="30">
        <v>4439561</v>
      </c>
      <c r="I96" s="30">
        <v>3689810</v>
      </c>
      <c r="J96" s="30">
        <v>539884</v>
      </c>
      <c r="K96" s="30">
        <v>209867</v>
      </c>
      <c r="L96" s="30">
        <f t="shared" si="5"/>
        <v>109845.30928527462</v>
      </c>
      <c r="M96" s="30">
        <f t="shared" si="3"/>
        <v>137750.49314302517</v>
      </c>
      <c r="N96" s="30">
        <f t="shared" si="4"/>
        <v>119147.03723785814</v>
      </c>
      <c r="O96" s="91">
        <f>C96/SUM(P_C!B$6:B$86)</f>
        <v>1.8761057298145096E-5</v>
      </c>
      <c r="P96" s="91">
        <f>D96/SUM(P_C!C$6:C$86)</f>
        <v>7.9639075708887318E-6</v>
      </c>
      <c r="Q96" s="91">
        <f>E96/SUM(P_C!D$6:D$86)</f>
        <v>1.2921549397145113E-5</v>
      </c>
    </row>
    <row r="97" spans="1:17" ht="14.45" customHeight="1" x14ac:dyDescent="0.25">
      <c r="A97" s="44">
        <v>95</v>
      </c>
      <c r="B97" s="57" t="s">
        <v>164</v>
      </c>
      <c r="C97" s="32">
        <v>10</v>
      </c>
      <c r="D97" s="32">
        <v>32</v>
      </c>
      <c r="E97" s="32">
        <v>42</v>
      </c>
      <c r="F97" s="29">
        <v>3327136</v>
      </c>
      <c r="G97" s="29">
        <v>5244686</v>
      </c>
      <c r="H97" s="29">
        <v>8571822</v>
      </c>
      <c r="I97" s="29">
        <v>7814469</v>
      </c>
      <c r="J97" s="29">
        <v>351751</v>
      </c>
      <c r="K97" s="29">
        <v>405602</v>
      </c>
      <c r="L97" s="29">
        <f t="shared" si="5"/>
        <v>301245.40946436464</v>
      </c>
      <c r="M97" s="29">
        <f t="shared" si="3"/>
        <v>148395.04433975095</v>
      </c>
      <c r="N97" s="29">
        <f t="shared" si="4"/>
        <v>184787.98841703995</v>
      </c>
      <c r="O97" s="92">
        <f>C97/SUM(P_C!B$6:B$86)</f>
        <v>9.3805286490725478E-6</v>
      </c>
      <c r="P97" s="92">
        <f>D97/SUM(P_C!C$6:C$86)</f>
        <v>2.5484504226843942E-5</v>
      </c>
      <c r="Q97" s="92">
        <f>E97/SUM(P_C!D$6:D$86)</f>
        <v>1.8090169156003157E-5</v>
      </c>
    </row>
    <row r="98" spans="1:17" ht="14.45" customHeight="1" x14ac:dyDescent="0.25">
      <c r="A98" s="43">
        <v>96</v>
      </c>
      <c r="B98" s="56" t="s">
        <v>165</v>
      </c>
      <c r="C98" s="46">
        <v>1529</v>
      </c>
      <c r="D98" s="46">
        <v>2917</v>
      </c>
      <c r="E98" s="46">
        <v>4446</v>
      </c>
      <c r="F98" s="46">
        <v>592099235</v>
      </c>
      <c r="G98" s="46">
        <v>830471385</v>
      </c>
      <c r="H98" s="46">
        <v>1422570620</v>
      </c>
      <c r="I98" s="46">
        <v>1323086307</v>
      </c>
      <c r="J98" s="46">
        <v>52104763</v>
      </c>
      <c r="K98" s="46">
        <v>47379551</v>
      </c>
      <c r="L98" s="46">
        <f t="shared" si="5"/>
        <v>358674.71723681368</v>
      </c>
      <c r="M98" s="46">
        <f t="shared" si="3"/>
        <v>263695.05992164504</v>
      </c>
      <c r="N98" s="46">
        <f t="shared" si="4"/>
        <v>296359.00414901634</v>
      </c>
      <c r="O98" s="93">
        <f>C98/SUM(P_C!B$6:B$86)</f>
        <v>1.4342828304431926E-3</v>
      </c>
      <c r="P98" s="93">
        <f>D98/SUM(P_C!C$6:C$86)</f>
        <v>2.3230718384282434E-3</v>
      </c>
      <c r="Q98" s="93">
        <f>E98/SUM(P_C!D$6:D$86)</f>
        <v>1.9149736206569058E-3</v>
      </c>
    </row>
    <row r="99" spans="1:17" x14ac:dyDescent="0.25">
      <c r="A99" s="44">
        <v>97</v>
      </c>
      <c r="B99" s="57" t="s">
        <v>166</v>
      </c>
      <c r="C99" s="32">
        <v>11</v>
      </c>
      <c r="D99" s="32">
        <v>27</v>
      </c>
      <c r="E99" s="32">
        <v>38</v>
      </c>
      <c r="F99" s="29">
        <v>1412951</v>
      </c>
      <c r="G99" s="29">
        <v>1363267</v>
      </c>
      <c r="H99" s="29">
        <v>2776218</v>
      </c>
      <c r="I99" s="29">
        <v>2196488</v>
      </c>
      <c r="J99" s="29">
        <v>451827</v>
      </c>
      <c r="K99" s="29">
        <v>127903</v>
      </c>
      <c r="L99" s="29">
        <f t="shared" si="5"/>
        <v>96086.233608803494</v>
      </c>
      <c r="M99" s="29">
        <f t="shared" si="3"/>
        <v>37769.732775585479</v>
      </c>
      <c r="N99" s="29">
        <f t="shared" si="4"/>
        <v>54650.825122043323</v>
      </c>
      <c r="O99" s="92">
        <f>C99/SUM(P_C!B$6:B$86)</f>
        <v>1.0318581513979802E-5</v>
      </c>
      <c r="P99" s="92">
        <f>D99/SUM(P_C!C$6:C$86)</f>
        <v>2.1502550441399578E-5</v>
      </c>
      <c r="Q99" s="92">
        <f>E99/SUM(P_C!D$6:D$86)</f>
        <v>1.6367295903050476E-5</v>
      </c>
    </row>
    <row r="100" spans="1:17" x14ac:dyDescent="0.25">
      <c r="A100" s="43">
        <v>98</v>
      </c>
      <c r="B100" s="56" t="s">
        <v>167</v>
      </c>
      <c r="C100" s="31">
        <v>34</v>
      </c>
      <c r="D100" s="31">
        <v>68</v>
      </c>
      <c r="E100" s="31">
        <v>102</v>
      </c>
      <c r="F100" s="30">
        <v>28758109</v>
      </c>
      <c r="G100" s="30">
        <v>28309797</v>
      </c>
      <c r="H100" s="30">
        <v>57067907</v>
      </c>
      <c r="I100" s="30">
        <v>55064120</v>
      </c>
      <c r="J100" s="30">
        <v>1290522</v>
      </c>
      <c r="K100" s="30">
        <v>713264</v>
      </c>
      <c r="L100" s="30">
        <f t="shared" si="5"/>
        <v>815303.83846239559</v>
      </c>
      <c r="M100" s="30">
        <f t="shared" si="3"/>
        <v>401297.00739696086</v>
      </c>
      <c r="N100" s="30">
        <f t="shared" si="4"/>
        <v>539299.29386890528</v>
      </c>
      <c r="O100" s="91">
        <f>C100/SUM(P_C!B$6:B$86)</f>
        <v>3.1893797406846663E-5</v>
      </c>
      <c r="P100" s="91">
        <f>D100/SUM(P_C!C$6:C$86)</f>
        <v>5.4154571482043379E-5</v>
      </c>
      <c r="Q100" s="91">
        <f>E100/SUM(P_C!D$6:D$86)</f>
        <v>4.3933267950293383E-5</v>
      </c>
    </row>
    <row r="101" spans="1:17" ht="14.45" customHeight="1" x14ac:dyDescent="0.25">
      <c r="A101" s="44">
        <v>99</v>
      </c>
      <c r="B101" s="57" t="s">
        <v>168</v>
      </c>
      <c r="C101" s="47">
        <v>95</v>
      </c>
      <c r="D101" s="47">
        <v>153</v>
      </c>
      <c r="E101" s="47">
        <v>248</v>
      </c>
      <c r="F101" s="48">
        <v>54131498</v>
      </c>
      <c r="G101" s="48">
        <v>42067843</v>
      </c>
      <c r="H101" s="48">
        <v>96199341</v>
      </c>
      <c r="I101" s="48">
        <v>91196613</v>
      </c>
      <c r="J101" s="48">
        <v>2701401</v>
      </c>
      <c r="K101" s="48">
        <v>2301327</v>
      </c>
      <c r="L101" s="48">
        <f t="shared" si="5"/>
        <v>538973.64281600551</v>
      </c>
      <c r="M101" s="48">
        <f t="shared" si="3"/>
        <v>260075.77472889129</v>
      </c>
      <c r="N101" s="48">
        <f t="shared" si="4"/>
        <v>366911.65161710035</v>
      </c>
      <c r="O101" s="94">
        <f>C101/SUM(P_C!B$6:B$86)</f>
        <v>8.9115022166189202E-5</v>
      </c>
      <c r="P101" s="94">
        <f>D101/SUM(P_C!C$6:C$86)</f>
        <v>1.218477858345976E-4</v>
      </c>
      <c r="Q101" s="94">
        <f>E101/SUM(P_C!D$6:D$86)</f>
        <v>1.0681814168306627E-4</v>
      </c>
    </row>
    <row r="102" spans="1:17" ht="14.45" customHeight="1" x14ac:dyDescent="0.25">
      <c r="A102" s="49">
        <v>100</v>
      </c>
      <c r="B102" s="56" t="s">
        <v>169</v>
      </c>
      <c r="C102" s="31">
        <v>116</v>
      </c>
      <c r="D102" s="31">
        <v>26</v>
      </c>
      <c r="E102" s="31">
        <v>142</v>
      </c>
      <c r="F102" s="30">
        <v>40983330</v>
      </c>
      <c r="G102" s="30">
        <v>9014696</v>
      </c>
      <c r="H102" s="30">
        <v>49998026</v>
      </c>
      <c r="I102" s="30">
        <v>48507538</v>
      </c>
      <c r="J102" s="30">
        <v>572732</v>
      </c>
      <c r="K102" s="30">
        <v>917756</v>
      </c>
      <c r="L102" s="30">
        <f t="shared" si="5"/>
        <v>342527.52626979543</v>
      </c>
      <c r="M102" s="30">
        <f t="shared" si="3"/>
        <v>336142.91509657656</v>
      </c>
      <c r="N102" s="30">
        <f t="shared" si="4"/>
        <v>341358.51295638917</v>
      </c>
      <c r="O102" s="91">
        <f>C102/SUM(P_C!B$6:B$86)</f>
        <v>1.0881413232924155E-4</v>
      </c>
      <c r="P102" s="91">
        <f>D102/SUM(P_C!C$6:C$86)</f>
        <v>2.0706159684310704E-5</v>
      </c>
      <c r="Q102" s="91">
        <f>E102/SUM(P_C!D$6:D$86)</f>
        <v>6.1162000479820199E-5</v>
      </c>
    </row>
    <row r="103" spans="1:17" ht="14.45" customHeight="1" x14ac:dyDescent="0.25">
      <c r="A103" s="50">
        <v>101</v>
      </c>
      <c r="B103" s="57" t="s">
        <v>170</v>
      </c>
      <c r="C103" s="32">
        <v>2</v>
      </c>
      <c r="D103" s="32">
        <v>14</v>
      </c>
      <c r="E103" s="32">
        <v>16</v>
      </c>
      <c r="F103" s="29">
        <v>69377</v>
      </c>
      <c r="G103" s="29">
        <v>1130119</v>
      </c>
      <c r="H103" s="29">
        <v>1199496</v>
      </c>
      <c r="I103" s="29">
        <v>953714</v>
      </c>
      <c r="J103" s="29">
        <v>158049</v>
      </c>
      <c r="K103" s="29">
        <v>87733</v>
      </c>
      <c r="L103" s="29">
        <f t="shared" si="5"/>
        <v>26277.72859606066</v>
      </c>
      <c r="M103" s="29">
        <f t="shared" si="3"/>
        <v>61150.279041122049</v>
      </c>
      <c r="N103" s="29">
        <f t="shared" si="4"/>
        <v>56791.210235489387</v>
      </c>
      <c r="O103" s="92">
        <f>C103/SUM(P_C!B$6:B$86)</f>
        <v>1.8761057298145095E-6</v>
      </c>
      <c r="P103" s="92">
        <f>D103/SUM(P_C!C$6:C$86)</f>
        <v>1.1149470599244224E-5</v>
      </c>
      <c r="Q103" s="92">
        <f>E103/SUM(P_C!D$6:D$86)</f>
        <v>6.8914930118107267E-6</v>
      </c>
    </row>
    <row r="104" spans="1:17" x14ac:dyDescent="0.25">
      <c r="A104" s="49">
        <v>102</v>
      </c>
      <c r="B104" s="56" t="s">
        <v>171</v>
      </c>
      <c r="C104" s="31">
        <v>22</v>
      </c>
      <c r="D104" s="31">
        <v>94</v>
      </c>
      <c r="E104" s="31">
        <v>116</v>
      </c>
      <c r="F104" s="30">
        <v>1462592</v>
      </c>
      <c r="G104" s="30">
        <v>4474139</v>
      </c>
      <c r="H104" s="30">
        <v>5936731</v>
      </c>
      <c r="I104" s="30">
        <v>4817626</v>
      </c>
      <c r="J104" s="30">
        <v>821786</v>
      </c>
      <c r="K104" s="30">
        <v>297320</v>
      </c>
      <c r="L104" s="30">
        <f t="shared" si="5"/>
        <v>51738.075948772181</v>
      </c>
      <c r="M104" s="30">
        <f t="shared" si="3"/>
        <v>37041.740080405776</v>
      </c>
      <c r="N104" s="30">
        <f t="shared" si="4"/>
        <v>39828.976193371818</v>
      </c>
      <c r="O104" s="91">
        <f>C104/SUM(P_C!B$6:B$86)</f>
        <v>2.0637163027959604E-5</v>
      </c>
      <c r="P104" s="91">
        <f>D104/SUM(P_C!C$6:C$86)</f>
        <v>7.4860731166354077E-5</v>
      </c>
      <c r="Q104" s="91">
        <f>E104/SUM(P_C!D$6:D$86)</f>
        <v>4.9963324335627768E-5</v>
      </c>
    </row>
    <row r="105" spans="1:17" x14ac:dyDescent="0.25">
      <c r="A105" s="50">
        <v>103</v>
      </c>
      <c r="B105" s="57" t="s">
        <v>172</v>
      </c>
      <c r="C105" s="32">
        <v>173</v>
      </c>
      <c r="D105" s="32">
        <v>974</v>
      </c>
      <c r="E105" s="29">
        <v>1147</v>
      </c>
      <c r="F105" s="29">
        <v>10981231</v>
      </c>
      <c r="G105" s="29">
        <v>46935172</v>
      </c>
      <c r="H105" s="29">
        <v>57916403</v>
      </c>
      <c r="I105" s="29">
        <v>48616932</v>
      </c>
      <c r="J105" s="29">
        <v>6478229</v>
      </c>
      <c r="K105" s="29">
        <v>2821242</v>
      </c>
      <c r="L105" s="29">
        <f t="shared" si="5"/>
        <v>51824.556884666577</v>
      </c>
      <c r="M105" s="29">
        <f t="shared" si="3"/>
        <v>39343.240712908584</v>
      </c>
      <c r="N105" s="29">
        <f t="shared" si="4"/>
        <v>41225.775758866861</v>
      </c>
      <c r="O105" s="92">
        <f>C105/SUM(P_C!B$6:B$86)</f>
        <v>1.6228314562895507E-4</v>
      </c>
      <c r="P105" s="92">
        <f>D105/SUM(P_C!C$6:C$86)</f>
        <v>7.7568459740456257E-4</v>
      </c>
      <c r="Q105" s="92">
        <f>E105/SUM(P_C!D$6:D$86)</f>
        <v>4.9403390528418144E-4</v>
      </c>
    </row>
    <row r="106" spans="1:17" x14ac:dyDescent="0.25">
      <c r="A106" s="49">
        <v>104</v>
      </c>
      <c r="B106" s="56" t="s">
        <v>173</v>
      </c>
      <c r="C106" s="30">
        <v>1224</v>
      </c>
      <c r="D106" s="31">
        <v>882</v>
      </c>
      <c r="E106" s="30">
        <v>2106</v>
      </c>
      <c r="F106" s="30">
        <v>200615495</v>
      </c>
      <c r="G106" s="30">
        <v>112985721</v>
      </c>
      <c r="H106" s="30">
        <v>313601217</v>
      </c>
      <c r="I106" s="30">
        <v>295975585</v>
      </c>
      <c r="J106" s="30">
        <v>6727151</v>
      </c>
      <c r="K106" s="30">
        <v>10898481</v>
      </c>
      <c r="L106" s="30">
        <f t="shared" si="5"/>
        <v>154278.22561188324</v>
      </c>
      <c r="M106" s="30">
        <f t="shared" si="3"/>
        <v>120580.35429706088</v>
      </c>
      <c r="N106" s="30">
        <f t="shared" si="4"/>
        <v>140165.44234579237</v>
      </c>
      <c r="O106" s="91">
        <f>C106/SUM(P_C!B$6:B$86)</f>
        <v>1.1481767066464797E-3</v>
      </c>
      <c r="P106" s="91">
        <f>D106/SUM(P_C!C$6:C$86)</f>
        <v>7.0241664775238621E-4</v>
      </c>
      <c r="Q106" s="91">
        <f>E106/SUM(P_C!D$6:D$86)</f>
        <v>9.0709276767958697E-4</v>
      </c>
    </row>
    <row r="107" spans="1:17" x14ac:dyDescent="0.25">
      <c r="A107" s="50">
        <v>105</v>
      </c>
      <c r="B107" s="57" t="s">
        <v>174</v>
      </c>
      <c r="C107" s="32">
        <v>2</v>
      </c>
      <c r="D107" s="32">
        <v>3</v>
      </c>
      <c r="E107" s="32">
        <v>5</v>
      </c>
      <c r="F107" s="29">
        <v>795283</v>
      </c>
      <c r="G107" s="29">
        <v>396025</v>
      </c>
      <c r="H107" s="29">
        <v>1191307</v>
      </c>
      <c r="I107" s="29">
        <v>1087971</v>
      </c>
      <c r="J107" s="29">
        <v>14011</v>
      </c>
      <c r="K107" s="29">
        <v>89326</v>
      </c>
      <c r="L107" s="29">
        <f t="shared" si="5"/>
        <v>360293.39688139869</v>
      </c>
      <c r="M107" s="29">
        <f t="shared" si="3"/>
        <v>119609.57504012695</v>
      </c>
      <c r="N107" s="29">
        <f t="shared" si="4"/>
        <v>215882.92256144711</v>
      </c>
      <c r="O107" s="92">
        <f>C107/SUM(P_C!B$6:B$86)</f>
        <v>1.8761057298145095E-6</v>
      </c>
      <c r="P107" s="92">
        <f>D107/SUM(P_C!C$6:C$86)</f>
        <v>2.3891722712666195E-6</v>
      </c>
      <c r="Q107" s="92">
        <f>E107/SUM(P_C!D$6:D$86)</f>
        <v>2.1535915661908523E-6</v>
      </c>
    </row>
    <row r="108" spans="1:17" x14ac:dyDescent="0.25">
      <c r="A108" s="49">
        <v>106</v>
      </c>
      <c r="B108" s="56" t="s">
        <v>175</v>
      </c>
      <c r="C108" s="31">
        <v>0</v>
      </c>
      <c r="D108" s="31">
        <v>0</v>
      </c>
      <c r="E108" s="31">
        <v>0</v>
      </c>
      <c r="F108" s="31">
        <v>0</v>
      </c>
      <c r="G108" s="31">
        <v>0</v>
      </c>
      <c r="H108" s="31">
        <v>0</v>
      </c>
      <c r="I108" s="31">
        <v>0</v>
      </c>
      <c r="J108" s="31">
        <v>0</v>
      </c>
      <c r="K108" s="31">
        <v>0</v>
      </c>
      <c r="L108" s="31">
        <f t="shared" si="5"/>
        <v>0</v>
      </c>
      <c r="M108" s="31">
        <f t="shared" si="3"/>
        <v>0</v>
      </c>
      <c r="N108" s="31">
        <f t="shared" si="4"/>
        <v>0</v>
      </c>
      <c r="O108" s="91">
        <f>C108/SUM(P_C!B$6:B$86)</f>
        <v>0</v>
      </c>
      <c r="P108" s="91">
        <f>D108/SUM(P_C!C$6:C$86)</f>
        <v>0</v>
      </c>
      <c r="Q108" s="91">
        <f>E108/SUM(P_C!D$6:D$86)</f>
        <v>0</v>
      </c>
    </row>
    <row r="109" spans="1:17" x14ac:dyDescent="0.25">
      <c r="A109" s="50">
        <v>107</v>
      </c>
      <c r="B109" s="57" t="s">
        <v>176</v>
      </c>
      <c r="C109" s="32">
        <v>1</v>
      </c>
      <c r="D109" s="32">
        <v>4</v>
      </c>
      <c r="E109" s="32">
        <v>5</v>
      </c>
      <c r="F109" s="29">
        <v>17616</v>
      </c>
      <c r="G109" s="29">
        <v>56707</v>
      </c>
      <c r="H109" s="29">
        <v>74323</v>
      </c>
      <c r="I109" s="29">
        <v>45924</v>
      </c>
      <c r="J109" s="29">
        <v>26141</v>
      </c>
      <c r="K109" s="29">
        <v>2258</v>
      </c>
      <c r="L109" s="29">
        <f t="shared" si="5"/>
        <v>7215.4504146055433</v>
      </c>
      <c r="M109" s="29">
        <f t="shared" si="3"/>
        <v>5806.7459505710231</v>
      </c>
      <c r="N109" s="29">
        <f t="shared" si="4"/>
        <v>6088.4868433779275</v>
      </c>
      <c r="O109" s="92">
        <f>C109/SUM(P_C!B$6:B$86)</f>
        <v>9.3805286490725474E-7</v>
      </c>
      <c r="P109" s="92">
        <f>D109/SUM(P_C!C$6:C$86)</f>
        <v>3.1855630283554927E-6</v>
      </c>
      <c r="Q109" s="92">
        <f>E109/SUM(P_C!D$6:D$86)</f>
        <v>2.1535915661908523E-6</v>
      </c>
    </row>
    <row r="110" spans="1:17" ht="14.45" customHeight="1" x14ac:dyDescent="0.25">
      <c r="A110" s="49">
        <v>108</v>
      </c>
      <c r="B110" s="56" t="s">
        <v>177</v>
      </c>
      <c r="C110" s="31">
        <v>0</v>
      </c>
      <c r="D110" s="31">
        <v>1</v>
      </c>
      <c r="E110" s="31">
        <v>1</v>
      </c>
      <c r="F110" s="30">
        <v>292801</v>
      </c>
      <c r="G110" s="30">
        <v>301835</v>
      </c>
      <c r="H110" s="30">
        <v>594636</v>
      </c>
      <c r="I110" s="30">
        <v>591852</v>
      </c>
      <c r="J110" s="31">
        <v>0</v>
      </c>
      <c r="K110" s="31">
        <v>2784</v>
      </c>
      <c r="L110" s="30">
        <f t="shared" si="5"/>
        <v>0</v>
      </c>
      <c r="M110" s="30">
        <f t="shared" si="3"/>
        <v>300415.20478092495</v>
      </c>
      <c r="N110" s="30">
        <f t="shared" si="4"/>
        <v>591838.90440177615</v>
      </c>
      <c r="O110" s="91">
        <f>C110/SUM(P_C!B$6:B$86)</f>
        <v>0</v>
      </c>
      <c r="P110" s="91">
        <f>D110/SUM(P_C!C$6:C$86)</f>
        <v>7.9639075708887318E-7</v>
      </c>
      <c r="Q110" s="91">
        <f>E110/SUM(P_C!D$6:D$86)</f>
        <v>4.3071831323817042E-7</v>
      </c>
    </row>
    <row r="111" spans="1:17" x14ac:dyDescent="0.25">
      <c r="A111" s="50">
        <v>109</v>
      </c>
      <c r="B111" s="57" t="s">
        <v>178</v>
      </c>
      <c r="C111" s="32">
        <v>10</v>
      </c>
      <c r="D111" s="32">
        <v>28</v>
      </c>
      <c r="E111" s="32">
        <v>38</v>
      </c>
      <c r="F111" s="29">
        <v>1568699</v>
      </c>
      <c r="G111" s="29">
        <v>4711339</v>
      </c>
      <c r="H111" s="29">
        <v>6280038</v>
      </c>
      <c r="I111" s="29">
        <v>5292558</v>
      </c>
      <c r="J111" s="29">
        <v>743043</v>
      </c>
      <c r="K111" s="29">
        <v>244438</v>
      </c>
      <c r="L111" s="29">
        <f t="shared" si="5"/>
        <v>128618.41072589305</v>
      </c>
      <c r="M111" s="29">
        <f t="shared" si="3"/>
        <v>137958.93798685548</v>
      </c>
      <c r="N111" s="29">
        <f t="shared" si="4"/>
        <v>135500.90449712853</v>
      </c>
      <c r="O111" s="92">
        <f>C111/SUM(P_C!B$6:B$86)</f>
        <v>9.3805286490725478E-6</v>
      </c>
      <c r="P111" s="92">
        <f>D111/SUM(P_C!C$6:C$86)</f>
        <v>2.2298941198488449E-5</v>
      </c>
      <c r="Q111" s="92">
        <f>E111/SUM(P_C!D$6:D$86)</f>
        <v>1.6367295903050476E-5</v>
      </c>
    </row>
    <row r="112" spans="1:17" x14ac:dyDescent="0.25">
      <c r="A112" s="49">
        <v>110</v>
      </c>
      <c r="B112" s="56" t="s">
        <v>179</v>
      </c>
      <c r="C112" s="31">
        <v>6</v>
      </c>
      <c r="D112" s="31">
        <v>7</v>
      </c>
      <c r="E112" s="31">
        <v>13</v>
      </c>
      <c r="F112" s="30">
        <v>129799</v>
      </c>
      <c r="G112" s="30">
        <v>663262</v>
      </c>
      <c r="H112" s="30">
        <v>793061</v>
      </c>
      <c r="I112" s="30">
        <v>727408</v>
      </c>
      <c r="J112" s="30">
        <v>65012</v>
      </c>
      <c r="K112" s="30">
        <v>640</v>
      </c>
      <c r="L112" s="30">
        <f t="shared" si="5"/>
        <v>19682.372555824204</v>
      </c>
      <c r="M112" s="30">
        <f t="shared" si="3"/>
        <v>86207.37636843606</v>
      </c>
      <c r="N112" s="30">
        <f t="shared" si="4"/>
        <v>55503.528454922896</v>
      </c>
      <c r="O112" s="91">
        <f>C112/SUM(P_C!B$6:B$86)</f>
        <v>5.628317189443528E-6</v>
      </c>
      <c r="P112" s="91">
        <f>D112/SUM(P_C!C$6:C$86)</f>
        <v>5.5747352996221122E-6</v>
      </c>
      <c r="Q112" s="91">
        <f>E112/SUM(P_C!D$6:D$86)</f>
        <v>5.5993380720962153E-6</v>
      </c>
    </row>
    <row r="113" spans="1:17" ht="14.45" customHeight="1" x14ac:dyDescent="0.25">
      <c r="A113" s="50">
        <v>111</v>
      </c>
      <c r="B113" s="57" t="s">
        <v>180</v>
      </c>
      <c r="C113" s="32">
        <v>742</v>
      </c>
      <c r="D113" s="32">
        <v>861</v>
      </c>
      <c r="E113" s="29">
        <v>1603</v>
      </c>
      <c r="F113" s="29">
        <v>118824610</v>
      </c>
      <c r="G113" s="29">
        <v>86233101</v>
      </c>
      <c r="H113" s="29">
        <v>205057711</v>
      </c>
      <c r="I113" s="29">
        <v>187875908</v>
      </c>
      <c r="J113" s="29">
        <v>9401429</v>
      </c>
      <c r="K113" s="29">
        <v>7780374</v>
      </c>
      <c r="L113" s="29">
        <f t="shared" si="5"/>
        <v>145827.48081866911</v>
      </c>
      <c r="M113" s="29">
        <f t="shared" si="3"/>
        <v>91202.707985006215</v>
      </c>
      <c r="N113" s="29">
        <f t="shared" si="4"/>
        <v>116487.53733159251</v>
      </c>
      <c r="O113" s="92">
        <f>C113/SUM(P_C!B$6:B$86)</f>
        <v>6.9603522576118298E-4</v>
      </c>
      <c r="P113" s="92">
        <f>D113/SUM(P_C!C$6:C$86)</f>
        <v>6.8569244185351982E-4</v>
      </c>
      <c r="Q113" s="92">
        <f>E113/SUM(P_C!D$6:D$86)</f>
        <v>6.9044145612078716E-4</v>
      </c>
    </row>
    <row r="114" spans="1:17" x14ac:dyDescent="0.25">
      <c r="A114" s="49">
        <v>112</v>
      </c>
      <c r="B114" s="56" t="s">
        <v>181</v>
      </c>
      <c r="C114" s="31">
        <v>3</v>
      </c>
      <c r="D114" s="31">
        <v>6</v>
      </c>
      <c r="E114" s="31">
        <v>9</v>
      </c>
      <c r="F114" s="30">
        <v>5203482</v>
      </c>
      <c r="G114" s="30">
        <v>2902708</v>
      </c>
      <c r="H114" s="30">
        <v>8106190</v>
      </c>
      <c r="I114" s="30">
        <v>7783100</v>
      </c>
      <c r="J114" s="30">
        <v>164488</v>
      </c>
      <c r="K114" s="30">
        <v>158603</v>
      </c>
      <c r="L114" s="30">
        <f t="shared" si="5"/>
        <v>1663238.9057113295</v>
      </c>
      <c r="M114" s="30">
        <f t="shared" si="3"/>
        <v>463910.21219248208</v>
      </c>
      <c r="N114" s="30">
        <f t="shared" si="4"/>
        <v>863686.44336543127</v>
      </c>
      <c r="O114" s="91">
        <f>C114/SUM(P_C!B$6:B$86)</f>
        <v>2.814158594721764E-6</v>
      </c>
      <c r="P114" s="91">
        <f>D114/SUM(P_C!C$6:C$86)</f>
        <v>4.7783445425332391E-6</v>
      </c>
      <c r="Q114" s="91">
        <f>E114/SUM(P_C!D$6:D$86)</f>
        <v>3.8764648191435336E-6</v>
      </c>
    </row>
    <row r="115" spans="1:17" ht="14.45" customHeight="1" x14ac:dyDescent="0.25">
      <c r="A115" s="50">
        <v>113</v>
      </c>
      <c r="B115" s="57" t="s">
        <v>182</v>
      </c>
      <c r="C115" s="32">
        <v>2</v>
      </c>
      <c r="D115" s="32">
        <v>5</v>
      </c>
      <c r="E115" s="32">
        <v>7</v>
      </c>
      <c r="F115" s="29">
        <v>38344</v>
      </c>
      <c r="G115" s="29">
        <v>305780</v>
      </c>
      <c r="H115" s="29">
        <v>344124</v>
      </c>
      <c r="I115" s="29">
        <v>318779</v>
      </c>
      <c r="J115" s="29">
        <v>24175</v>
      </c>
      <c r="K115" s="29">
        <v>1171</v>
      </c>
      <c r="L115" s="29">
        <f t="shared" si="5"/>
        <v>17652.982256609259</v>
      </c>
      <c r="M115" s="29">
        <f t="shared" si="3"/>
        <v>56310.545737804925</v>
      </c>
      <c r="N115" s="29">
        <f t="shared" si="4"/>
        <v>45265.527600320449</v>
      </c>
      <c r="O115" s="92">
        <f>C115/SUM(P_C!B$6:B$86)</f>
        <v>1.8761057298145095E-6</v>
      </c>
      <c r="P115" s="92">
        <f>D115/SUM(P_C!C$6:C$86)</f>
        <v>3.9819537854443659E-6</v>
      </c>
      <c r="Q115" s="92">
        <f>E115/SUM(P_C!D$6:D$86)</f>
        <v>3.0150281926671932E-6</v>
      </c>
    </row>
    <row r="116" spans="1:17" ht="14.45" customHeight="1" x14ac:dyDescent="0.25">
      <c r="A116" s="49">
        <v>114</v>
      </c>
      <c r="B116" s="56" t="s">
        <v>183</v>
      </c>
      <c r="C116" s="45">
        <v>0</v>
      </c>
      <c r="D116" s="45">
        <v>1</v>
      </c>
      <c r="E116" s="45">
        <v>1</v>
      </c>
      <c r="F116" s="45">
        <v>0</v>
      </c>
      <c r="G116" s="46">
        <v>13031</v>
      </c>
      <c r="H116" s="46">
        <v>13031</v>
      </c>
      <c r="I116" s="46">
        <v>12668</v>
      </c>
      <c r="J116" s="45">
        <v>0</v>
      </c>
      <c r="K116" s="45">
        <v>363</v>
      </c>
      <c r="L116" s="45">
        <f t="shared" si="5"/>
        <v>0</v>
      </c>
      <c r="M116" s="45">
        <f t="shared" si="3"/>
        <v>12657.598279128513</v>
      </c>
      <c r="N116" s="45">
        <f t="shared" si="4"/>
        <v>12657.598279128513</v>
      </c>
      <c r="O116" s="93">
        <f>C116/SUM(P_C!B$6:B$86)</f>
        <v>0</v>
      </c>
      <c r="P116" s="93">
        <f>D116/SUM(P_C!C$6:C$86)</f>
        <v>7.9639075708887318E-7</v>
      </c>
      <c r="Q116" s="93">
        <f>E116/SUM(P_C!D$6:D$86)</f>
        <v>4.3071831323817042E-7</v>
      </c>
    </row>
    <row r="117" spans="1:17" ht="14.45" customHeight="1" x14ac:dyDescent="0.25">
      <c r="A117" s="50">
        <v>115</v>
      </c>
      <c r="B117" s="57" t="s">
        <v>184</v>
      </c>
      <c r="C117" s="32">
        <v>0</v>
      </c>
      <c r="D117" s="32">
        <v>1</v>
      </c>
      <c r="E117" s="32">
        <v>1</v>
      </c>
      <c r="F117" s="32">
        <v>0</v>
      </c>
      <c r="G117" s="29">
        <v>5821</v>
      </c>
      <c r="H117" s="29">
        <v>5821</v>
      </c>
      <c r="I117" s="29">
        <v>5821</v>
      </c>
      <c r="J117" s="32">
        <v>0</v>
      </c>
      <c r="K117" s="32">
        <v>0</v>
      </c>
      <c r="L117" s="32">
        <f t="shared" si="5"/>
        <v>0</v>
      </c>
      <c r="M117" s="32">
        <f t="shared" si="3"/>
        <v>5821</v>
      </c>
      <c r="N117" s="32">
        <f t="shared" si="4"/>
        <v>5821</v>
      </c>
      <c r="O117" s="92">
        <f>C117/SUM(P_C!B$6:B$86)</f>
        <v>0</v>
      </c>
      <c r="P117" s="92">
        <f>D117/SUM(P_C!C$6:C$86)</f>
        <v>7.9639075708887318E-7</v>
      </c>
      <c r="Q117" s="92">
        <f>E117/SUM(P_C!D$6:D$86)</f>
        <v>4.3071831323817042E-7</v>
      </c>
    </row>
    <row r="118" spans="1:17" x14ac:dyDescent="0.25">
      <c r="A118" s="49">
        <v>116</v>
      </c>
      <c r="B118" s="56" t="s">
        <v>185</v>
      </c>
      <c r="C118" s="31">
        <v>3</v>
      </c>
      <c r="D118" s="31">
        <v>3</v>
      </c>
      <c r="E118" s="31">
        <v>6</v>
      </c>
      <c r="F118" s="30">
        <v>59346</v>
      </c>
      <c r="G118" s="30">
        <v>289716</v>
      </c>
      <c r="H118" s="30">
        <v>349062</v>
      </c>
      <c r="I118" s="30">
        <v>307230</v>
      </c>
      <c r="J118" s="30">
        <v>17901</v>
      </c>
      <c r="K118" s="30">
        <v>23931</v>
      </c>
      <c r="L118" s="30">
        <f t="shared" si="5"/>
        <v>17178.291313649988</v>
      </c>
      <c r="M118" s="30">
        <f t="shared" si="3"/>
        <v>83861.184346466835</v>
      </c>
      <c r="N118" s="30">
        <f t="shared" si="4"/>
        <v>50519.737830058417</v>
      </c>
      <c r="O118" s="91">
        <f>C118/SUM(P_C!B$6:B$86)</f>
        <v>2.814158594721764E-6</v>
      </c>
      <c r="P118" s="91">
        <f>D118/SUM(P_C!C$6:C$86)</f>
        <v>2.3891722712666195E-6</v>
      </c>
      <c r="Q118" s="91">
        <f>E118/SUM(P_C!D$6:D$86)</f>
        <v>2.5843098794290225E-6</v>
      </c>
    </row>
    <row r="119" spans="1:17" ht="14.45" customHeight="1" x14ac:dyDescent="0.25">
      <c r="A119" s="50">
        <v>117</v>
      </c>
      <c r="B119" s="57" t="s">
        <v>186</v>
      </c>
      <c r="C119" s="47">
        <v>2</v>
      </c>
      <c r="D119" s="47">
        <v>10</v>
      </c>
      <c r="E119" s="47">
        <v>12</v>
      </c>
      <c r="F119" s="48">
        <v>865406</v>
      </c>
      <c r="G119" s="48">
        <v>449978</v>
      </c>
      <c r="H119" s="48">
        <v>1315384</v>
      </c>
      <c r="I119" s="48">
        <v>1131971</v>
      </c>
      <c r="J119" s="48">
        <v>141588</v>
      </c>
      <c r="K119" s="48">
        <v>41825</v>
      </c>
      <c r="L119" s="48">
        <f t="shared" si="5"/>
        <v>364592.01033797185</v>
      </c>
      <c r="M119" s="48">
        <f t="shared" si="3"/>
        <v>37914.778411025552</v>
      </c>
      <c r="N119" s="48">
        <f t="shared" si="4"/>
        <v>92360.98373218326</v>
      </c>
      <c r="O119" s="94">
        <f>C119/SUM(P_C!B$6:B$86)</f>
        <v>1.8761057298145095E-6</v>
      </c>
      <c r="P119" s="94">
        <f>D119/SUM(P_C!C$6:C$86)</f>
        <v>7.9639075708887318E-6</v>
      </c>
      <c r="Q119" s="94">
        <f>E119/SUM(P_C!D$6:D$86)</f>
        <v>5.1686197588580451E-6</v>
      </c>
    </row>
    <row r="120" spans="1:17" x14ac:dyDescent="0.25">
      <c r="A120" s="49">
        <v>118</v>
      </c>
      <c r="B120" s="56" t="s">
        <v>187</v>
      </c>
      <c r="C120" s="31">
        <v>0</v>
      </c>
      <c r="D120" s="31">
        <v>1</v>
      </c>
      <c r="E120" s="31">
        <v>1</v>
      </c>
      <c r="F120" s="30">
        <v>252839</v>
      </c>
      <c r="G120" s="30">
        <v>166654</v>
      </c>
      <c r="H120" s="30">
        <v>419493</v>
      </c>
      <c r="I120" s="30">
        <v>365037</v>
      </c>
      <c r="J120" s="30">
        <v>20411</v>
      </c>
      <c r="K120" s="30">
        <v>34045</v>
      </c>
      <c r="L120" s="30">
        <f t="shared" si="5"/>
        <v>0</v>
      </c>
      <c r="M120" s="30">
        <f t="shared" si="3"/>
        <v>142661.73623203771</v>
      </c>
      <c r="N120" s="30">
        <f t="shared" si="4"/>
        <v>359100.88997075497</v>
      </c>
      <c r="O120" s="91">
        <f>C120/SUM(P_C!B$6:B$86)</f>
        <v>0</v>
      </c>
      <c r="P120" s="91">
        <f>D120/SUM(P_C!C$6:C$86)</f>
        <v>7.9639075708887318E-7</v>
      </c>
      <c r="Q120" s="91">
        <f>E120/SUM(P_C!D$6:D$86)</f>
        <v>4.3071831323817042E-7</v>
      </c>
    </row>
    <row r="121" spans="1:17" ht="14.45" customHeight="1" x14ac:dyDescent="0.25">
      <c r="A121" s="50">
        <v>119</v>
      </c>
      <c r="B121" s="57" t="s">
        <v>188</v>
      </c>
      <c r="C121" s="32">
        <v>33</v>
      </c>
      <c r="D121" s="32">
        <v>20</v>
      </c>
      <c r="E121" s="32">
        <v>53</v>
      </c>
      <c r="F121" s="29">
        <v>5647070</v>
      </c>
      <c r="G121" s="29">
        <v>4587026</v>
      </c>
      <c r="H121" s="29">
        <v>10234097</v>
      </c>
      <c r="I121" s="29">
        <v>9522313</v>
      </c>
      <c r="J121" s="29">
        <v>477470</v>
      </c>
      <c r="K121" s="29">
        <v>234314</v>
      </c>
      <c r="L121" s="29">
        <f t="shared" si="5"/>
        <v>158543.16314204296</v>
      </c>
      <c r="M121" s="29">
        <f t="shared" si="3"/>
        <v>212490.48779285685</v>
      </c>
      <c r="N121" s="29">
        <f t="shared" si="4"/>
        <v>178900.6616231949</v>
      </c>
      <c r="O121" s="92">
        <f>C121/SUM(P_C!B$6:B$86)</f>
        <v>3.0955744541939404E-5</v>
      </c>
      <c r="P121" s="92">
        <f>D121/SUM(P_C!C$6:C$86)</f>
        <v>1.5927815141777464E-5</v>
      </c>
      <c r="Q121" s="92">
        <f>E121/SUM(P_C!D$6:D$86)</f>
        <v>2.2828070601623034E-5</v>
      </c>
    </row>
    <row r="122" spans="1:17" ht="14.45" customHeight="1" x14ac:dyDescent="0.25">
      <c r="A122" s="49">
        <v>120</v>
      </c>
      <c r="B122" s="56" t="s">
        <v>189</v>
      </c>
      <c r="C122" s="31">
        <v>41</v>
      </c>
      <c r="D122" s="31">
        <v>59</v>
      </c>
      <c r="E122" s="31">
        <v>100</v>
      </c>
      <c r="F122" s="30">
        <v>16441366</v>
      </c>
      <c r="G122" s="30">
        <v>17877186</v>
      </c>
      <c r="H122" s="30">
        <v>34318553</v>
      </c>
      <c r="I122" s="30">
        <v>32620631</v>
      </c>
      <c r="J122" s="30">
        <v>859768</v>
      </c>
      <c r="K122" s="30">
        <v>838154</v>
      </c>
      <c r="L122" s="30">
        <f t="shared" si="5"/>
        <v>380407.75438130967</v>
      </c>
      <c r="M122" s="30">
        <f t="shared" si="3"/>
        <v>287436.86516030121</v>
      </c>
      <c r="N122" s="30">
        <f t="shared" si="4"/>
        <v>325554.9392271812</v>
      </c>
      <c r="O122" s="91">
        <f>C122/SUM(P_C!B$6:B$86)</f>
        <v>3.8460167461197444E-5</v>
      </c>
      <c r="P122" s="91">
        <f>D122/SUM(P_C!C$6:C$86)</f>
        <v>4.698705466824352E-5</v>
      </c>
      <c r="Q122" s="91">
        <f>E122/SUM(P_C!D$6:D$86)</f>
        <v>4.3071831323817045E-5</v>
      </c>
    </row>
    <row r="123" spans="1:17" x14ac:dyDescent="0.25">
      <c r="A123" s="50">
        <v>121</v>
      </c>
      <c r="B123" s="57" t="s">
        <v>190</v>
      </c>
      <c r="C123" s="32">
        <v>129</v>
      </c>
      <c r="D123" s="32">
        <v>83</v>
      </c>
      <c r="E123" s="32">
        <v>212</v>
      </c>
      <c r="F123" s="29">
        <v>33746617</v>
      </c>
      <c r="G123" s="29">
        <v>21296730</v>
      </c>
      <c r="H123" s="29">
        <v>55043348</v>
      </c>
      <c r="I123" s="29">
        <v>51133846</v>
      </c>
      <c r="J123" s="29">
        <v>1879819</v>
      </c>
      <c r="K123" s="29">
        <v>2029683</v>
      </c>
      <c r="L123" s="29">
        <f t="shared" si="5"/>
        <v>241982.3393078681</v>
      </c>
      <c r="M123" s="29">
        <f t="shared" si="3"/>
        <v>237343.84358644742</v>
      </c>
      <c r="N123" s="29">
        <f t="shared" si="4"/>
        <v>240166.32883675999</v>
      </c>
      <c r="O123" s="92">
        <f>C123/SUM(P_C!B$6:B$86)</f>
        <v>1.2100881957303585E-4</v>
      </c>
      <c r="P123" s="92">
        <f>D123/SUM(P_C!C$6:C$86)</f>
        <v>6.6100432838376476E-5</v>
      </c>
      <c r="Q123" s="92">
        <f>E123/SUM(P_C!D$6:D$86)</f>
        <v>9.1312282406492135E-5</v>
      </c>
    </row>
    <row r="124" spans="1:17" x14ac:dyDescent="0.25">
      <c r="A124" s="49">
        <v>122</v>
      </c>
      <c r="B124" s="56" t="s">
        <v>191</v>
      </c>
      <c r="C124" s="31">
        <v>2</v>
      </c>
      <c r="D124" s="31">
        <v>1</v>
      </c>
      <c r="E124" s="31">
        <v>3</v>
      </c>
      <c r="F124" s="30">
        <v>745832</v>
      </c>
      <c r="G124" s="30">
        <v>505931</v>
      </c>
      <c r="H124" s="30">
        <v>1251762</v>
      </c>
      <c r="I124" s="30">
        <v>1020852</v>
      </c>
      <c r="J124" s="30">
        <v>118087</v>
      </c>
      <c r="K124" s="30">
        <v>112824</v>
      </c>
      <c r="L124" s="30">
        <f t="shared" si="5"/>
        <v>293331.97285279538</v>
      </c>
      <c r="M124" s="30">
        <f t="shared" si="3"/>
        <v>397960.23328950122</v>
      </c>
      <c r="N124" s="30">
        <f t="shared" si="4"/>
        <v>328207.79746838508</v>
      </c>
      <c r="O124" s="91">
        <f>C124/SUM(P_C!B$6:B$86)</f>
        <v>1.8761057298145095E-6</v>
      </c>
      <c r="P124" s="91">
        <f>D124/SUM(P_C!C$6:C$86)</f>
        <v>7.9639075708887318E-7</v>
      </c>
      <c r="Q124" s="91">
        <f>E124/SUM(P_C!D$6:D$86)</f>
        <v>1.2921549397145113E-6</v>
      </c>
    </row>
    <row r="125" spans="1:17" x14ac:dyDescent="0.25">
      <c r="A125" s="50">
        <v>123</v>
      </c>
      <c r="B125" s="57" t="s">
        <v>192</v>
      </c>
      <c r="C125" s="32">
        <v>105</v>
      </c>
      <c r="D125" s="32">
        <v>271</v>
      </c>
      <c r="E125" s="32">
        <v>376</v>
      </c>
      <c r="F125" s="29">
        <v>92318866</v>
      </c>
      <c r="G125" s="29">
        <v>210064343</v>
      </c>
      <c r="H125" s="29">
        <v>302383209</v>
      </c>
      <c r="I125" s="29">
        <v>296826319</v>
      </c>
      <c r="J125" s="29">
        <v>2411582</v>
      </c>
      <c r="K125" s="29">
        <v>3145308</v>
      </c>
      <c r="L125" s="29">
        <f t="shared" si="5"/>
        <v>862842.96178644674</v>
      </c>
      <c r="M125" s="29">
        <f t="shared" si="3"/>
        <v>760700.40598672477</v>
      </c>
      <c r="N125" s="29">
        <f t="shared" si="4"/>
        <v>789224.2580052641</v>
      </c>
      <c r="O125" s="92">
        <f>C125/SUM(P_C!B$6:B$86)</f>
        <v>9.849555081526174E-5</v>
      </c>
      <c r="P125" s="92">
        <f>D125/SUM(P_C!C$6:C$86)</f>
        <v>2.1582189517108466E-4</v>
      </c>
      <c r="Q125" s="92">
        <f>E125/SUM(P_C!D$6:D$86)</f>
        <v>1.6195008577755209E-4</v>
      </c>
    </row>
    <row r="126" spans="1:17" x14ac:dyDescent="0.25">
      <c r="A126" s="49">
        <v>124</v>
      </c>
      <c r="B126" s="56" t="s">
        <v>193</v>
      </c>
      <c r="C126" s="31">
        <v>221</v>
      </c>
      <c r="D126" s="31">
        <v>266</v>
      </c>
      <c r="E126" s="31">
        <v>487</v>
      </c>
      <c r="F126" s="30">
        <v>32355465</v>
      </c>
      <c r="G126" s="30">
        <v>28175135</v>
      </c>
      <c r="H126" s="30">
        <v>60530600</v>
      </c>
      <c r="I126" s="30">
        <v>53805360</v>
      </c>
      <c r="J126" s="30">
        <v>4048254</v>
      </c>
      <c r="K126" s="30">
        <v>2676986</v>
      </c>
      <c r="L126" s="30">
        <f t="shared" si="5"/>
        <v>128653.43408875586</v>
      </c>
      <c r="M126" s="30">
        <f t="shared" si="3"/>
        <v>93078.715236575721</v>
      </c>
      <c r="N126" s="30">
        <f t="shared" si="4"/>
        <v>109222.47882247267</v>
      </c>
      <c r="O126" s="91">
        <f>C126/SUM(P_C!B$6:B$86)</f>
        <v>2.0730968314450329E-4</v>
      </c>
      <c r="P126" s="91">
        <f>D126/SUM(P_C!C$6:C$86)</f>
        <v>2.1183994138564027E-4</v>
      </c>
      <c r="Q126" s="91">
        <f>E126/SUM(P_C!D$6:D$86)</f>
        <v>2.0975981854698899E-4</v>
      </c>
    </row>
    <row r="127" spans="1:17" ht="14.45" customHeight="1" x14ac:dyDescent="0.25">
      <c r="A127" s="50">
        <v>125</v>
      </c>
      <c r="B127" s="57" t="s">
        <v>194</v>
      </c>
      <c r="C127" s="32">
        <v>126</v>
      </c>
      <c r="D127" s="32">
        <v>336</v>
      </c>
      <c r="E127" s="32">
        <v>462</v>
      </c>
      <c r="F127" s="29">
        <v>9412758</v>
      </c>
      <c r="G127" s="29">
        <v>18802262</v>
      </c>
      <c r="H127" s="29">
        <v>28215020</v>
      </c>
      <c r="I127" s="29">
        <v>22831722</v>
      </c>
      <c r="J127" s="29">
        <v>4242643</v>
      </c>
      <c r="K127" s="29">
        <v>1140655</v>
      </c>
      <c r="L127" s="29">
        <f t="shared" si="5"/>
        <v>57784.026546198249</v>
      </c>
      <c r="M127" s="29">
        <f t="shared" si="3"/>
        <v>43284.487123881809</v>
      </c>
      <c r="N127" s="29">
        <f t="shared" si="4"/>
        <v>47238.906966331742</v>
      </c>
      <c r="O127" s="92">
        <f>C127/SUM(P_C!B$6:B$86)</f>
        <v>1.1819466097831409E-4</v>
      </c>
      <c r="P127" s="92">
        <f>D127/SUM(P_C!C$6:C$86)</f>
        <v>2.675872943818614E-4</v>
      </c>
      <c r="Q127" s="92">
        <f>E127/SUM(P_C!D$6:D$86)</f>
        <v>1.9899186071603475E-4</v>
      </c>
    </row>
    <row r="128" spans="1:17" ht="14.45" customHeight="1" x14ac:dyDescent="0.25">
      <c r="A128" s="49">
        <v>126</v>
      </c>
      <c r="B128" s="56" t="s">
        <v>195</v>
      </c>
      <c r="C128" s="31">
        <v>153</v>
      </c>
      <c r="D128" s="31">
        <v>157</v>
      </c>
      <c r="E128" s="31">
        <v>310</v>
      </c>
      <c r="F128" s="30">
        <v>27854595</v>
      </c>
      <c r="G128" s="30">
        <v>18876500</v>
      </c>
      <c r="H128" s="30">
        <v>46731094</v>
      </c>
      <c r="I128" s="30">
        <v>41310065</v>
      </c>
      <c r="J128" s="30">
        <v>3510376</v>
      </c>
      <c r="K128" s="30">
        <v>1910654</v>
      </c>
      <c r="L128" s="30">
        <f t="shared" si="5"/>
        <v>158880.87278732736</v>
      </c>
      <c r="M128" s="30">
        <f t="shared" si="3"/>
        <v>104927.18444264495</v>
      </c>
      <c r="N128" s="30">
        <f t="shared" si="4"/>
        <v>131555.93748791577</v>
      </c>
      <c r="O128" s="91">
        <f>C128/SUM(P_C!B$6:B$86)</f>
        <v>1.4352208833080996E-4</v>
      </c>
      <c r="P128" s="91">
        <f>D128/SUM(P_C!C$6:C$86)</f>
        <v>1.250333488629531E-4</v>
      </c>
      <c r="Q128" s="91">
        <f>E128/SUM(P_C!D$6:D$86)</f>
        <v>1.3352267710383284E-4</v>
      </c>
    </row>
    <row r="129" spans="1:17" ht="14.45" customHeight="1" x14ac:dyDescent="0.25">
      <c r="A129" s="50">
        <v>127</v>
      </c>
      <c r="B129" s="57" t="s">
        <v>196</v>
      </c>
      <c r="C129" s="32">
        <v>90</v>
      </c>
      <c r="D129" s="32">
        <v>259</v>
      </c>
      <c r="E129" s="32">
        <v>349</v>
      </c>
      <c r="F129" s="29">
        <v>17436942</v>
      </c>
      <c r="G129" s="29">
        <v>24178310</v>
      </c>
      <c r="H129" s="29">
        <v>41615252</v>
      </c>
      <c r="I129" s="29">
        <v>35430542</v>
      </c>
      <c r="J129" s="29">
        <v>4476892</v>
      </c>
      <c r="K129" s="29">
        <v>1707818</v>
      </c>
      <c r="L129" s="29">
        <f t="shared" si="5"/>
        <v>161104.1534680278</v>
      </c>
      <c r="M129" s="29">
        <f t="shared" si="3"/>
        <v>77625.623436316673</v>
      </c>
      <c r="N129" s="29">
        <f t="shared" si="4"/>
        <v>99153.038057674843</v>
      </c>
      <c r="O129" s="92">
        <f>C129/SUM(P_C!B$6:B$86)</f>
        <v>8.442475784165292E-5</v>
      </c>
      <c r="P129" s="92">
        <f>D129/SUM(P_C!C$6:C$86)</f>
        <v>2.0626520608601817E-4</v>
      </c>
      <c r="Q129" s="92">
        <f>E129/SUM(P_C!D$6:D$86)</f>
        <v>1.5032069132012147E-4</v>
      </c>
    </row>
    <row r="130" spans="1:17" ht="14.45" customHeight="1" x14ac:dyDescent="0.25">
      <c r="A130" s="49">
        <v>128</v>
      </c>
      <c r="B130" s="56" t="s">
        <v>197</v>
      </c>
      <c r="C130" s="31">
        <v>20</v>
      </c>
      <c r="D130" s="31">
        <v>17</v>
      </c>
      <c r="E130" s="31">
        <v>37</v>
      </c>
      <c r="F130" s="30">
        <v>10523387</v>
      </c>
      <c r="G130" s="30">
        <v>8223255</v>
      </c>
      <c r="H130" s="30">
        <v>18746642</v>
      </c>
      <c r="I130" s="30">
        <v>17940235</v>
      </c>
      <c r="J130" s="30">
        <v>437570</v>
      </c>
      <c r="K130" s="30">
        <v>368838</v>
      </c>
      <c r="L130" s="30">
        <f t="shared" si="5"/>
        <v>502782.04808136297</v>
      </c>
      <c r="M130" s="30">
        <f t="shared" si="3"/>
        <v>462220.34014169744</v>
      </c>
      <c r="N130" s="30">
        <f t="shared" si="4"/>
        <v>484145.58767665178</v>
      </c>
      <c r="O130" s="91">
        <f>C130/SUM(P_C!B$6:B$86)</f>
        <v>1.8761057298145096E-5</v>
      </c>
      <c r="P130" s="91">
        <f>D130/SUM(P_C!C$6:C$86)</f>
        <v>1.3538642870510845E-5</v>
      </c>
      <c r="Q130" s="91">
        <f>E130/SUM(P_C!D$6:D$86)</f>
        <v>1.5936577589812307E-5</v>
      </c>
    </row>
    <row r="131" spans="1:17" x14ac:dyDescent="0.25">
      <c r="A131" s="50">
        <v>129</v>
      </c>
      <c r="B131" s="57" t="s">
        <v>198</v>
      </c>
      <c r="C131" s="32">
        <v>403</v>
      </c>
      <c r="D131" s="32">
        <v>435</v>
      </c>
      <c r="E131" s="32">
        <v>838</v>
      </c>
      <c r="F131" s="29">
        <v>110572423</v>
      </c>
      <c r="G131" s="29">
        <v>136446580</v>
      </c>
      <c r="H131" s="29">
        <v>247019003</v>
      </c>
      <c r="I131" s="29">
        <v>231370055</v>
      </c>
      <c r="J131" s="29">
        <v>9184290</v>
      </c>
      <c r="K131" s="29">
        <v>6464658</v>
      </c>
      <c r="L131" s="29">
        <f t="shared" si="5"/>
        <v>256120.05655315405</v>
      </c>
      <c r="M131" s="29">
        <f t="shared" ref="M131:M194" si="6">IF(G131&lt;=0,0,IFERROR(G131/D131,0))*(1-IFERROR($J131/$I131,0))*(1-IFERROR($K131/$I131,0))</f>
        <v>292802.78714977182</v>
      </c>
      <c r="N131" s="29">
        <f t="shared" ref="N131:N194" si="7">IF(H131&lt;=0,0,IFERROR(H131/E131,0))*(1-IFERROR($J131/$I131,0))*(1-IFERROR($K131/$I131,0))</f>
        <v>275161.80811583751</v>
      </c>
      <c r="O131" s="92">
        <f>C131/SUM(P_C!B$6:B$86)</f>
        <v>3.7803530455762368E-4</v>
      </c>
      <c r="P131" s="92">
        <f>D131/SUM(P_C!C$6:C$86)</f>
        <v>3.4642997933365983E-4</v>
      </c>
      <c r="Q131" s="92">
        <f>E131/SUM(P_C!D$6:D$86)</f>
        <v>3.6094194649358683E-4</v>
      </c>
    </row>
    <row r="132" spans="1:17" x14ac:dyDescent="0.25">
      <c r="A132" s="49">
        <v>130</v>
      </c>
      <c r="B132" s="56" t="s">
        <v>199</v>
      </c>
      <c r="C132" s="31">
        <v>14</v>
      </c>
      <c r="D132" s="31">
        <v>28</v>
      </c>
      <c r="E132" s="31">
        <v>42</v>
      </c>
      <c r="F132" s="30">
        <v>157037</v>
      </c>
      <c r="G132" s="30">
        <v>395680</v>
      </c>
      <c r="H132" s="30">
        <v>552716</v>
      </c>
      <c r="I132" s="30">
        <v>403029</v>
      </c>
      <c r="J132" s="30">
        <v>131808</v>
      </c>
      <c r="K132" s="30">
        <v>17879</v>
      </c>
      <c r="L132" s="30">
        <f t="shared" ref="L132:L195" si="8">IF(F132&lt;=0,0,IFERROR(F132/C132,0))*(1-IFERROR($J132/$I132,0))*(1-IFERROR($K132/$I132,0))</f>
        <v>7213.6418371157815</v>
      </c>
      <c r="M132" s="30">
        <f t="shared" si="6"/>
        <v>9087.9659001062555</v>
      </c>
      <c r="N132" s="30">
        <f t="shared" si="7"/>
        <v>8463.1759004635569</v>
      </c>
      <c r="O132" s="91">
        <f>C132/SUM(P_C!B$6:B$86)</f>
        <v>1.3132740108701566E-5</v>
      </c>
      <c r="P132" s="91">
        <f>D132/SUM(P_C!C$6:C$86)</f>
        <v>2.2298941198488449E-5</v>
      </c>
      <c r="Q132" s="91">
        <f>E132/SUM(P_C!D$6:D$86)</f>
        <v>1.8090169156003157E-5</v>
      </c>
    </row>
    <row r="133" spans="1:17" ht="14.45" customHeight="1" x14ac:dyDescent="0.25">
      <c r="A133" s="50">
        <v>131</v>
      </c>
      <c r="B133" s="57" t="s">
        <v>200</v>
      </c>
      <c r="C133" s="32">
        <v>56</v>
      </c>
      <c r="D133" s="32">
        <v>63</v>
      </c>
      <c r="E133" s="32">
        <v>119</v>
      </c>
      <c r="F133" s="29">
        <v>2101881</v>
      </c>
      <c r="G133" s="29">
        <v>1801803</v>
      </c>
      <c r="H133" s="29">
        <v>3903683</v>
      </c>
      <c r="I133" s="29">
        <v>2758819</v>
      </c>
      <c r="J133" s="29">
        <v>999192</v>
      </c>
      <c r="K133" s="29">
        <v>145672</v>
      </c>
      <c r="L133" s="29">
        <f t="shared" si="8"/>
        <v>22675.56615746309</v>
      </c>
      <c r="M133" s="29">
        <f t="shared" si="6"/>
        <v>17278.450695338754</v>
      </c>
      <c r="N133" s="29">
        <f t="shared" si="7"/>
        <v>19818.264659526456</v>
      </c>
      <c r="O133" s="92">
        <f>C133/SUM(P_C!B$6:B$86)</f>
        <v>5.2530960434806264E-5</v>
      </c>
      <c r="P133" s="92">
        <f>D133/SUM(P_C!C$6:C$86)</f>
        <v>5.0172617696599016E-5</v>
      </c>
      <c r="Q133" s="92">
        <f>E133/SUM(P_C!D$6:D$86)</f>
        <v>5.1255479275342283E-5</v>
      </c>
    </row>
    <row r="134" spans="1:17" ht="14.45" customHeight="1" x14ac:dyDescent="0.25">
      <c r="A134" s="49">
        <v>132</v>
      </c>
      <c r="B134" s="56" t="s">
        <v>201</v>
      </c>
      <c r="C134" s="31">
        <v>61</v>
      </c>
      <c r="D134" s="31">
        <v>91</v>
      </c>
      <c r="E134" s="31">
        <v>152</v>
      </c>
      <c r="F134" s="30">
        <v>3752865</v>
      </c>
      <c r="G134" s="30">
        <v>7287536</v>
      </c>
      <c r="H134" s="30">
        <v>11040401</v>
      </c>
      <c r="I134" s="30">
        <v>9305796</v>
      </c>
      <c r="J134" s="30">
        <v>1254296</v>
      </c>
      <c r="K134" s="30">
        <v>480309</v>
      </c>
      <c r="L134" s="30">
        <f t="shared" si="8"/>
        <v>50482.578386626912</v>
      </c>
      <c r="M134" s="30">
        <f t="shared" si="6"/>
        <v>65712.46248975613</v>
      </c>
      <c r="N134" s="30">
        <f t="shared" si="7"/>
        <v>59600.469527316112</v>
      </c>
      <c r="O134" s="91">
        <f>C134/SUM(P_C!B$6:B$86)</f>
        <v>5.7221224759342539E-5</v>
      </c>
      <c r="P134" s="91">
        <f>D134/SUM(P_C!C$6:C$86)</f>
        <v>7.2471558895087468E-5</v>
      </c>
      <c r="Q134" s="91">
        <f>E134/SUM(P_C!D$6:D$86)</f>
        <v>6.5469183612201906E-5</v>
      </c>
    </row>
    <row r="135" spans="1:17" ht="14.45" customHeight="1" x14ac:dyDescent="0.25">
      <c r="A135" s="50">
        <v>133</v>
      </c>
      <c r="B135" s="57" t="s">
        <v>202</v>
      </c>
      <c r="C135" s="32">
        <v>876</v>
      </c>
      <c r="D135" s="29">
        <v>1285</v>
      </c>
      <c r="E135" s="29">
        <v>2161</v>
      </c>
      <c r="F135" s="29">
        <v>68648400</v>
      </c>
      <c r="G135" s="29">
        <v>101481048</v>
      </c>
      <c r="H135" s="29">
        <v>170129449</v>
      </c>
      <c r="I135" s="29">
        <v>126088655</v>
      </c>
      <c r="J135" s="29">
        <v>35346016</v>
      </c>
      <c r="K135" s="29">
        <v>8694778</v>
      </c>
      <c r="L135" s="29">
        <f t="shared" si="8"/>
        <v>52508.684763721263</v>
      </c>
      <c r="M135" s="29">
        <f t="shared" si="6"/>
        <v>52915.955524946548</v>
      </c>
      <c r="N135" s="29">
        <f t="shared" si="7"/>
        <v>52750.861347812337</v>
      </c>
      <c r="O135" s="92">
        <f>C135/SUM(P_C!B$6:B$86)</f>
        <v>8.2173430965875509E-4</v>
      </c>
      <c r="P135" s="92">
        <f>D135/SUM(P_C!C$6:C$86)</f>
        <v>1.0233621228592021E-3</v>
      </c>
      <c r="Q135" s="92">
        <f>E135/SUM(P_C!D$6:D$86)</f>
        <v>9.3078227490768625E-4</v>
      </c>
    </row>
    <row r="136" spans="1:17" x14ac:dyDescent="0.25">
      <c r="A136" s="49">
        <v>134</v>
      </c>
      <c r="B136" s="56" t="s">
        <v>203</v>
      </c>
      <c r="C136" s="31">
        <v>138</v>
      </c>
      <c r="D136" s="31">
        <v>82</v>
      </c>
      <c r="E136" s="31">
        <v>220</v>
      </c>
      <c r="F136" s="30">
        <v>12222415</v>
      </c>
      <c r="G136" s="30">
        <v>7173405</v>
      </c>
      <c r="H136" s="30">
        <v>19395821</v>
      </c>
      <c r="I136" s="30">
        <v>16291078</v>
      </c>
      <c r="J136" s="30">
        <v>2164165</v>
      </c>
      <c r="K136" s="30">
        <v>940578</v>
      </c>
      <c r="L136" s="30">
        <f t="shared" si="8"/>
        <v>72368.253176062091</v>
      </c>
      <c r="M136" s="30">
        <f t="shared" si="6"/>
        <v>71479.523587895877</v>
      </c>
      <c r="N136" s="30">
        <f t="shared" si="7"/>
        <v>72037.003134520506</v>
      </c>
      <c r="O136" s="91">
        <f>C136/SUM(P_C!B$6:B$86)</f>
        <v>1.2945129535720114E-4</v>
      </c>
      <c r="P136" s="91">
        <f>D136/SUM(P_C!C$6:C$86)</f>
        <v>6.5304042081287602E-5</v>
      </c>
      <c r="Q136" s="91">
        <f>E136/SUM(P_C!D$6:D$86)</f>
        <v>9.475802891239749E-5</v>
      </c>
    </row>
    <row r="137" spans="1:17" x14ac:dyDescent="0.25">
      <c r="A137" s="50">
        <v>135</v>
      </c>
      <c r="B137" s="57" t="s">
        <v>204</v>
      </c>
      <c r="C137" s="32">
        <v>114</v>
      </c>
      <c r="D137" s="32">
        <v>157</v>
      </c>
      <c r="E137" s="32">
        <v>271</v>
      </c>
      <c r="F137" s="29">
        <v>5372913</v>
      </c>
      <c r="G137" s="29">
        <v>7025802</v>
      </c>
      <c r="H137" s="29">
        <v>12398715</v>
      </c>
      <c r="I137" s="29">
        <v>10445943</v>
      </c>
      <c r="J137" s="29">
        <v>1153326</v>
      </c>
      <c r="K137" s="29">
        <v>799447</v>
      </c>
      <c r="L137" s="29">
        <f t="shared" si="8"/>
        <v>38718.389107458694</v>
      </c>
      <c r="M137" s="29">
        <f t="shared" si="6"/>
        <v>36762.799613386029</v>
      </c>
      <c r="N137" s="29">
        <f t="shared" si="7"/>
        <v>37585.446116427665</v>
      </c>
      <c r="O137" s="92">
        <f>C137/SUM(P_C!B$6:B$86)</f>
        <v>1.0693802659942703E-4</v>
      </c>
      <c r="P137" s="92">
        <f>D137/SUM(P_C!C$6:C$86)</f>
        <v>1.250333488629531E-4</v>
      </c>
      <c r="Q137" s="92">
        <f>E137/SUM(P_C!D$6:D$86)</f>
        <v>1.1672466288754419E-4</v>
      </c>
    </row>
    <row r="138" spans="1:17" x14ac:dyDescent="0.25">
      <c r="A138" s="49">
        <v>136</v>
      </c>
      <c r="B138" s="56" t="s">
        <v>205</v>
      </c>
      <c r="C138" s="31">
        <v>22</v>
      </c>
      <c r="D138" s="31">
        <v>29</v>
      </c>
      <c r="E138" s="31">
        <v>51</v>
      </c>
      <c r="F138" s="30">
        <v>1782195</v>
      </c>
      <c r="G138" s="30">
        <v>1269767</v>
      </c>
      <c r="H138" s="30">
        <v>3051962</v>
      </c>
      <c r="I138" s="30">
        <v>2415632</v>
      </c>
      <c r="J138" s="30">
        <v>485505</v>
      </c>
      <c r="K138" s="30">
        <v>150825</v>
      </c>
      <c r="L138" s="30">
        <f t="shared" si="8"/>
        <v>60685.939047466061</v>
      </c>
      <c r="M138" s="30">
        <f t="shared" si="6"/>
        <v>32800.583876326935</v>
      </c>
      <c r="N138" s="30">
        <f t="shared" si="7"/>
        <v>44829.560616818329</v>
      </c>
      <c r="O138" s="91">
        <f>C138/SUM(P_C!B$6:B$86)</f>
        <v>2.0637163027959604E-5</v>
      </c>
      <c r="P138" s="91">
        <f>D138/SUM(P_C!C$6:C$86)</f>
        <v>2.3095331955577323E-5</v>
      </c>
      <c r="Q138" s="91">
        <f>E138/SUM(P_C!D$6:D$86)</f>
        <v>2.1966633975146692E-5</v>
      </c>
    </row>
    <row r="139" spans="1:17" ht="14.45" customHeight="1" x14ac:dyDescent="0.25">
      <c r="A139" s="50">
        <v>137</v>
      </c>
      <c r="B139" s="57" t="s">
        <v>206</v>
      </c>
      <c r="C139" s="32">
        <v>32</v>
      </c>
      <c r="D139" s="32">
        <v>46</v>
      </c>
      <c r="E139" s="32">
        <v>78</v>
      </c>
      <c r="F139" s="29">
        <v>1232800</v>
      </c>
      <c r="G139" s="29">
        <v>958428</v>
      </c>
      <c r="H139" s="29">
        <v>2191227</v>
      </c>
      <c r="I139" s="29">
        <v>1613566</v>
      </c>
      <c r="J139" s="29">
        <v>335155</v>
      </c>
      <c r="K139" s="29">
        <v>242506</v>
      </c>
      <c r="L139" s="29">
        <f t="shared" si="8"/>
        <v>25935.590394250681</v>
      </c>
      <c r="M139" s="29">
        <f t="shared" si="6"/>
        <v>14026.688502881185</v>
      </c>
      <c r="N139" s="29">
        <f t="shared" si="7"/>
        <v>18912.383211974487</v>
      </c>
      <c r="O139" s="92">
        <f>C139/SUM(P_C!B$6:B$86)</f>
        <v>3.0017691677032152E-5</v>
      </c>
      <c r="P139" s="92">
        <f>D139/SUM(P_C!C$6:C$86)</f>
        <v>3.6633974826088171E-5</v>
      </c>
      <c r="Q139" s="92">
        <f>E139/SUM(P_C!D$6:D$86)</f>
        <v>3.3596028432577292E-5</v>
      </c>
    </row>
    <row r="140" spans="1:17" ht="14.45" customHeight="1" x14ac:dyDescent="0.25">
      <c r="A140" s="49">
        <v>138</v>
      </c>
      <c r="B140" s="56" t="s">
        <v>207</v>
      </c>
      <c r="C140" s="31">
        <v>1</v>
      </c>
      <c r="D140" s="31">
        <v>13</v>
      </c>
      <c r="E140" s="31">
        <v>14</v>
      </c>
      <c r="F140" s="30">
        <v>123943</v>
      </c>
      <c r="G140" s="30">
        <v>488638</v>
      </c>
      <c r="H140" s="30">
        <v>612581</v>
      </c>
      <c r="I140" s="30">
        <v>517562</v>
      </c>
      <c r="J140" s="30">
        <v>49396</v>
      </c>
      <c r="K140" s="30">
        <v>45623</v>
      </c>
      <c r="L140" s="30">
        <f t="shared" si="8"/>
        <v>102231.08672151588</v>
      </c>
      <c r="M140" s="30">
        <f t="shared" si="6"/>
        <v>31003.081288252277</v>
      </c>
      <c r="N140" s="30">
        <f t="shared" si="7"/>
        <v>36090.795962056829</v>
      </c>
      <c r="O140" s="91">
        <f>C140/SUM(P_C!B$6:B$86)</f>
        <v>9.3805286490725474E-7</v>
      </c>
      <c r="P140" s="91">
        <f>D140/SUM(P_C!C$6:C$86)</f>
        <v>1.0353079842155352E-5</v>
      </c>
      <c r="Q140" s="91">
        <f>E140/SUM(P_C!D$6:D$86)</f>
        <v>6.0300563853343863E-6</v>
      </c>
    </row>
    <row r="141" spans="1:17" ht="14.45" customHeight="1" x14ac:dyDescent="0.25">
      <c r="A141" s="50">
        <v>139</v>
      </c>
      <c r="B141" s="57" t="s">
        <v>208</v>
      </c>
      <c r="C141" s="32">
        <v>293</v>
      </c>
      <c r="D141" s="32">
        <v>322</v>
      </c>
      <c r="E141" s="32">
        <v>615</v>
      </c>
      <c r="F141" s="29">
        <v>32367835</v>
      </c>
      <c r="G141" s="29">
        <v>41983061</v>
      </c>
      <c r="H141" s="29">
        <v>74350896</v>
      </c>
      <c r="I141" s="29">
        <v>63522730</v>
      </c>
      <c r="J141" s="29">
        <v>7359214</v>
      </c>
      <c r="K141" s="29">
        <v>3468952</v>
      </c>
      <c r="L141" s="29">
        <f t="shared" si="8"/>
        <v>92338.399931789245</v>
      </c>
      <c r="M141" s="29">
        <f t="shared" si="6"/>
        <v>108981.94180792473</v>
      </c>
      <c r="N141" s="29">
        <f t="shared" si="7"/>
        <v>101052.57958075775</v>
      </c>
      <c r="O141" s="92">
        <f>C141/SUM(P_C!B$6:B$86)</f>
        <v>2.7484948941782563E-4</v>
      </c>
      <c r="P141" s="92">
        <f>D141/SUM(P_C!C$6:C$86)</f>
        <v>2.5643782378261719E-4</v>
      </c>
      <c r="Q141" s="92">
        <f>E141/SUM(P_C!D$6:D$86)</f>
        <v>2.6489176264147483E-4</v>
      </c>
    </row>
    <row r="142" spans="1:17" ht="14.45" customHeight="1" x14ac:dyDescent="0.25">
      <c r="A142" s="49">
        <v>140</v>
      </c>
      <c r="B142" s="56" t="s">
        <v>209</v>
      </c>
      <c r="C142" s="31">
        <v>149</v>
      </c>
      <c r="D142" s="31">
        <v>139</v>
      </c>
      <c r="E142" s="31">
        <v>288</v>
      </c>
      <c r="F142" s="30">
        <v>8368088</v>
      </c>
      <c r="G142" s="30">
        <v>7986471</v>
      </c>
      <c r="H142" s="30">
        <v>16354559</v>
      </c>
      <c r="I142" s="30">
        <v>13326684</v>
      </c>
      <c r="J142" s="30">
        <v>2380135</v>
      </c>
      <c r="K142" s="30">
        <v>647740</v>
      </c>
      <c r="L142" s="30">
        <f t="shared" si="8"/>
        <v>43889.039798459591</v>
      </c>
      <c r="M142" s="30">
        <f t="shared" si="6"/>
        <v>44901.02219001887</v>
      </c>
      <c r="N142" s="30">
        <f t="shared" si="7"/>
        <v>44377.461855496877</v>
      </c>
      <c r="O142" s="91">
        <f>C142/SUM(P_C!B$6:B$86)</f>
        <v>1.3976987687118095E-4</v>
      </c>
      <c r="P142" s="91">
        <f>D142/SUM(P_C!C$6:C$86)</f>
        <v>1.1069831523535338E-4</v>
      </c>
      <c r="Q142" s="91">
        <f>E142/SUM(P_C!D$6:D$86)</f>
        <v>1.2404687421259307E-4</v>
      </c>
    </row>
    <row r="143" spans="1:17" x14ac:dyDescent="0.25">
      <c r="A143" s="50">
        <v>141</v>
      </c>
      <c r="B143" s="57" t="s">
        <v>210</v>
      </c>
      <c r="C143" s="32">
        <v>26</v>
      </c>
      <c r="D143" s="32">
        <v>21</v>
      </c>
      <c r="E143" s="32">
        <v>47</v>
      </c>
      <c r="F143" s="29">
        <v>2036439</v>
      </c>
      <c r="G143" s="29">
        <v>4534286</v>
      </c>
      <c r="H143" s="29">
        <v>6570725</v>
      </c>
      <c r="I143" s="29">
        <v>5454035</v>
      </c>
      <c r="J143" s="29">
        <v>910038</v>
      </c>
      <c r="K143" s="29">
        <v>206652</v>
      </c>
      <c r="L143" s="29">
        <f t="shared" si="8"/>
        <v>62783.137682850116</v>
      </c>
      <c r="M143" s="29">
        <f t="shared" si="6"/>
        <v>173075.09305674108</v>
      </c>
      <c r="N143" s="29">
        <f t="shared" si="7"/>
        <v>112062.52199884398</v>
      </c>
      <c r="O143" s="92">
        <f>C143/SUM(P_C!B$6:B$86)</f>
        <v>2.4389374487588624E-5</v>
      </c>
      <c r="P143" s="92">
        <f>D143/SUM(P_C!C$6:C$86)</f>
        <v>1.6724205898866338E-5</v>
      </c>
      <c r="Q143" s="92">
        <f>E143/SUM(P_C!D$6:D$86)</f>
        <v>2.0243760722194011E-5</v>
      </c>
    </row>
    <row r="144" spans="1:17" ht="14.45" customHeight="1" x14ac:dyDescent="0.25">
      <c r="A144" s="49">
        <v>142</v>
      </c>
      <c r="B144" s="56" t="s">
        <v>211</v>
      </c>
      <c r="C144" s="31">
        <v>127</v>
      </c>
      <c r="D144" s="31">
        <v>206</v>
      </c>
      <c r="E144" s="31">
        <v>333</v>
      </c>
      <c r="F144" s="30">
        <v>5656580</v>
      </c>
      <c r="G144" s="30">
        <v>9451828</v>
      </c>
      <c r="H144" s="30">
        <v>15108409</v>
      </c>
      <c r="I144" s="30">
        <v>11218052</v>
      </c>
      <c r="J144" s="30">
        <v>3199781</v>
      </c>
      <c r="K144" s="30">
        <v>690576</v>
      </c>
      <c r="L144" s="30">
        <f t="shared" si="8"/>
        <v>29875.852421234657</v>
      </c>
      <c r="M144" s="30">
        <f t="shared" si="6"/>
        <v>30776.461263018027</v>
      </c>
      <c r="N144" s="30">
        <f t="shared" si="7"/>
        <v>30432.987833162315</v>
      </c>
      <c r="O144" s="91">
        <f>C144/SUM(P_C!B$6:B$86)</f>
        <v>1.1913271384322135E-4</v>
      </c>
      <c r="P144" s="91">
        <f>D144/SUM(P_C!C$6:C$86)</f>
        <v>1.6405649596030789E-4</v>
      </c>
      <c r="Q144" s="91">
        <f>E144/SUM(P_C!D$6:D$86)</f>
        <v>1.4342919830831076E-4</v>
      </c>
    </row>
    <row r="145" spans="1:17" x14ac:dyDescent="0.25">
      <c r="A145" s="50">
        <v>143</v>
      </c>
      <c r="B145" s="57" t="s">
        <v>212</v>
      </c>
      <c r="C145" s="32">
        <v>2</v>
      </c>
      <c r="D145" s="32">
        <v>0</v>
      </c>
      <c r="E145" s="32">
        <v>2</v>
      </c>
      <c r="F145" s="29">
        <v>915551</v>
      </c>
      <c r="G145" s="29">
        <v>3344230</v>
      </c>
      <c r="H145" s="29">
        <v>4259781</v>
      </c>
      <c r="I145" s="29">
        <v>4073422</v>
      </c>
      <c r="J145" s="29">
        <v>35088</v>
      </c>
      <c r="K145" s="29">
        <v>151272</v>
      </c>
      <c r="L145" s="29">
        <f t="shared" si="8"/>
        <v>436978.60186925886</v>
      </c>
      <c r="M145" s="29">
        <f t="shared" si="6"/>
        <v>0</v>
      </c>
      <c r="N145" s="29">
        <f t="shared" si="7"/>
        <v>2033128.8433404947</v>
      </c>
      <c r="O145" s="92">
        <f>C145/SUM(P_C!B$6:B$86)</f>
        <v>1.8761057298145095E-6</v>
      </c>
      <c r="P145" s="92">
        <f>D145/SUM(P_C!C$6:C$86)</f>
        <v>0</v>
      </c>
      <c r="Q145" s="92">
        <f>E145/SUM(P_C!D$6:D$86)</f>
        <v>8.6143662647634084E-7</v>
      </c>
    </row>
    <row r="146" spans="1:17" ht="14.45" customHeight="1" x14ac:dyDescent="0.25">
      <c r="A146" s="49">
        <v>144</v>
      </c>
      <c r="B146" s="56" t="s">
        <v>213</v>
      </c>
      <c r="C146" s="31">
        <v>80</v>
      </c>
      <c r="D146" s="31">
        <v>59</v>
      </c>
      <c r="E146" s="31">
        <v>139</v>
      </c>
      <c r="F146" s="30">
        <v>14906925</v>
      </c>
      <c r="G146" s="30">
        <v>20706409</v>
      </c>
      <c r="H146" s="30">
        <v>35613334</v>
      </c>
      <c r="I146" s="30">
        <v>33355914</v>
      </c>
      <c r="J146" s="30">
        <v>1031123</v>
      </c>
      <c r="K146" s="30">
        <v>1226297</v>
      </c>
      <c r="L146" s="30">
        <f t="shared" si="8"/>
        <v>173937.67584068739</v>
      </c>
      <c r="M146" s="30">
        <f t="shared" si="6"/>
        <v>327603.36932170938</v>
      </c>
      <c r="N146" s="30">
        <f t="shared" si="7"/>
        <v>239162.68242615717</v>
      </c>
      <c r="O146" s="91">
        <f>C146/SUM(P_C!B$6:B$86)</f>
        <v>7.5044229192580382E-5</v>
      </c>
      <c r="P146" s="91">
        <f>D146/SUM(P_C!C$6:C$86)</f>
        <v>4.698705466824352E-5</v>
      </c>
      <c r="Q146" s="91">
        <f>E146/SUM(P_C!D$6:D$86)</f>
        <v>5.986984554010569E-5</v>
      </c>
    </row>
    <row r="147" spans="1:17" x14ac:dyDescent="0.25">
      <c r="A147" s="50">
        <v>145</v>
      </c>
      <c r="B147" s="57" t="s">
        <v>214</v>
      </c>
      <c r="C147" s="29">
        <v>1232</v>
      </c>
      <c r="D147" s="29">
        <v>1206</v>
      </c>
      <c r="E147" s="29">
        <v>2438</v>
      </c>
      <c r="F147" s="29">
        <v>120717461</v>
      </c>
      <c r="G147" s="29">
        <v>90899885</v>
      </c>
      <c r="H147" s="29">
        <v>211617345</v>
      </c>
      <c r="I147" s="29">
        <v>191773602</v>
      </c>
      <c r="J147" s="29">
        <v>10511320</v>
      </c>
      <c r="K147" s="29">
        <v>9332424</v>
      </c>
      <c r="L147" s="29">
        <f t="shared" si="8"/>
        <v>88107.330835512083</v>
      </c>
      <c r="M147" s="29">
        <f t="shared" si="6"/>
        <v>67774.868872573003</v>
      </c>
      <c r="N147" s="29">
        <f t="shared" si="7"/>
        <v>78049.517042855397</v>
      </c>
      <c r="O147" s="92">
        <f>C147/SUM(P_C!B$6:B$86)</f>
        <v>1.1556811295657379E-3</v>
      </c>
      <c r="P147" s="92">
        <f>D147/SUM(P_C!C$6:C$86)</f>
        <v>9.6044725304918113E-4</v>
      </c>
      <c r="Q147" s="92">
        <f>E147/SUM(P_C!D$6:D$86)</f>
        <v>1.0500912476746596E-3</v>
      </c>
    </row>
    <row r="148" spans="1:17" x14ac:dyDescent="0.25">
      <c r="A148" s="49">
        <v>146</v>
      </c>
      <c r="B148" s="56" t="s">
        <v>215</v>
      </c>
      <c r="C148" s="31">
        <v>54</v>
      </c>
      <c r="D148" s="31">
        <v>35</v>
      </c>
      <c r="E148" s="31">
        <v>89</v>
      </c>
      <c r="F148" s="30">
        <v>22493407</v>
      </c>
      <c r="G148" s="30">
        <v>10487220</v>
      </c>
      <c r="H148" s="30">
        <v>32980627</v>
      </c>
      <c r="I148" s="30">
        <v>31521833</v>
      </c>
      <c r="J148" s="30">
        <v>579758</v>
      </c>
      <c r="K148" s="30">
        <v>879036</v>
      </c>
      <c r="L148" s="30">
        <f t="shared" si="8"/>
        <v>397481.01722809067</v>
      </c>
      <c r="M148" s="30">
        <f t="shared" si="6"/>
        <v>285921.78419051279</v>
      </c>
      <c r="N148" s="30">
        <f t="shared" si="7"/>
        <v>353609.40873016679</v>
      </c>
      <c r="O148" s="91">
        <f>C148/SUM(P_C!B$6:B$86)</f>
        <v>5.0654854704991752E-5</v>
      </c>
      <c r="P148" s="91">
        <f>D148/SUM(P_C!C$6:C$86)</f>
        <v>2.7873676498110564E-5</v>
      </c>
      <c r="Q148" s="91">
        <f>E148/SUM(P_C!D$6:D$86)</f>
        <v>3.8333929878197168E-5</v>
      </c>
    </row>
    <row r="149" spans="1:17" x14ac:dyDescent="0.25">
      <c r="A149" s="50">
        <v>147</v>
      </c>
      <c r="B149" s="57" t="s">
        <v>216</v>
      </c>
      <c r="C149" s="32">
        <v>905</v>
      </c>
      <c r="D149" s="32">
        <v>178</v>
      </c>
      <c r="E149" s="29">
        <v>1083</v>
      </c>
      <c r="F149" s="29">
        <v>218714108</v>
      </c>
      <c r="G149" s="29">
        <v>43629221</v>
      </c>
      <c r="H149" s="29">
        <v>262343330</v>
      </c>
      <c r="I149" s="29">
        <v>242921443</v>
      </c>
      <c r="J149" s="29">
        <v>10104822</v>
      </c>
      <c r="K149" s="29">
        <v>9317064</v>
      </c>
      <c r="L149" s="29">
        <f t="shared" si="8"/>
        <v>222736.54327017121</v>
      </c>
      <c r="M149" s="29">
        <f t="shared" si="6"/>
        <v>225902.33149916414</v>
      </c>
      <c r="N149" s="29">
        <f t="shared" si="7"/>
        <v>223256.8675789476</v>
      </c>
      <c r="O149" s="92">
        <f>C149/SUM(P_C!B$6:B$86)</f>
        <v>8.4893784274106554E-4</v>
      </c>
      <c r="P149" s="92">
        <f>D149/SUM(P_C!C$6:C$86)</f>
        <v>1.4175755476181944E-4</v>
      </c>
      <c r="Q149" s="92">
        <f>E149/SUM(P_C!D$6:D$86)</f>
        <v>4.6646793323693855E-4</v>
      </c>
    </row>
    <row r="150" spans="1:17" ht="14.45" customHeight="1" x14ac:dyDescent="0.25">
      <c r="A150" s="49">
        <v>148</v>
      </c>
      <c r="B150" s="56" t="s">
        <v>217</v>
      </c>
      <c r="C150" s="30">
        <v>1686</v>
      </c>
      <c r="D150" s="31">
        <v>675</v>
      </c>
      <c r="E150" s="30">
        <v>2361</v>
      </c>
      <c r="F150" s="30">
        <v>434746466</v>
      </c>
      <c r="G150" s="30">
        <v>114377596</v>
      </c>
      <c r="H150" s="30">
        <v>549124063</v>
      </c>
      <c r="I150" s="30">
        <v>504763625</v>
      </c>
      <c r="J150" s="30">
        <v>22937776</v>
      </c>
      <c r="K150" s="30">
        <v>21422662</v>
      </c>
      <c r="L150" s="30">
        <f t="shared" si="8"/>
        <v>235692.67593984853</v>
      </c>
      <c r="M150" s="30">
        <f t="shared" si="6"/>
        <v>154883.36963394904</v>
      </c>
      <c r="N150" s="30">
        <f t="shared" si="7"/>
        <v>212589.63449874852</v>
      </c>
      <c r="O150" s="91">
        <f>C150/SUM(P_C!B$6:B$86)</f>
        <v>1.5815571302336315E-3</v>
      </c>
      <c r="P150" s="91">
        <f>D150/SUM(P_C!C$6:C$86)</f>
        <v>5.3756376103498938E-4</v>
      </c>
      <c r="Q150" s="91">
        <f>E150/SUM(P_C!D$6:D$86)</f>
        <v>1.0169259375553204E-3</v>
      </c>
    </row>
    <row r="151" spans="1:17" x14ac:dyDescent="0.25">
      <c r="A151" s="50">
        <v>149</v>
      </c>
      <c r="B151" s="57" t="s">
        <v>218</v>
      </c>
      <c r="C151" s="32">
        <v>57</v>
      </c>
      <c r="D151" s="32">
        <v>66</v>
      </c>
      <c r="E151" s="32">
        <v>123</v>
      </c>
      <c r="F151" s="29">
        <v>13700468</v>
      </c>
      <c r="G151" s="29">
        <v>16378812</v>
      </c>
      <c r="H151" s="29">
        <v>30079280</v>
      </c>
      <c r="I151" s="29">
        <v>27208987</v>
      </c>
      <c r="J151" s="29">
        <v>1774699</v>
      </c>
      <c r="K151" s="29">
        <v>1095594</v>
      </c>
      <c r="L151" s="29">
        <f t="shared" si="8"/>
        <v>215634.72045410957</v>
      </c>
      <c r="M151" s="29">
        <f t="shared" si="6"/>
        <v>222636.62284720986</v>
      </c>
      <c r="N151" s="29">
        <f t="shared" si="7"/>
        <v>219391.83881138288</v>
      </c>
      <c r="O151" s="92">
        <f>C151/SUM(P_C!B$6:B$86)</f>
        <v>5.3469013299713516E-5</v>
      </c>
      <c r="P151" s="92">
        <f>D151/SUM(P_C!C$6:C$86)</f>
        <v>5.2561789967865631E-5</v>
      </c>
      <c r="Q151" s="92">
        <f>E151/SUM(P_C!D$6:D$86)</f>
        <v>5.297835252829496E-5</v>
      </c>
    </row>
    <row r="152" spans="1:17" ht="14.45" customHeight="1" x14ac:dyDescent="0.25">
      <c r="A152" s="49">
        <v>150</v>
      </c>
      <c r="B152" s="56" t="s">
        <v>219</v>
      </c>
      <c r="C152" s="31">
        <v>548</v>
      </c>
      <c r="D152" s="31">
        <v>481</v>
      </c>
      <c r="E152" s="30">
        <v>1029</v>
      </c>
      <c r="F152" s="30">
        <v>99718344</v>
      </c>
      <c r="G152" s="30">
        <v>97129778</v>
      </c>
      <c r="H152" s="30">
        <v>196848122</v>
      </c>
      <c r="I152" s="30">
        <v>174038770</v>
      </c>
      <c r="J152" s="30">
        <v>14740738</v>
      </c>
      <c r="K152" s="30">
        <v>8068614</v>
      </c>
      <c r="L152" s="30">
        <f t="shared" si="8"/>
        <v>158833.79085431961</v>
      </c>
      <c r="M152" s="30">
        <f t="shared" si="6"/>
        <v>176260.79385891126</v>
      </c>
      <c r="N152" s="30">
        <f t="shared" si="7"/>
        <v>166979.94094684496</v>
      </c>
      <c r="O152" s="91">
        <f>C152/SUM(P_C!B$6:B$86)</f>
        <v>5.1405296996917559E-4</v>
      </c>
      <c r="P152" s="91">
        <f>D152/SUM(P_C!C$6:C$86)</f>
        <v>3.8306395415974801E-4</v>
      </c>
      <c r="Q152" s="91">
        <f>E152/SUM(P_C!D$6:D$86)</f>
        <v>4.4320914432207736E-4</v>
      </c>
    </row>
    <row r="153" spans="1:17" x14ac:dyDescent="0.25">
      <c r="A153" s="50">
        <v>151</v>
      </c>
      <c r="B153" s="57" t="s">
        <v>220</v>
      </c>
      <c r="C153" s="32">
        <v>72</v>
      </c>
      <c r="D153" s="32">
        <v>74</v>
      </c>
      <c r="E153" s="32">
        <v>146</v>
      </c>
      <c r="F153" s="29">
        <v>39647438</v>
      </c>
      <c r="G153" s="29">
        <v>19550395</v>
      </c>
      <c r="H153" s="29">
        <v>59197833</v>
      </c>
      <c r="I153" s="29">
        <v>55449127</v>
      </c>
      <c r="J153" s="29">
        <v>2113061</v>
      </c>
      <c r="K153" s="29">
        <v>1635644</v>
      </c>
      <c r="L153" s="29">
        <f t="shared" si="8"/>
        <v>514049.91054163198</v>
      </c>
      <c r="M153" s="29">
        <f t="shared" si="6"/>
        <v>246630.32337262007</v>
      </c>
      <c r="N153" s="29">
        <f t="shared" si="7"/>
        <v>378508.47594911914</v>
      </c>
      <c r="O153" s="92">
        <f>C153/SUM(P_C!B$6:B$86)</f>
        <v>6.7539806273322336E-5</v>
      </c>
      <c r="P153" s="92">
        <f>D153/SUM(P_C!C$6:C$86)</f>
        <v>5.8932916024576617E-5</v>
      </c>
      <c r="Q153" s="92">
        <f>E153/SUM(P_C!D$6:D$86)</f>
        <v>6.2884873732772876E-5</v>
      </c>
    </row>
    <row r="154" spans="1:17" x14ac:dyDescent="0.25">
      <c r="A154" s="49">
        <v>152</v>
      </c>
      <c r="B154" s="56" t="s">
        <v>221</v>
      </c>
      <c r="C154" s="31">
        <v>464</v>
      </c>
      <c r="D154" s="31">
        <v>245</v>
      </c>
      <c r="E154" s="31">
        <v>709</v>
      </c>
      <c r="F154" s="30">
        <v>118449949</v>
      </c>
      <c r="G154" s="30">
        <v>81857084</v>
      </c>
      <c r="H154" s="30">
        <v>200307032</v>
      </c>
      <c r="I154" s="30">
        <v>187748946</v>
      </c>
      <c r="J154" s="30">
        <v>6400536</v>
      </c>
      <c r="K154" s="30">
        <v>6157551</v>
      </c>
      <c r="L154" s="30">
        <f t="shared" si="8"/>
        <v>238490.39859049697</v>
      </c>
      <c r="M154" s="30">
        <f t="shared" si="6"/>
        <v>312136.23473912117</v>
      </c>
      <c r="N154" s="30">
        <f t="shared" si="7"/>
        <v>263939.24051176989</v>
      </c>
      <c r="O154" s="91">
        <f>C154/SUM(P_C!B$6:B$86)</f>
        <v>4.352565293169662E-4</v>
      </c>
      <c r="P154" s="91">
        <f>D154/SUM(P_C!C$6:C$86)</f>
        <v>1.9511573548677393E-4</v>
      </c>
      <c r="Q154" s="91">
        <f>E154/SUM(P_C!D$6:D$86)</f>
        <v>3.0537928408586284E-4</v>
      </c>
    </row>
    <row r="155" spans="1:17" x14ac:dyDescent="0.25">
      <c r="A155" s="50">
        <v>153</v>
      </c>
      <c r="B155" s="57" t="s">
        <v>222</v>
      </c>
      <c r="C155" s="32">
        <v>84</v>
      </c>
      <c r="D155" s="32">
        <v>85</v>
      </c>
      <c r="E155" s="32">
        <v>169</v>
      </c>
      <c r="F155" s="29">
        <v>53753497</v>
      </c>
      <c r="G155" s="29">
        <v>55061665</v>
      </c>
      <c r="H155" s="29">
        <v>108815162</v>
      </c>
      <c r="I155" s="29">
        <v>102993684</v>
      </c>
      <c r="J155" s="29">
        <v>2378196</v>
      </c>
      <c r="K155" s="29">
        <v>3443282</v>
      </c>
      <c r="L155" s="29">
        <f t="shared" si="8"/>
        <v>604246.44988541421</v>
      </c>
      <c r="M155" s="29">
        <f t="shared" si="6"/>
        <v>611669.86477210675</v>
      </c>
      <c r="N155" s="29">
        <f t="shared" si="7"/>
        <v>607980.12009469746</v>
      </c>
      <c r="O155" s="92">
        <f>C155/SUM(P_C!B$6:B$86)</f>
        <v>7.8796440652209392E-5</v>
      </c>
      <c r="P155" s="92">
        <f>D155/SUM(P_C!C$6:C$86)</f>
        <v>6.7693214352554224E-5</v>
      </c>
      <c r="Q155" s="92">
        <f>E155/SUM(P_C!D$6:D$86)</f>
        <v>7.2791394937250805E-5</v>
      </c>
    </row>
    <row r="156" spans="1:17" x14ac:dyDescent="0.25">
      <c r="A156" s="49">
        <v>154</v>
      </c>
      <c r="B156" s="56" t="s">
        <v>223</v>
      </c>
      <c r="C156" s="31">
        <v>111</v>
      </c>
      <c r="D156" s="31">
        <v>85</v>
      </c>
      <c r="E156" s="31">
        <v>196</v>
      </c>
      <c r="F156" s="30">
        <v>38810023</v>
      </c>
      <c r="G156" s="30">
        <v>32334412</v>
      </c>
      <c r="H156" s="30">
        <v>71144435</v>
      </c>
      <c r="I156" s="30">
        <v>66116910</v>
      </c>
      <c r="J156" s="30">
        <v>2847439</v>
      </c>
      <c r="K156" s="30">
        <v>2180086</v>
      </c>
      <c r="L156" s="30">
        <f t="shared" si="8"/>
        <v>323549.76375786186</v>
      </c>
      <c r="M156" s="30">
        <f t="shared" si="6"/>
        <v>352019.08337450086</v>
      </c>
      <c r="N156" s="30">
        <f t="shared" si="7"/>
        <v>335896.15236711857</v>
      </c>
      <c r="O156" s="91">
        <f>C156/SUM(P_C!B$6:B$86)</f>
        <v>1.0412386800470527E-4</v>
      </c>
      <c r="P156" s="91">
        <f>D156/SUM(P_C!C$6:C$86)</f>
        <v>6.7693214352554224E-5</v>
      </c>
      <c r="Q156" s="91">
        <f>E156/SUM(P_C!D$6:D$86)</f>
        <v>8.4420789394681398E-5</v>
      </c>
    </row>
    <row r="157" spans="1:17" ht="14.45" customHeight="1" x14ac:dyDescent="0.25">
      <c r="A157" s="50">
        <v>155</v>
      </c>
      <c r="B157" s="57" t="s">
        <v>224</v>
      </c>
      <c r="C157" s="47">
        <v>29</v>
      </c>
      <c r="D157" s="47">
        <v>23</v>
      </c>
      <c r="E157" s="47">
        <v>52</v>
      </c>
      <c r="F157" s="48">
        <v>15424972</v>
      </c>
      <c r="G157" s="48">
        <v>11896581</v>
      </c>
      <c r="H157" s="48">
        <v>27321553</v>
      </c>
      <c r="I157" s="48">
        <v>26037875</v>
      </c>
      <c r="J157" s="48">
        <v>660485</v>
      </c>
      <c r="K157" s="48">
        <v>623194</v>
      </c>
      <c r="L157" s="48">
        <f t="shared" si="8"/>
        <v>505995.81842497835</v>
      </c>
      <c r="M157" s="48">
        <f t="shared" si="6"/>
        <v>492056.38455747731</v>
      </c>
      <c r="N157" s="48">
        <f t="shared" si="7"/>
        <v>499830.29959896824</v>
      </c>
      <c r="O157" s="94">
        <f>C157/SUM(P_C!B$6:B$86)</f>
        <v>2.7203533082310388E-5</v>
      </c>
      <c r="P157" s="94">
        <f>D157/SUM(P_C!C$6:C$86)</f>
        <v>1.8316987413044086E-5</v>
      </c>
      <c r="Q157" s="94">
        <f>E157/SUM(P_C!D$6:D$86)</f>
        <v>2.2397352288384861E-5</v>
      </c>
    </row>
    <row r="158" spans="1:17" x14ac:dyDescent="0.25">
      <c r="A158" s="49">
        <v>156</v>
      </c>
      <c r="B158" s="56" t="s">
        <v>225</v>
      </c>
      <c r="C158" s="31">
        <v>176</v>
      </c>
      <c r="D158" s="31">
        <v>188</v>
      </c>
      <c r="E158" s="31">
        <v>364</v>
      </c>
      <c r="F158" s="30">
        <v>57610274</v>
      </c>
      <c r="G158" s="30">
        <v>62042882</v>
      </c>
      <c r="H158" s="30">
        <v>119653156</v>
      </c>
      <c r="I158" s="30">
        <v>112179168</v>
      </c>
      <c r="J158" s="30">
        <v>3999733</v>
      </c>
      <c r="K158" s="30">
        <v>3474255</v>
      </c>
      <c r="L158" s="30">
        <f t="shared" si="8"/>
        <v>305883.97504916601</v>
      </c>
      <c r="M158" s="30">
        <f t="shared" si="6"/>
        <v>308392.32875088532</v>
      </c>
      <c r="N158" s="30">
        <f t="shared" si="7"/>
        <v>307179.49838961445</v>
      </c>
      <c r="O158" s="91">
        <f>C158/SUM(P_C!B$6:B$86)</f>
        <v>1.6509730422367683E-4</v>
      </c>
      <c r="P158" s="91">
        <f>D158/SUM(P_C!C$6:C$86)</f>
        <v>1.4972146233270815E-4</v>
      </c>
      <c r="Q158" s="91">
        <f>E158/SUM(P_C!D$6:D$86)</f>
        <v>1.5678146601869403E-4</v>
      </c>
    </row>
    <row r="159" spans="1:17" x14ac:dyDescent="0.25">
      <c r="A159" s="50">
        <v>157</v>
      </c>
      <c r="B159" s="57" t="s">
        <v>226</v>
      </c>
      <c r="C159" s="32">
        <v>63</v>
      </c>
      <c r="D159" s="32">
        <v>38</v>
      </c>
      <c r="E159" s="32">
        <v>101</v>
      </c>
      <c r="F159" s="29">
        <v>15504140</v>
      </c>
      <c r="G159" s="29">
        <v>10191224</v>
      </c>
      <c r="H159" s="29">
        <v>25695364</v>
      </c>
      <c r="I159" s="29">
        <v>23513892</v>
      </c>
      <c r="J159" s="29">
        <v>1229603</v>
      </c>
      <c r="K159" s="29">
        <v>951869</v>
      </c>
      <c r="L159" s="29">
        <f t="shared" si="8"/>
        <v>223787.03038502805</v>
      </c>
      <c r="M159" s="29">
        <f t="shared" si="6"/>
        <v>243876.82488908651</v>
      </c>
      <c r="N159" s="29">
        <f t="shared" si="7"/>
        <v>231345.56693110941</v>
      </c>
      <c r="O159" s="92">
        <f>C159/SUM(P_C!B$6:B$86)</f>
        <v>5.9097330489157044E-5</v>
      </c>
      <c r="P159" s="92">
        <f>D159/SUM(P_C!C$6:C$86)</f>
        <v>3.0262848769377182E-5</v>
      </c>
      <c r="Q159" s="92">
        <f>E159/SUM(P_C!D$6:D$86)</f>
        <v>4.3502549637055214E-5</v>
      </c>
    </row>
    <row r="160" spans="1:17" ht="14.45" customHeight="1" x14ac:dyDescent="0.25">
      <c r="A160" s="49">
        <v>158</v>
      </c>
      <c r="B160" s="56" t="s">
        <v>227</v>
      </c>
      <c r="C160" s="31">
        <v>22</v>
      </c>
      <c r="D160" s="31">
        <v>22</v>
      </c>
      <c r="E160" s="31">
        <v>44</v>
      </c>
      <c r="F160" s="30">
        <v>5782395</v>
      </c>
      <c r="G160" s="30">
        <v>4008886</v>
      </c>
      <c r="H160" s="30">
        <v>9791281</v>
      </c>
      <c r="I160" s="30">
        <v>9147373</v>
      </c>
      <c r="J160" s="30">
        <v>318374</v>
      </c>
      <c r="K160" s="30">
        <v>325534</v>
      </c>
      <c r="L160" s="30">
        <f t="shared" si="8"/>
        <v>244659.95561622473</v>
      </c>
      <c r="M160" s="30">
        <f t="shared" si="6"/>
        <v>169620.697103969</v>
      </c>
      <c r="N160" s="30">
        <f t="shared" si="7"/>
        <v>207140.32636009689</v>
      </c>
      <c r="O160" s="91">
        <f>C160/SUM(P_C!B$6:B$86)</f>
        <v>2.0637163027959604E-5</v>
      </c>
      <c r="P160" s="91">
        <f>D160/SUM(P_C!C$6:C$86)</f>
        <v>1.7520596655955212E-5</v>
      </c>
      <c r="Q160" s="91">
        <f>E160/SUM(P_C!D$6:D$86)</f>
        <v>1.8951605782479499E-5</v>
      </c>
    </row>
    <row r="161" spans="1:17" x14ac:dyDescent="0.25">
      <c r="A161" s="50">
        <v>159</v>
      </c>
      <c r="B161" s="57" t="s">
        <v>228</v>
      </c>
      <c r="C161" s="32">
        <v>59</v>
      </c>
      <c r="D161" s="32">
        <v>56</v>
      </c>
      <c r="E161" s="32">
        <v>115</v>
      </c>
      <c r="F161" s="29">
        <v>9987767</v>
      </c>
      <c r="G161" s="29">
        <v>11497396</v>
      </c>
      <c r="H161" s="29">
        <v>21485163</v>
      </c>
      <c r="I161" s="29">
        <v>19308618</v>
      </c>
      <c r="J161" s="29">
        <v>1222651</v>
      </c>
      <c r="K161" s="29">
        <v>953894</v>
      </c>
      <c r="L161" s="29">
        <f t="shared" si="8"/>
        <v>150731.35456830269</v>
      </c>
      <c r="M161" s="29">
        <f t="shared" si="6"/>
        <v>182809.4635170828</v>
      </c>
      <c r="N161" s="29">
        <f t="shared" si="7"/>
        <v>166351.9989259695</v>
      </c>
      <c r="O161" s="92">
        <f>C161/SUM(P_C!B$6:B$86)</f>
        <v>5.5345119029528028E-5</v>
      </c>
      <c r="P161" s="92">
        <f>D161/SUM(P_C!C$6:C$86)</f>
        <v>4.4597882396976898E-5</v>
      </c>
      <c r="Q161" s="92">
        <f>E161/SUM(P_C!D$6:D$86)</f>
        <v>4.9532606022389599E-5</v>
      </c>
    </row>
    <row r="162" spans="1:17" ht="14.45" customHeight="1" x14ac:dyDescent="0.25">
      <c r="A162" s="49">
        <v>160</v>
      </c>
      <c r="B162" s="56" t="s">
        <v>229</v>
      </c>
      <c r="C162" s="31">
        <v>144</v>
      </c>
      <c r="D162" s="31">
        <v>85</v>
      </c>
      <c r="E162" s="31">
        <v>229</v>
      </c>
      <c r="F162" s="30">
        <v>59813392</v>
      </c>
      <c r="G162" s="30">
        <v>33108009</v>
      </c>
      <c r="H162" s="30">
        <v>92921401</v>
      </c>
      <c r="I162" s="30">
        <v>86543280</v>
      </c>
      <c r="J162" s="30">
        <v>2648609</v>
      </c>
      <c r="K162" s="30">
        <v>3729512</v>
      </c>
      <c r="L162" s="30">
        <f t="shared" si="8"/>
        <v>385306.34286835563</v>
      </c>
      <c r="M162" s="30">
        <f t="shared" si="6"/>
        <v>361313.64044236613</v>
      </c>
      <c r="N162" s="30">
        <f t="shared" si="7"/>
        <v>376400.75463163469</v>
      </c>
      <c r="O162" s="91">
        <f>C162/SUM(P_C!B$6:B$86)</f>
        <v>1.3507961254664467E-4</v>
      </c>
      <c r="P162" s="91">
        <f>D162/SUM(P_C!C$6:C$86)</f>
        <v>6.7693214352554224E-5</v>
      </c>
      <c r="Q162" s="91">
        <f>E162/SUM(P_C!D$6:D$86)</f>
        <v>9.8634493731541035E-5</v>
      </c>
    </row>
    <row r="163" spans="1:17" ht="14.45" customHeight="1" x14ac:dyDescent="0.25">
      <c r="A163" s="50">
        <v>161</v>
      </c>
      <c r="B163" s="57" t="s">
        <v>230</v>
      </c>
      <c r="C163" s="32">
        <v>129</v>
      </c>
      <c r="D163" s="32">
        <v>133</v>
      </c>
      <c r="E163" s="32">
        <v>262</v>
      </c>
      <c r="F163" s="29">
        <v>23967057</v>
      </c>
      <c r="G163" s="29">
        <v>29095945</v>
      </c>
      <c r="H163" s="29">
        <v>53063002</v>
      </c>
      <c r="I163" s="29">
        <v>48079283</v>
      </c>
      <c r="J163" s="29">
        <v>2971156</v>
      </c>
      <c r="K163" s="29">
        <v>2012563</v>
      </c>
      <c r="L163" s="29">
        <f t="shared" si="8"/>
        <v>167013.32378096713</v>
      </c>
      <c r="M163" s="29">
        <f t="shared" si="6"/>
        <v>196655.88475460367</v>
      </c>
      <c r="N163" s="29">
        <f t="shared" si="7"/>
        <v>182060.8833591872</v>
      </c>
      <c r="O163" s="92">
        <f>C163/SUM(P_C!B$6:B$86)</f>
        <v>1.2100881957303585E-4</v>
      </c>
      <c r="P163" s="92">
        <f>D163/SUM(P_C!C$6:C$86)</f>
        <v>1.0591997069282014E-4</v>
      </c>
      <c r="Q163" s="92">
        <f>E163/SUM(P_C!D$6:D$86)</f>
        <v>1.1284819806840066E-4</v>
      </c>
    </row>
    <row r="164" spans="1:17" ht="14.45" customHeight="1" x14ac:dyDescent="0.25">
      <c r="A164" s="49">
        <v>162</v>
      </c>
      <c r="B164" s="56" t="s">
        <v>231</v>
      </c>
      <c r="C164" s="31">
        <v>15</v>
      </c>
      <c r="D164" s="31">
        <v>61</v>
      </c>
      <c r="E164" s="31">
        <v>76</v>
      </c>
      <c r="F164" s="30">
        <v>1753581</v>
      </c>
      <c r="G164" s="30">
        <v>6716273</v>
      </c>
      <c r="H164" s="30">
        <v>8469854</v>
      </c>
      <c r="I164" s="30">
        <v>7321911</v>
      </c>
      <c r="J164" s="30">
        <v>734671</v>
      </c>
      <c r="K164" s="30">
        <v>413272</v>
      </c>
      <c r="L164" s="30">
        <f t="shared" si="8"/>
        <v>99238.837391996596</v>
      </c>
      <c r="M164" s="30">
        <f t="shared" si="6"/>
        <v>93464.266361597794</v>
      </c>
      <c r="N164" s="30">
        <f t="shared" si="7"/>
        <v>94603.984328123872</v>
      </c>
      <c r="O164" s="91">
        <f>C164/SUM(P_C!B$6:B$86)</f>
        <v>1.407079297360882E-5</v>
      </c>
      <c r="P164" s="91">
        <f>D164/SUM(P_C!C$6:C$86)</f>
        <v>4.8579836182421268E-5</v>
      </c>
      <c r="Q164" s="91">
        <f>E164/SUM(P_C!D$6:D$86)</f>
        <v>3.2734591806100953E-5</v>
      </c>
    </row>
    <row r="165" spans="1:17" x14ac:dyDescent="0.25">
      <c r="A165" s="51">
        <v>163</v>
      </c>
      <c r="B165" s="55" t="s">
        <v>232</v>
      </c>
      <c r="C165" s="41">
        <v>620</v>
      </c>
      <c r="D165" s="41">
        <v>446</v>
      </c>
      <c r="E165" s="42">
        <v>1066</v>
      </c>
      <c r="F165" s="42">
        <v>41112709</v>
      </c>
      <c r="G165" s="42">
        <v>29016672</v>
      </c>
      <c r="H165" s="42">
        <v>70129381</v>
      </c>
      <c r="I165" s="42">
        <v>51504956</v>
      </c>
      <c r="J165" s="42">
        <v>15439550</v>
      </c>
      <c r="K165" s="42">
        <v>3184875</v>
      </c>
      <c r="L165" s="42">
        <f t="shared" si="8"/>
        <v>43561.702322678073</v>
      </c>
      <c r="M165" s="42">
        <f t="shared" si="6"/>
        <v>42739.86834453536</v>
      </c>
      <c r="N165" s="42">
        <f t="shared" si="7"/>
        <v>43217.858087920431</v>
      </c>
      <c r="O165" s="90">
        <f>C165/SUM(P_C!B$6:B$86)</f>
        <v>5.8159277624249793E-4</v>
      </c>
      <c r="P165" s="90">
        <f>D165/SUM(P_C!C$6:C$86)</f>
        <v>3.5519027766163746E-4</v>
      </c>
      <c r="Q165" s="90">
        <f>E165/SUM(P_C!D$6:D$86)</f>
        <v>4.5914572191188969E-4</v>
      </c>
    </row>
    <row r="166" spans="1:17" ht="14.45" customHeight="1" x14ac:dyDescent="0.25">
      <c r="A166" s="49">
        <v>164</v>
      </c>
      <c r="B166" s="56" t="s">
        <v>233</v>
      </c>
      <c r="C166" s="31">
        <v>774</v>
      </c>
      <c r="D166" s="31">
        <v>846</v>
      </c>
      <c r="E166" s="30">
        <v>1620</v>
      </c>
      <c r="F166" s="30">
        <v>52148509</v>
      </c>
      <c r="G166" s="30">
        <v>78179049</v>
      </c>
      <c r="H166" s="30">
        <v>130327558</v>
      </c>
      <c r="I166" s="30">
        <v>108337986</v>
      </c>
      <c r="J166" s="30">
        <v>16012433</v>
      </c>
      <c r="K166" s="30">
        <v>5977138</v>
      </c>
      <c r="L166" s="30">
        <f t="shared" si="8"/>
        <v>54249.434105838322</v>
      </c>
      <c r="M166" s="30">
        <f t="shared" si="6"/>
        <v>74407.086111758428</v>
      </c>
      <c r="N166" s="30">
        <f t="shared" si="7"/>
        <v>64776.207931152145</v>
      </c>
      <c r="O166" s="91">
        <f>C166/SUM(P_C!B$6:B$86)</f>
        <v>7.2605291743821517E-4</v>
      </c>
      <c r="P166" s="91">
        <f>D166/SUM(P_C!C$6:C$86)</f>
        <v>6.737465804971868E-4</v>
      </c>
      <c r="Q166" s="91">
        <f>E166/SUM(P_C!D$6:D$86)</f>
        <v>6.9776366744583613E-4</v>
      </c>
    </row>
    <row r="167" spans="1:17" x14ac:dyDescent="0.25">
      <c r="A167" s="50">
        <v>165</v>
      </c>
      <c r="B167" s="57" t="s">
        <v>234</v>
      </c>
      <c r="C167" s="32">
        <v>154</v>
      </c>
      <c r="D167" s="32">
        <v>138</v>
      </c>
      <c r="E167" s="32">
        <v>292</v>
      </c>
      <c r="F167" s="29">
        <v>5893552</v>
      </c>
      <c r="G167" s="29">
        <v>3389822</v>
      </c>
      <c r="H167" s="29">
        <v>9283374</v>
      </c>
      <c r="I167" s="29">
        <v>5771196</v>
      </c>
      <c r="J167" s="29">
        <v>3033691</v>
      </c>
      <c r="K167" s="29">
        <v>478488</v>
      </c>
      <c r="L167" s="29">
        <f t="shared" si="8"/>
        <v>16647.829009926525</v>
      </c>
      <c r="M167" s="29">
        <f t="shared" si="6"/>
        <v>10685.602515605829</v>
      </c>
      <c r="N167" s="29">
        <f t="shared" si="7"/>
        <v>13830.064433843458</v>
      </c>
      <c r="O167" s="92">
        <f>C167/SUM(P_C!B$6:B$86)</f>
        <v>1.4446014119571724E-4</v>
      </c>
      <c r="P167" s="92">
        <f>D167/SUM(P_C!C$6:C$86)</f>
        <v>1.0990192447826451E-4</v>
      </c>
      <c r="Q167" s="92">
        <f>E167/SUM(P_C!D$6:D$86)</f>
        <v>1.2576974746554575E-4</v>
      </c>
    </row>
    <row r="168" spans="1:17" x14ac:dyDescent="0.25">
      <c r="A168" s="49">
        <v>166</v>
      </c>
      <c r="B168" s="56" t="s">
        <v>235</v>
      </c>
      <c r="C168" s="31">
        <v>58</v>
      </c>
      <c r="D168" s="31">
        <v>48</v>
      </c>
      <c r="E168" s="31">
        <v>106</v>
      </c>
      <c r="F168" s="30">
        <v>3554122</v>
      </c>
      <c r="G168" s="30">
        <v>3588119</v>
      </c>
      <c r="H168" s="30">
        <v>7142241</v>
      </c>
      <c r="I168" s="30">
        <v>5719524</v>
      </c>
      <c r="J168" s="30">
        <v>1100227</v>
      </c>
      <c r="K168" s="30">
        <v>322491</v>
      </c>
      <c r="L168" s="30">
        <f t="shared" si="8"/>
        <v>46699.854168738551</v>
      </c>
      <c r="M168" s="30">
        <f t="shared" si="6"/>
        <v>56968.762692566546</v>
      </c>
      <c r="N168" s="30">
        <f t="shared" si="7"/>
        <v>51349.925953113489</v>
      </c>
      <c r="O168" s="91">
        <f>C168/SUM(P_C!B$6:B$86)</f>
        <v>5.4407066164620775E-5</v>
      </c>
      <c r="P168" s="91">
        <f>D168/SUM(P_C!C$6:C$86)</f>
        <v>3.8226756340265913E-5</v>
      </c>
      <c r="Q168" s="91">
        <f>E168/SUM(P_C!D$6:D$86)</f>
        <v>4.5656141203246068E-5</v>
      </c>
    </row>
    <row r="169" spans="1:17" ht="14.45" customHeight="1" x14ac:dyDescent="0.25">
      <c r="A169" s="50">
        <v>167</v>
      </c>
      <c r="B169" s="57" t="s">
        <v>236</v>
      </c>
      <c r="C169" s="32">
        <v>204</v>
      </c>
      <c r="D169" s="32">
        <v>219</v>
      </c>
      <c r="E169" s="32">
        <v>423</v>
      </c>
      <c r="F169" s="29">
        <v>10631032</v>
      </c>
      <c r="G169" s="29">
        <v>10893616</v>
      </c>
      <c r="H169" s="29">
        <v>21524649</v>
      </c>
      <c r="I169" s="29">
        <v>17046364</v>
      </c>
      <c r="J169" s="29">
        <v>3413002</v>
      </c>
      <c r="K169" s="29">
        <v>1065283</v>
      </c>
      <c r="L169" s="29">
        <f t="shared" si="8"/>
        <v>39074.26893950472</v>
      </c>
      <c r="M169" s="29">
        <f t="shared" si="6"/>
        <v>37296.96996661507</v>
      </c>
      <c r="N169" s="29">
        <f t="shared" si="7"/>
        <v>38154.108832501071</v>
      </c>
      <c r="O169" s="92">
        <f>C169/SUM(P_C!B$6:B$86)</f>
        <v>1.9136278444107995E-4</v>
      </c>
      <c r="P169" s="92">
        <f>D169/SUM(P_C!C$6:C$86)</f>
        <v>1.7440957580246324E-4</v>
      </c>
      <c r="Q169" s="92">
        <f>E169/SUM(P_C!D$6:D$86)</f>
        <v>1.8219384649974609E-4</v>
      </c>
    </row>
    <row r="170" spans="1:17" x14ac:dyDescent="0.25">
      <c r="A170" s="49">
        <v>168</v>
      </c>
      <c r="B170" s="56" t="s">
        <v>237</v>
      </c>
      <c r="C170" s="31">
        <v>211</v>
      </c>
      <c r="D170" s="31">
        <v>290</v>
      </c>
      <c r="E170" s="31">
        <v>501</v>
      </c>
      <c r="F170" s="30">
        <v>20956081</v>
      </c>
      <c r="G170" s="30">
        <v>18109578</v>
      </c>
      <c r="H170" s="30">
        <v>39065660</v>
      </c>
      <c r="I170" s="30">
        <v>31407413</v>
      </c>
      <c r="J170" s="30">
        <v>6272328</v>
      </c>
      <c r="K170" s="30">
        <v>1385919</v>
      </c>
      <c r="L170" s="30">
        <f t="shared" si="8"/>
        <v>75975.91538593515</v>
      </c>
      <c r="M170" s="30">
        <f t="shared" si="6"/>
        <v>47770.376101371156</v>
      </c>
      <c r="N170" s="30">
        <f t="shared" si="7"/>
        <v>59649.357247119486</v>
      </c>
      <c r="O170" s="91">
        <f>C170/SUM(P_C!B$6:B$86)</f>
        <v>1.9792915449543075E-4</v>
      </c>
      <c r="P170" s="91">
        <f>D170/SUM(P_C!C$6:C$86)</f>
        <v>2.3095331955577322E-4</v>
      </c>
      <c r="Q170" s="91">
        <f>E170/SUM(P_C!D$6:D$86)</f>
        <v>2.1578987493232337E-4</v>
      </c>
    </row>
    <row r="171" spans="1:17" x14ac:dyDescent="0.25">
      <c r="A171" s="50">
        <v>169</v>
      </c>
      <c r="B171" s="57" t="s">
        <v>238</v>
      </c>
      <c r="C171" s="29">
        <v>1102</v>
      </c>
      <c r="D171" s="32">
        <v>977</v>
      </c>
      <c r="E171" s="29">
        <v>2079</v>
      </c>
      <c r="F171" s="29">
        <v>225144238</v>
      </c>
      <c r="G171" s="29">
        <v>151177172</v>
      </c>
      <c r="H171" s="29">
        <v>376321410</v>
      </c>
      <c r="I171" s="29">
        <v>329436269</v>
      </c>
      <c r="J171" s="29">
        <v>32844583</v>
      </c>
      <c r="K171" s="29">
        <v>14040559</v>
      </c>
      <c r="L171" s="29">
        <f t="shared" si="8"/>
        <v>176096.68291320803</v>
      </c>
      <c r="M171" s="29">
        <f t="shared" si="6"/>
        <v>133371.66912232933</v>
      </c>
      <c r="N171" s="29">
        <f t="shared" si="7"/>
        <v>156018.598029279</v>
      </c>
      <c r="O171" s="92">
        <f>C171/SUM(P_C!B$6:B$86)</f>
        <v>1.0337342571277947E-3</v>
      </c>
      <c r="P171" s="92">
        <f>D171/SUM(P_C!C$6:C$86)</f>
        <v>7.7807376967582915E-4</v>
      </c>
      <c r="Q171" s="92">
        <f>E171/SUM(P_C!D$6:D$86)</f>
        <v>8.9546337322215629E-4</v>
      </c>
    </row>
    <row r="172" spans="1:17" x14ac:dyDescent="0.25">
      <c r="A172" s="49">
        <v>170</v>
      </c>
      <c r="B172" s="56" t="s">
        <v>239</v>
      </c>
      <c r="C172" s="31">
        <v>415</v>
      </c>
      <c r="D172" s="31">
        <v>504</v>
      </c>
      <c r="E172" s="31">
        <v>919</v>
      </c>
      <c r="F172" s="30">
        <v>22803289</v>
      </c>
      <c r="G172" s="30">
        <v>32228950</v>
      </c>
      <c r="H172" s="30">
        <v>55032239</v>
      </c>
      <c r="I172" s="30">
        <v>42753417</v>
      </c>
      <c r="J172" s="30">
        <v>9617006</v>
      </c>
      <c r="K172" s="30">
        <v>2661817</v>
      </c>
      <c r="L172" s="30">
        <f t="shared" si="8"/>
        <v>39936.186341236455</v>
      </c>
      <c r="M172" s="30">
        <f t="shared" si="6"/>
        <v>46476.435834549316</v>
      </c>
      <c r="N172" s="30">
        <f t="shared" si="7"/>
        <v>43523.004344097921</v>
      </c>
      <c r="O172" s="91">
        <f>C172/SUM(P_C!B$6:B$86)</f>
        <v>3.8929193893651073E-4</v>
      </c>
      <c r="P172" s="91">
        <f>D172/SUM(P_C!C$6:C$86)</f>
        <v>4.0138094157279213E-4</v>
      </c>
      <c r="Q172" s="91">
        <f>E172/SUM(P_C!D$6:D$86)</f>
        <v>3.9583012986587864E-4</v>
      </c>
    </row>
    <row r="173" spans="1:17" x14ac:dyDescent="0.25">
      <c r="A173" s="50">
        <v>171</v>
      </c>
      <c r="B173" s="57" t="s">
        <v>240</v>
      </c>
      <c r="C173" s="32">
        <v>186</v>
      </c>
      <c r="D173" s="32">
        <v>138</v>
      </c>
      <c r="E173" s="32">
        <v>324</v>
      </c>
      <c r="F173" s="29">
        <v>13969099</v>
      </c>
      <c r="G173" s="29">
        <v>13357438</v>
      </c>
      <c r="H173" s="29">
        <v>27326538</v>
      </c>
      <c r="I173" s="29">
        <v>21403335</v>
      </c>
      <c r="J173" s="29">
        <v>4131204</v>
      </c>
      <c r="K173" s="29">
        <v>1791998</v>
      </c>
      <c r="L173" s="29">
        <f t="shared" si="8"/>
        <v>55532.302262692858</v>
      </c>
      <c r="M173" s="29">
        <f t="shared" si="6"/>
        <v>71570.542388834743</v>
      </c>
      <c r="N173" s="29">
        <f t="shared" si="7"/>
        <v>62363.406820797602</v>
      </c>
      <c r="O173" s="92">
        <f>C173/SUM(P_C!B$6:B$86)</f>
        <v>1.7447783287274937E-4</v>
      </c>
      <c r="P173" s="92">
        <f>D173/SUM(P_C!C$6:C$86)</f>
        <v>1.0990192447826451E-4</v>
      </c>
      <c r="Q173" s="92">
        <f>E173/SUM(P_C!D$6:D$86)</f>
        <v>1.3955273348916723E-4</v>
      </c>
    </row>
    <row r="174" spans="1:17" ht="14.45" customHeight="1" x14ac:dyDescent="0.25">
      <c r="A174" s="49">
        <v>172</v>
      </c>
      <c r="B174" s="56" t="s">
        <v>241</v>
      </c>
      <c r="C174" s="30">
        <v>1550</v>
      </c>
      <c r="D174" s="30">
        <v>1498</v>
      </c>
      <c r="E174" s="30">
        <v>3048</v>
      </c>
      <c r="F174" s="30">
        <v>107440394</v>
      </c>
      <c r="G174" s="30">
        <v>93385611</v>
      </c>
      <c r="H174" s="30">
        <v>200826004</v>
      </c>
      <c r="I174" s="30">
        <v>152534418</v>
      </c>
      <c r="J174" s="30">
        <v>31661815</v>
      </c>
      <c r="K174" s="30">
        <v>16629772</v>
      </c>
      <c r="L174" s="30">
        <f t="shared" si="8"/>
        <v>48939.82069893265</v>
      </c>
      <c r="M174" s="30">
        <f t="shared" si="6"/>
        <v>44014.384296912132</v>
      </c>
      <c r="N174" s="30">
        <f t="shared" si="7"/>
        <v>46519.117143728537</v>
      </c>
      <c r="O174" s="91">
        <f>C174/SUM(P_C!B$6:B$86)</f>
        <v>1.4539819406062448E-3</v>
      </c>
      <c r="P174" s="91">
        <f>D174/SUM(P_C!C$6:C$86)</f>
        <v>1.1929933541191321E-3</v>
      </c>
      <c r="Q174" s="91">
        <f>E174/SUM(P_C!D$6:D$86)</f>
        <v>1.3128294187499435E-3</v>
      </c>
    </row>
    <row r="175" spans="1:17" ht="14.45" customHeight="1" x14ac:dyDescent="0.25">
      <c r="A175" s="50">
        <v>173</v>
      </c>
      <c r="B175" s="57" t="s">
        <v>242</v>
      </c>
      <c r="C175" s="32">
        <v>565</v>
      </c>
      <c r="D175" s="32">
        <v>493</v>
      </c>
      <c r="E175" s="29">
        <v>1058</v>
      </c>
      <c r="F175" s="29">
        <v>31049998</v>
      </c>
      <c r="G175" s="29">
        <v>26338248</v>
      </c>
      <c r="H175" s="29">
        <v>57388246</v>
      </c>
      <c r="I175" s="29">
        <v>40517295</v>
      </c>
      <c r="J175" s="29">
        <v>14184687</v>
      </c>
      <c r="K175" s="29">
        <v>2686264</v>
      </c>
      <c r="L175" s="29">
        <f t="shared" si="8"/>
        <v>33348.345558971618</v>
      </c>
      <c r="M175" s="29">
        <f t="shared" si="6"/>
        <v>32419.112963003132</v>
      </c>
      <c r="N175" s="29">
        <f t="shared" si="7"/>
        <v>32915.347761417303</v>
      </c>
      <c r="O175" s="92">
        <f>C175/SUM(P_C!B$6:B$86)</f>
        <v>5.2999986867259888E-4</v>
      </c>
      <c r="P175" s="92">
        <f>D175/SUM(P_C!C$6:C$86)</f>
        <v>3.926206432448145E-4</v>
      </c>
      <c r="Q175" s="92">
        <f>E175/SUM(P_C!D$6:D$86)</f>
        <v>4.5569997540598434E-4</v>
      </c>
    </row>
    <row r="176" spans="1:17" ht="14.45" customHeight="1" x14ac:dyDescent="0.25">
      <c r="A176" s="49">
        <v>174</v>
      </c>
      <c r="B176" s="56" t="s">
        <v>243</v>
      </c>
      <c r="C176" s="31">
        <v>135</v>
      </c>
      <c r="D176" s="31">
        <v>139</v>
      </c>
      <c r="E176" s="31">
        <v>274</v>
      </c>
      <c r="F176" s="30">
        <v>16991246</v>
      </c>
      <c r="G176" s="30">
        <v>10699467</v>
      </c>
      <c r="H176" s="30">
        <v>27690713</v>
      </c>
      <c r="I176" s="30">
        <v>23010506</v>
      </c>
      <c r="J176" s="30">
        <v>3580915</v>
      </c>
      <c r="K176" s="30">
        <v>1099292</v>
      </c>
      <c r="L176" s="30">
        <f t="shared" si="8"/>
        <v>101197.36875933384</v>
      </c>
      <c r="M176" s="30">
        <f t="shared" si="6"/>
        <v>61890.65867160567</v>
      </c>
      <c r="N176" s="30">
        <f t="shared" si="7"/>
        <v>81257.103422858607</v>
      </c>
      <c r="O176" s="91">
        <f>C176/SUM(P_C!B$6:B$86)</f>
        <v>1.2663713676247938E-4</v>
      </c>
      <c r="P176" s="91">
        <f>D176/SUM(P_C!C$6:C$86)</f>
        <v>1.1069831523535338E-4</v>
      </c>
      <c r="Q176" s="91">
        <f>E176/SUM(P_C!D$6:D$86)</f>
        <v>1.180168178272587E-4</v>
      </c>
    </row>
    <row r="177" spans="1:17" ht="14.45" customHeight="1" x14ac:dyDescent="0.25">
      <c r="A177" s="50">
        <v>175</v>
      </c>
      <c r="B177" s="57" t="s">
        <v>244</v>
      </c>
      <c r="C177" s="32">
        <v>173</v>
      </c>
      <c r="D177" s="32">
        <v>228</v>
      </c>
      <c r="E177" s="32">
        <v>401</v>
      </c>
      <c r="F177" s="29">
        <v>54941837</v>
      </c>
      <c r="G177" s="29">
        <v>51644879</v>
      </c>
      <c r="H177" s="29">
        <v>106586717</v>
      </c>
      <c r="I177" s="29">
        <v>98435721</v>
      </c>
      <c r="J177" s="29">
        <v>4350068</v>
      </c>
      <c r="K177" s="29">
        <v>3800928</v>
      </c>
      <c r="L177" s="29">
        <f t="shared" si="8"/>
        <v>291827.2614250785</v>
      </c>
      <c r="M177" s="29">
        <f t="shared" si="6"/>
        <v>208142.70959384769</v>
      </c>
      <c r="N177" s="29">
        <f t="shared" si="7"/>
        <v>244246.02227640146</v>
      </c>
      <c r="O177" s="92">
        <f>C177/SUM(P_C!B$6:B$86)</f>
        <v>1.6228314562895507E-4</v>
      </c>
      <c r="P177" s="92">
        <f>D177/SUM(P_C!C$6:C$86)</f>
        <v>1.8157709261626309E-4</v>
      </c>
      <c r="Q177" s="92">
        <f>E177/SUM(P_C!D$6:D$86)</f>
        <v>1.7271804360850635E-4</v>
      </c>
    </row>
    <row r="178" spans="1:17" x14ac:dyDescent="0.25">
      <c r="A178" s="49">
        <v>176</v>
      </c>
      <c r="B178" s="56" t="s">
        <v>245</v>
      </c>
      <c r="C178" s="31">
        <v>173</v>
      </c>
      <c r="D178" s="31">
        <v>178</v>
      </c>
      <c r="E178" s="31">
        <v>351</v>
      </c>
      <c r="F178" s="30">
        <v>14063317</v>
      </c>
      <c r="G178" s="30">
        <v>16587979</v>
      </c>
      <c r="H178" s="30">
        <v>30651296</v>
      </c>
      <c r="I178" s="30">
        <v>26785829</v>
      </c>
      <c r="J178" s="30">
        <v>2345255</v>
      </c>
      <c r="K178" s="30">
        <v>1520212</v>
      </c>
      <c r="L178" s="30">
        <f t="shared" si="8"/>
        <v>69963.703225002406</v>
      </c>
      <c r="M178" s="30">
        <f t="shared" si="6"/>
        <v>80205.583068528198</v>
      </c>
      <c r="N178" s="30">
        <f t="shared" si="7"/>
        <v>75157.5910088987</v>
      </c>
      <c r="O178" s="91">
        <f>C178/SUM(P_C!B$6:B$86)</f>
        <v>1.6228314562895507E-4</v>
      </c>
      <c r="P178" s="91">
        <f>D178/SUM(P_C!C$6:C$86)</f>
        <v>1.4175755476181944E-4</v>
      </c>
      <c r="Q178" s="91">
        <f>E178/SUM(P_C!D$6:D$86)</f>
        <v>1.5118212794659782E-4</v>
      </c>
    </row>
    <row r="179" spans="1:17" x14ac:dyDescent="0.25">
      <c r="A179" s="50">
        <v>177</v>
      </c>
      <c r="B179" s="57" t="s">
        <v>246</v>
      </c>
      <c r="C179" s="32">
        <v>8</v>
      </c>
      <c r="D179" s="32">
        <v>13</v>
      </c>
      <c r="E179" s="32">
        <v>21</v>
      </c>
      <c r="F179" s="29">
        <v>1857061</v>
      </c>
      <c r="G179" s="29">
        <v>4047421</v>
      </c>
      <c r="H179" s="29">
        <v>5904482</v>
      </c>
      <c r="I179" s="29">
        <v>5379405</v>
      </c>
      <c r="J179" s="29">
        <v>340865</v>
      </c>
      <c r="K179" s="29">
        <v>184213</v>
      </c>
      <c r="L179" s="29">
        <f t="shared" si="8"/>
        <v>209978.10457428423</v>
      </c>
      <c r="M179" s="29">
        <f t="shared" si="6"/>
        <v>281626.07143360196</v>
      </c>
      <c r="N179" s="29">
        <f t="shared" si="7"/>
        <v>254331.60786814755</v>
      </c>
      <c r="O179" s="92">
        <f>C179/SUM(P_C!B$6:B$86)</f>
        <v>7.5044229192580379E-6</v>
      </c>
      <c r="P179" s="92">
        <f>D179/SUM(P_C!C$6:C$86)</f>
        <v>1.0353079842155352E-5</v>
      </c>
      <c r="Q179" s="92">
        <f>E179/SUM(P_C!D$6:D$86)</f>
        <v>9.0450845780015786E-6</v>
      </c>
    </row>
    <row r="180" spans="1:17" x14ac:dyDescent="0.25">
      <c r="A180" s="49">
        <v>178</v>
      </c>
      <c r="B180" s="56" t="s">
        <v>247</v>
      </c>
      <c r="C180" s="31">
        <v>1</v>
      </c>
      <c r="D180" s="31">
        <v>2</v>
      </c>
      <c r="E180" s="31">
        <v>3</v>
      </c>
      <c r="F180" s="30">
        <v>91699</v>
      </c>
      <c r="G180" s="30">
        <v>1050973</v>
      </c>
      <c r="H180" s="30">
        <v>1142672</v>
      </c>
      <c r="I180" s="30">
        <v>975752</v>
      </c>
      <c r="J180" s="30">
        <v>78000</v>
      </c>
      <c r="K180" s="30">
        <v>88920</v>
      </c>
      <c r="L180" s="30">
        <f t="shared" si="8"/>
        <v>76680.235190032603</v>
      </c>
      <c r="M180" s="30">
        <f t="shared" si="6"/>
        <v>439420.58702043723</v>
      </c>
      <c r="N180" s="30">
        <f t="shared" si="7"/>
        <v>318507.13641030242</v>
      </c>
      <c r="O180" s="91">
        <f>C180/SUM(P_C!B$6:B$86)</f>
        <v>9.3805286490725474E-7</v>
      </c>
      <c r="P180" s="91">
        <f>D180/SUM(P_C!C$6:C$86)</f>
        <v>1.5927815141777464E-6</v>
      </c>
      <c r="Q180" s="91">
        <f>E180/SUM(P_C!D$6:D$86)</f>
        <v>1.2921549397145113E-6</v>
      </c>
    </row>
    <row r="181" spans="1:17" ht="14.45" customHeight="1" x14ac:dyDescent="0.25">
      <c r="A181" s="50">
        <v>179</v>
      </c>
      <c r="B181" s="57" t="s">
        <v>248</v>
      </c>
      <c r="C181" s="32">
        <v>216</v>
      </c>
      <c r="D181" s="32">
        <v>203</v>
      </c>
      <c r="E181" s="32">
        <v>419</v>
      </c>
      <c r="F181" s="29">
        <v>50947476</v>
      </c>
      <c r="G181" s="29">
        <v>41210307</v>
      </c>
      <c r="H181" s="29">
        <v>92157783</v>
      </c>
      <c r="I181" s="29">
        <v>84034278</v>
      </c>
      <c r="J181" s="29">
        <v>5051287</v>
      </c>
      <c r="K181" s="29">
        <v>3072218</v>
      </c>
      <c r="L181" s="29">
        <f t="shared" si="8"/>
        <v>213585.17351142669</v>
      </c>
      <c r="M181" s="29">
        <f t="shared" si="6"/>
        <v>183828.13941410222</v>
      </c>
      <c r="N181" s="29">
        <f t="shared" si="7"/>
        <v>199168.28109673251</v>
      </c>
      <c r="O181" s="92">
        <f>C181/SUM(P_C!B$6:B$86)</f>
        <v>2.0261941881996701E-4</v>
      </c>
      <c r="P181" s="92">
        <f>D181/SUM(P_C!C$6:C$86)</f>
        <v>1.6166732368904128E-4</v>
      </c>
      <c r="Q181" s="92">
        <f>E181/SUM(P_C!D$6:D$86)</f>
        <v>1.8047097324679342E-4</v>
      </c>
    </row>
    <row r="182" spans="1:17" x14ac:dyDescent="0.25">
      <c r="A182" s="49">
        <v>180</v>
      </c>
      <c r="B182" s="56" t="s">
        <v>249</v>
      </c>
      <c r="C182" s="31">
        <v>1</v>
      </c>
      <c r="D182" s="31">
        <v>0</v>
      </c>
      <c r="E182" s="31">
        <v>1</v>
      </c>
      <c r="F182" s="30">
        <v>31900</v>
      </c>
      <c r="G182" s="31">
        <v>0</v>
      </c>
      <c r="H182" s="30">
        <v>31900</v>
      </c>
      <c r="I182" s="30">
        <v>31900</v>
      </c>
      <c r="J182" s="31">
        <v>0</v>
      </c>
      <c r="K182" s="31">
        <v>0</v>
      </c>
      <c r="L182" s="30">
        <f t="shared" si="8"/>
        <v>31900</v>
      </c>
      <c r="M182" s="30">
        <f t="shared" si="6"/>
        <v>0</v>
      </c>
      <c r="N182" s="30">
        <f t="shared" si="7"/>
        <v>31900</v>
      </c>
      <c r="O182" s="91">
        <f>C182/SUM(P_C!B$6:B$86)</f>
        <v>9.3805286490725474E-7</v>
      </c>
      <c r="P182" s="91">
        <f>D182/SUM(P_C!C$6:C$86)</f>
        <v>0</v>
      </c>
      <c r="Q182" s="91">
        <f>E182/SUM(P_C!D$6:D$86)</f>
        <v>4.3071831323817042E-7</v>
      </c>
    </row>
    <row r="183" spans="1:17" ht="14.45" customHeight="1" x14ac:dyDescent="0.25">
      <c r="A183" s="50">
        <v>181</v>
      </c>
      <c r="B183" s="57" t="s">
        <v>250</v>
      </c>
      <c r="C183" s="32">
        <v>54</v>
      </c>
      <c r="D183" s="32">
        <v>69</v>
      </c>
      <c r="E183" s="32">
        <v>123</v>
      </c>
      <c r="F183" s="29">
        <v>1733436</v>
      </c>
      <c r="G183" s="29">
        <v>5978597</v>
      </c>
      <c r="H183" s="29">
        <v>7712033</v>
      </c>
      <c r="I183" s="29">
        <v>6786655</v>
      </c>
      <c r="J183" s="29">
        <v>574128</v>
      </c>
      <c r="K183" s="29">
        <v>351251</v>
      </c>
      <c r="L183" s="29">
        <f t="shared" si="8"/>
        <v>27864.202170967423</v>
      </c>
      <c r="M183" s="29">
        <f t="shared" si="6"/>
        <v>75211.240141628412</v>
      </c>
      <c r="N183" s="29">
        <f t="shared" si="7"/>
        <v>54424.73566670408</v>
      </c>
      <c r="O183" s="92">
        <f>C183/SUM(P_C!B$6:B$86)</f>
        <v>5.0654854704991752E-5</v>
      </c>
      <c r="P183" s="92">
        <f>D183/SUM(P_C!C$6:C$86)</f>
        <v>5.4950962239132254E-5</v>
      </c>
      <c r="Q183" s="92">
        <f>E183/SUM(P_C!D$6:D$86)</f>
        <v>5.297835252829496E-5</v>
      </c>
    </row>
    <row r="184" spans="1:17" ht="14.45" customHeight="1" x14ac:dyDescent="0.25">
      <c r="A184" s="49">
        <v>182</v>
      </c>
      <c r="B184" s="56" t="s">
        <v>251</v>
      </c>
      <c r="C184" s="45">
        <v>36</v>
      </c>
      <c r="D184" s="45">
        <v>44</v>
      </c>
      <c r="E184" s="45">
        <v>80</v>
      </c>
      <c r="F184" s="46">
        <v>4741694</v>
      </c>
      <c r="G184" s="46">
        <v>3874581</v>
      </c>
      <c r="H184" s="46">
        <v>8616275</v>
      </c>
      <c r="I184" s="46">
        <v>7175354</v>
      </c>
      <c r="J184" s="46">
        <v>1130561</v>
      </c>
      <c r="K184" s="46">
        <v>310360</v>
      </c>
      <c r="L184" s="46">
        <f t="shared" si="8"/>
        <v>106161.23305967369</v>
      </c>
      <c r="M184" s="46">
        <f t="shared" si="6"/>
        <v>70975.26114173641</v>
      </c>
      <c r="N184" s="46">
        <f t="shared" si="7"/>
        <v>86808.948504808199</v>
      </c>
      <c r="O184" s="93">
        <f>C184/SUM(P_C!B$6:B$86)</f>
        <v>3.3769903136661168E-5</v>
      </c>
      <c r="P184" s="93">
        <f>D184/SUM(P_C!C$6:C$86)</f>
        <v>3.5041193311910423E-5</v>
      </c>
      <c r="Q184" s="93">
        <f>E184/SUM(P_C!D$6:D$86)</f>
        <v>3.4457465059053637E-5</v>
      </c>
    </row>
    <row r="185" spans="1:17" x14ac:dyDescent="0.25">
      <c r="A185" s="50">
        <v>183</v>
      </c>
      <c r="B185" s="57" t="s">
        <v>252</v>
      </c>
      <c r="C185" s="32">
        <v>152</v>
      </c>
      <c r="D185" s="32">
        <v>143</v>
      </c>
      <c r="E185" s="32">
        <v>295</v>
      </c>
      <c r="F185" s="29">
        <v>22975989</v>
      </c>
      <c r="G185" s="29">
        <v>21379481</v>
      </c>
      <c r="H185" s="29">
        <v>44355470</v>
      </c>
      <c r="I185" s="29">
        <v>38699708</v>
      </c>
      <c r="J185" s="29">
        <v>4175428</v>
      </c>
      <c r="K185" s="29">
        <v>1480334</v>
      </c>
      <c r="L185" s="29">
        <f t="shared" si="8"/>
        <v>129690.73302303803</v>
      </c>
      <c r="M185" s="29">
        <f t="shared" si="6"/>
        <v>128274.23668655638</v>
      </c>
      <c r="N185" s="29">
        <f t="shared" si="7"/>
        <v>129004.09242603165</v>
      </c>
      <c r="O185" s="92">
        <f>C185/SUM(P_C!B$6:B$86)</f>
        <v>1.4258403546590272E-4</v>
      </c>
      <c r="P185" s="92">
        <f>D185/SUM(P_C!C$6:C$86)</f>
        <v>1.1388387826370888E-4</v>
      </c>
      <c r="Q185" s="92">
        <f>E185/SUM(P_C!D$6:D$86)</f>
        <v>1.2706190240526028E-4</v>
      </c>
    </row>
    <row r="186" spans="1:17" x14ac:dyDescent="0.25">
      <c r="A186" s="49">
        <v>184</v>
      </c>
      <c r="B186" s="56" t="s">
        <v>253</v>
      </c>
      <c r="C186" s="31">
        <v>620</v>
      </c>
      <c r="D186" s="30">
        <v>1140</v>
      </c>
      <c r="E186" s="30">
        <v>1760</v>
      </c>
      <c r="F186" s="30">
        <v>29984894</v>
      </c>
      <c r="G186" s="30">
        <v>54798603</v>
      </c>
      <c r="H186" s="30">
        <v>84783497</v>
      </c>
      <c r="I186" s="30">
        <v>68654213</v>
      </c>
      <c r="J186" s="30">
        <v>12351761</v>
      </c>
      <c r="K186" s="30">
        <v>3777524</v>
      </c>
      <c r="L186" s="30">
        <f t="shared" si="8"/>
        <v>37479.382646510348</v>
      </c>
      <c r="M186" s="30">
        <f t="shared" si="6"/>
        <v>37251.711934979779</v>
      </c>
      <c r="N186" s="30">
        <f t="shared" si="7"/>
        <v>37331.914117450775</v>
      </c>
      <c r="O186" s="91">
        <f>C186/SUM(P_C!B$6:B$86)</f>
        <v>5.8159277624249793E-4</v>
      </c>
      <c r="P186" s="91">
        <f>D186/SUM(P_C!C$6:C$86)</f>
        <v>9.0788546308131547E-4</v>
      </c>
      <c r="Q186" s="91">
        <f>E186/SUM(P_C!D$6:D$86)</f>
        <v>7.5806423129917992E-4</v>
      </c>
    </row>
    <row r="187" spans="1:17" ht="14.45" customHeight="1" x14ac:dyDescent="0.25">
      <c r="A187" s="50">
        <v>185</v>
      </c>
      <c r="B187" s="57" t="s">
        <v>254</v>
      </c>
      <c r="C187" s="29">
        <v>1156</v>
      </c>
      <c r="D187" s="29">
        <v>1131</v>
      </c>
      <c r="E187" s="29">
        <v>2287</v>
      </c>
      <c r="F187" s="29">
        <v>117561781</v>
      </c>
      <c r="G187" s="29">
        <v>111550220</v>
      </c>
      <c r="H187" s="29">
        <v>229112001</v>
      </c>
      <c r="I187" s="29">
        <v>193941166</v>
      </c>
      <c r="J187" s="29">
        <v>23664066</v>
      </c>
      <c r="K187" s="29">
        <v>11506769</v>
      </c>
      <c r="L187" s="29">
        <f t="shared" si="8"/>
        <v>83990.716996473435</v>
      </c>
      <c r="M187" s="29">
        <f t="shared" si="6"/>
        <v>81457.446564331985</v>
      </c>
      <c r="N187" s="29">
        <f t="shared" si="7"/>
        <v>82737.927814684197</v>
      </c>
      <c r="O187" s="92">
        <f>C187/SUM(P_C!B$6:B$86)</f>
        <v>1.0843891118327864E-3</v>
      </c>
      <c r="P187" s="92">
        <f>D187/SUM(P_C!C$6:C$86)</f>
        <v>9.0071794626751561E-4</v>
      </c>
      <c r="Q187" s="92">
        <f>E187/SUM(P_C!D$6:D$86)</f>
        <v>9.8505278237569585E-4</v>
      </c>
    </row>
    <row r="188" spans="1:17" x14ac:dyDescent="0.25">
      <c r="A188" s="49">
        <v>186</v>
      </c>
      <c r="B188" s="56" t="s">
        <v>255</v>
      </c>
      <c r="C188" s="30">
        <v>1528</v>
      </c>
      <c r="D188" s="30">
        <v>1603</v>
      </c>
      <c r="E188" s="30">
        <v>3131</v>
      </c>
      <c r="F188" s="30">
        <v>161629838</v>
      </c>
      <c r="G188" s="30">
        <v>160060330</v>
      </c>
      <c r="H188" s="30">
        <v>321690168</v>
      </c>
      <c r="I188" s="30">
        <v>256152719</v>
      </c>
      <c r="J188" s="30">
        <v>49774188</v>
      </c>
      <c r="K188" s="30">
        <v>15763260</v>
      </c>
      <c r="L188" s="30">
        <f t="shared" si="8"/>
        <v>79979.775355171747</v>
      </c>
      <c r="M188" s="30">
        <f t="shared" si="6"/>
        <v>75497.432443109952</v>
      </c>
      <c r="N188" s="30">
        <f t="shared" si="7"/>
        <v>77684.918859472265</v>
      </c>
      <c r="O188" s="91">
        <f>C188/SUM(P_C!B$6:B$86)</f>
        <v>1.4333447775782852E-3</v>
      </c>
      <c r="P188" s="91">
        <f>D188/SUM(P_C!C$6:C$86)</f>
        <v>1.2766143836134638E-3</v>
      </c>
      <c r="Q188" s="91">
        <f>E188/SUM(P_C!D$6:D$86)</f>
        <v>1.3485790387487116E-3</v>
      </c>
    </row>
    <row r="189" spans="1:17" x14ac:dyDescent="0.25">
      <c r="A189" s="50">
        <v>187</v>
      </c>
      <c r="B189" s="57" t="s">
        <v>256</v>
      </c>
      <c r="C189" s="29">
        <v>1366</v>
      </c>
      <c r="D189" s="32">
        <v>328</v>
      </c>
      <c r="E189" s="29">
        <v>1694</v>
      </c>
      <c r="F189" s="29">
        <v>118805684</v>
      </c>
      <c r="G189" s="29">
        <v>28725888</v>
      </c>
      <c r="H189" s="29">
        <v>147531572</v>
      </c>
      <c r="I189" s="29">
        <v>109989754</v>
      </c>
      <c r="J189" s="29">
        <v>30578815</v>
      </c>
      <c r="K189" s="29">
        <v>6963002</v>
      </c>
      <c r="L189" s="29">
        <f t="shared" si="8"/>
        <v>58818.290529426471</v>
      </c>
      <c r="M189" s="29">
        <f t="shared" si="6"/>
        <v>59227.785882483739</v>
      </c>
      <c r="N189" s="29">
        <f t="shared" si="7"/>
        <v>58897.578885862582</v>
      </c>
      <c r="O189" s="92">
        <f>C189/SUM(P_C!B$6:B$86)</f>
        <v>1.2813802134633099E-3</v>
      </c>
      <c r="P189" s="92">
        <f>D189/SUM(P_C!C$6:C$86)</f>
        <v>2.6121616832515041E-4</v>
      </c>
      <c r="Q189" s="92">
        <f>E189/SUM(P_C!D$6:D$86)</f>
        <v>7.2963682262546068E-4</v>
      </c>
    </row>
    <row r="190" spans="1:17" x14ac:dyDescent="0.25">
      <c r="A190" s="49">
        <v>188</v>
      </c>
      <c r="B190" s="56" t="s">
        <v>257</v>
      </c>
      <c r="C190" s="31">
        <v>750</v>
      </c>
      <c r="D190" s="31">
        <v>804</v>
      </c>
      <c r="E190" s="30">
        <v>1554</v>
      </c>
      <c r="F190" s="30">
        <v>59527063</v>
      </c>
      <c r="G190" s="30">
        <v>76221357</v>
      </c>
      <c r="H190" s="30">
        <v>135748420</v>
      </c>
      <c r="I190" s="30">
        <v>108306876</v>
      </c>
      <c r="J190" s="30">
        <v>21523688</v>
      </c>
      <c r="K190" s="30">
        <v>5917856</v>
      </c>
      <c r="L190" s="30">
        <f t="shared" si="8"/>
        <v>60121.543241178704</v>
      </c>
      <c r="M190" s="30">
        <f t="shared" si="6"/>
        <v>71812.088169378825</v>
      </c>
      <c r="N190" s="30">
        <f t="shared" si="7"/>
        <v>66169.933281251346</v>
      </c>
      <c r="O190" s="91">
        <f>C190/SUM(P_C!B$6:B$86)</f>
        <v>7.0353964868044106E-4</v>
      </c>
      <c r="P190" s="91">
        <f>D190/SUM(P_C!C$6:C$86)</f>
        <v>6.4029816869945412E-4</v>
      </c>
      <c r="Q190" s="91">
        <f>E190/SUM(P_C!D$6:D$86)</f>
        <v>6.6933625877211688E-4</v>
      </c>
    </row>
    <row r="191" spans="1:17" ht="14.45" customHeight="1" x14ac:dyDescent="0.25">
      <c r="A191" s="50">
        <v>189</v>
      </c>
      <c r="B191" s="57" t="s">
        <v>258</v>
      </c>
      <c r="C191" s="32">
        <v>260</v>
      </c>
      <c r="D191" s="32">
        <v>327</v>
      </c>
      <c r="E191" s="32">
        <v>587</v>
      </c>
      <c r="F191" s="29">
        <v>49016162</v>
      </c>
      <c r="G191" s="29">
        <v>41049641</v>
      </c>
      <c r="H191" s="29">
        <v>90065803</v>
      </c>
      <c r="I191" s="29">
        <v>81854818</v>
      </c>
      <c r="J191" s="29">
        <v>5445761</v>
      </c>
      <c r="K191" s="29">
        <v>2765224</v>
      </c>
      <c r="L191" s="29">
        <f t="shared" si="8"/>
        <v>170036.30007355096</v>
      </c>
      <c r="M191" s="29">
        <f t="shared" si="6"/>
        <v>113223.68939912015</v>
      </c>
      <c r="N191" s="29">
        <f t="shared" si="7"/>
        <v>138387.70775576751</v>
      </c>
      <c r="O191" s="92">
        <f>C191/SUM(P_C!B$6:B$86)</f>
        <v>2.4389374487588622E-4</v>
      </c>
      <c r="P191" s="92">
        <f>D191/SUM(P_C!C$6:C$86)</f>
        <v>2.6041977756806155E-4</v>
      </c>
      <c r="Q191" s="92">
        <f>E191/SUM(P_C!D$6:D$86)</f>
        <v>2.5283164987080606E-4</v>
      </c>
    </row>
    <row r="192" spans="1:17" ht="14.45" customHeight="1" x14ac:dyDescent="0.25">
      <c r="A192" s="49">
        <v>190</v>
      </c>
      <c r="B192" s="56" t="s">
        <v>259</v>
      </c>
      <c r="C192" s="31">
        <v>123</v>
      </c>
      <c r="D192" s="31">
        <v>174</v>
      </c>
      <c r="E192" s="31">
        <v>297</v>
      </c>
      <c r="F192" s="30">
        <v>26638624</v>
      </c>
      <c r="G192" s="30">
        <v>34147184</v>
      </c>
      <c r="H192" s="30">
        <v>60785808</v>
      </c>
      <c r="I192" s="30">
        <v>52647822</v>
      </c>
      <c r="J192" s="30">
        <v>5261079</v>
      </c>
      <c r="K192" s="30">
        <v>2876907</v>
      </c>
      <c r="L192" s="30">
        <f t="shared" si="8"/>
        <v>184280.05880949021</v>
      </c>
      <c r="M192" s="30">
        <f t="shared" si="6"/>
        <v>166984.94281217884</v>
      </c>
      <c r="N192" s="30">
        <f t="shared" si="7"/>
        <v>174147.56660904517</v>
      </c>
      <c r="O192" s="91">
        <f>C192/SUM(P_C!B$6:B$86)</f>
        <v>1.1538050238359232E-4</v>
      </c>
      <c r="P192" s="91">
        <f>D192/SUM(P_C!C$6:C$86)</f>
        <v>1.3857199173346394E-4</v>
      </c>
      <c r="Q192" s="91">
        <f>E192/SUM(P_C!D$6:D$86)</f>
        <v>1.2792333903173661E-4</v>
      </c>
    </row>
    <row r="193" spans="1:17" ht="14.45" customHeight="1" x14ac:dyDescent="0.25">
      <c r="A193" s="50">
        <v>191</v>
      </c>
      <c r="B193" s="57" t="s">
        <v>260</v>
      </c>
      <c r="C193" s="32">
        <v>548</v>
      </c>
      <c r="D193" s="32">
        <v>470</v>
      </c>
      <c r="E193" s="29">
        <v>1018</v>
      </c>
      <c r="F193" s="29">
        <v>115219043</v>
      </c>
      <c r="G193" s="29">
        <v>77888279</v>
      </c>
      <c r="H193" s="29">
        <v>193107322</v>
      </c>
      <c r="I193" s="29">
        <v>171932253</v>
      </c>
      <c r="J193" s="29">
        <v>13467637</v>
      </c>
      <c r="K193" s="29">
        <v>7707432</v>
      </c>
      <c r="L193" s="29">
        <f t="shared" si="8"/>
        <v>185097.3054346868</v>
      </c>
      <c r="M193" s="29">
        <f t="shared" si="6"/>
        <v>145891.71892836594</v>
      </c>
      <c r="N193" s="29">
        <f t="shared" si="7"/>
        <v>166996.49437577638</v>
      </c>
      <c r="O193" s="92">
        <f>C193/SUM(P_C!B$6:B$86)</f>
        <v>5.1405296996917559E-4</v>
      </c>
      <c r="P193" s="92">
        <f>D193/SUM(P_C!C$6:C$86)</f>
        <v>3.7430365583177044E-4</v>
      </c>
      <c r="Q193" s="92">
        <f>E193/SUM(P_C!D$6:D$86)</f>
        <v>4.3847124287645751E-4</v>
      </c>
    </row>
    <row r="194" spans="1:17" ht="14.45" customHeight="1" x14ac:dyDescent="0.25">
      <c r="A194" s="49">
        <v>192</v>
      </c>
      <c r="B194" s="56" t="s">
        <v>261</v>
      </c>
      <c r="C194" s="31">
        <v>838</v>
      </c>
      <c r="D194" s="30">
        <v>1046</v>
      </c>
      <c r="E194" s="30">
        <v>1884</v>
      </c>
      <c r="F194" s="30">
        <v>73944902</v>
      </c>
      <c r="G194" s="30">
        <v>76873282</v>
      </c>
      <c r="H194" s="30">
        <v>150818184</v>
      </c>
      <c r="I194" s="30">
        <v>125258145</v>
      </c>
      <c r="J194" s="30">
        <v>19633718</v>
      </c>
      <c r="K194" s="30">
        <v>5926321</v>
      </c>
      <c r="L194" s="30">
        <f t="shared" si="8"/>
        <v>70888.030829236202</v>
      </c>
      <c r="M194" s="30">
        <f t="shared" si="6"/>
        <v>59040.826967943693</v>
      </c>
      <c r="N194" s="30">
        <f t="shared" si="7"/>
        <v>64310.443122807352</v>
      </c>
      <c r="O194" s="91">
        <f>C194/SUM(P_C!B$6:B$86)</f>
        <v>7.8608830079227943E-4</v>
      </c>
      <c r="P194" s="91">
        <f>D194/SUM(P_C!C$6:C$86)</f>
        <v>8.3302473191496139E-4</v>
      </c>
      <c r="Q194" s="91">
        <f>E194/SUM(P_C!D$6:D$86)</f>
        <v>8.1147330214071311E-4</v>
      </c>
    </row>
    <row r="195" spans="1:17" ht="14.45" customHeight="1" x14ac:dyDescent="0.25">
      <c r="A195" s="50">
        <v>193</v>
      </c>
      <c r="B195" s="57" t="s">
        <v>262</v>
      </c>
      <c r="C195" s="32">
        <v>5</v>
      </c>
      <c r="D195" s="32">
        <v>0</v>
      </c>
      <c r="E195" s="32">
        <v>5</v>
      </c>
      <c r="F195" s="29">
        <v>1209805</v>
      </c>
      <c r="G195" s="29">
        <v>-27788</v>
      </c>
      <c r="H195" s="29">
        <v>1182017</v>
      </c>
      <c r="I195" s="29">
        <v>1000213</v>
      </c>
      <c r="J195" s="29">
        <v>143259</v>
      </c>
      <c r="K195" s="29">
        <v>38545</v>
      </c>
      <c r="L195" s="29">
        <f t="shared" si="8"/>
        <v>199316.40996606066</v>
      </c>
      <c r="M195" s="29">
        <f t="shared" ref="M195:M258" si="9">IF(G195&lt;=0,0,IFERROR(G195/D195,0))*(1-IFERROR($J195/$I195,0))*(1-IFERROR($K195/$I195,0))</f>
        <v>0</v>
      </c>
      <c r="N195" s="29">
        <f t="shared" ref="N195:N258" si="10">IF(H195&lt;=0,0,IFERROR(H195/E195,0))*(1-IFERROR($J195/$I195,0))*(1-IFERROR($K195/$I195,0))</f>
        <v>194738.31316522343</v>
      </c>
      <c r="O195" s="92">
        <f>C195/SUM(P_C!B$6:B$86)</f>
        <v>4.6902643245362739E-6</v>
      </c>
      <c r="P195" s="92">
        <f>D195/SUM(P_C!C$6:C$86)</f>
        <v>0</v>
      </c>
      <c r="Q195" s="92">
        <f>E195/SUM(P_C!D$6:D$86)</f>
        <v>2.1535915661908523E-6</v>
      </c>
    </row>
    <row r="196" spans="1:17" x14ac:dyDescent="0.25">
      <c r="A196" s="49">
        <v>194</v>
      </c>
      <c r="B196" s="56" t="s">
        <v>263</v>
      </c>
      <c r="C196" s="31">
        <v>177</v>
      </c>
      <c r="D196" s="31">
        <v>158</v>
      </c>
      <c r="E196" s="31">
        <v>335</v>
      </c>
      <c r="F196" s="30">
        <v>75968387</v>
      </c>
      <c r="G196" s="30">
        <v>61040276</v>
      </c>
      <c r="H196" s="30">
        <v>137008663</v>
      </c>
      <c r="I196" s="30">
        <v>130171549</v>
      </c>
      <c r="J196" s="30">
        <v>2993157</v>
      </c>
      <c r="K196" s="30">
        <v>3843957</v>
      </c>
      <c r="L196" s="30">
        <f t="shared" ref="L196:L259" si="11">IF(F196&lt;=0,0,IFERROR(F196/C196,0))*(1-IFERROR($J196/$I196,0))*(1-IFERROR($K196/$I196,0))</f>
        <v>406948.11465841014</v>
      </c>
      <c r="M196" s="30">
        <f t="shared" si="9"/>
        <v>366301.58975755662</v>
      </c>
      <c r="N196" s="30">
        <f t="shared" si="10"/>
        <v>387777.51485442551</v>
      </c>
      <c r="O196" s="91">
        <f>C196/SUM(P_C!B$6:B$86)</f>
        <v>1.6603535708858408E-4</v>
      </c>
      <c r="P196" s="91">
        <f>D196/SUM(P_C!C$6:C$86)</f>
        <v>1.2582973962004196E-4</v>
      </c>
      <c r="Q196" s="91">
        <f>E196/SUM(P_C!D$6:D$86)</f>
        <v>1.4429063493478708E-4</v>
      </c>
    </row>
    <row r="197" spans="1:17" x14ac:dyDescent="0.25">
      <c r="A197" s="50">
        <v>195</v>
      </c>
      <c r="B197" s="57" t="s">
        <v>264</v>
      </c>
      <c r="C197" s="29">
        <v>1304</v>
      </c>
      <c r="D197" s="29">
        <v>2463</v>
      </c>
      <c r="E197" s="29">
        <v>3767</v>
      </c>
      <c r="F197" s="29">
        <v>160857185</v>
      </c>
      <c r="G197" s="29">
        <v>241633283</v>
      </c>
      <c r="H197" s="29">
        <v>402490468</v>
      </c>
      <c r="I197" s="29">
        <v>328040973</v>
      </c>
      <c r="J197" s="29">
        <v>55985048</v>
      </c>
      <c r="K197" s="29">
        <v>18464447</v>
      </c>
      <c r="L197" s="29">
        <f t="shared" si="11"/>
        <v>96545.692318063302</v>
      </c>
      <c r="M197" s="29">
        <f t="shared" si="9"/>
        <v>76782.521673138413</v>
      </c>
      <c r="N197" s="29">
        <f t="shared" si="10"/>
        <v>83623.820988503954</v>
      </c>
      <c r="O197" s="92">
        <f>C197/SUM(P_C!B$6:B$86)</f>
        <v>1.2232209358390602E-3</v>
      </c>
      <c r="P197" s="92">
        <f>D197/SUM(P_C!C$6:C$86)</f>
        <v>1.9615104347098949E-3</v>
      </c>
      <c r="Q197" s="92">
        <f>E197/SUM(P_C!D$6:D$86)</f>
        <v>1.6225158859681881E-3</v>
      </c>
    </row>
    <row r="198" spans="1:17" ht="14.45" customHeight="1" x14ac:dyDescent="0.25">
      <c r="A198" s="49">
        <v>196</v>
      </c>
      <c r="B198" s="56" t="s">
        <v>265</v>
      </c>
      <c r="C198" s="31">
        <v>196</v>
      </c>
      <c r="D198" s="31">
        <v>144</v>
      </c>
      <c r="E198" s="31">
        <v>340</v>
      </c>
      <c r="F198" s="30">
        <v>46946713</v>
      </c>
      <c r="G198" s="30">
        <v>34902267</v>
      </c>
      <c r="H198" s="30">
        <v>81848980</v>
      </c>
      <c r="I198" s="30">
        <v>74809075</v>
      </c>
      <c r="J198" s="30">
        <v>4085117</v>
      </c>
      <c r="K198" s="30">
        <v>2954788</v>
      </c>
      <c r="L198" s="30">
        <f t="shared" si="11"/>
        <v>217500.26538254847</v>
      </c>
      <c r="M198" s="30">
        <f t="shared" si="9"/>
        <v>220090.76333740554</v>
      </c>
      <c r="N198" s="30">
        <f t="shared" si="10"/>
        <v>218597.41745754675</v>
      </c>
      <c r="O198" s="91">
        <f>C198/SUM(P_C!B$6:B$86)</f>
        <v>1.8385836152182193E-4</v>
      </c>
      <c r="P198" s="91">
        <f>D198/SUM(P_C!C$6:C$86)</f>
        <v>1.1468026902079775E-4</v>
      </c>
      <c r="Q198" s="91">
        <f>E198/SUM(P_C!D$6:D$86)</f>
        <v>1.4644422650097794E-4</v>
      </c>
    </row>
    <row r="199" spans="1:17" ht="14.45" customHeight="1" x14ac:dyDescent="0.25">
      <c r="A199" s="50">
        <v>197</v>
      </c>
      <c r="B199" s="57" t="s">
        <v>266</v>
      </c>
      <c r="C199" s="32">
        <v>226</v>
      </c>
      <c r="D199" s="32">
        <v>316</v>
      </c>
      <c r="E199" s="32">
        <v>542</v>
      </c>
      <c r="F199" s="29">
        <v>52733035</v>
      </c>
      <c r="G199" s="29">
        <v>46324218</v>
      </c>
      <c r="H199" s="29">
        <v>99057252</v>
      </c>
      <c r="I199" s="29">
        <v>86136873</v>
      </c>
      <c r="J199" s="29">
        <v>9621883</v>
      </c>
      <c r="K199" s="29">
        <v>3298496</v>
      </c>
      <c r="L199" s="29">
        <f t="shared" si="11"/>
        <v>199330.71853314387</v>
      </c>
      <c r="M199" s="29">
        <f t="shared" si="9"/>
        <v>125233.61526952537</v>
      </c>
      <c r="N199" s="29">
        <f t="shared" si="10"/>
        <v>156130.19180697636</v>
      </c>
      <c r="O199" s="92">
        <f>C199/SUM(P_C!B$6:B$86)</f>
        <v>2.1199994746903957E-4</v>
      </c>
      <c r="P199" s="92">
        <f>D199/SUM(P_C!C$6:C$86)</f>
        <v>2.5165947924008392E-4</v>
      </c>
      <c r="Q199" s="92">
        <f>E199/SUM(P_C!D$6:D$86)</f>
        <v>2.3344932577508838E-4</v>
      </c>
    </row>
    <row r="200" spans="1:17" ht="14.45" customHeight="1" x14ac:dyDescent="0.25">
      <c r="A200" s="49">
        <v>198</v>
      </c>
      <c r="B200" s="56" t="s">
        <v>267</v>
      </c>
      <c r="C200" s="31">
        <v>308</v>
      </c>
      <c r="D200" s="31">
        <v>248</v>
      </c>
      <c r="E200" s="31">
        <v>556</v>
      </c>
      <c r="F200" s="30">
        <v>25671346</v>
      </c>
      <c r="G200" s="30">
        <v>20997122</v>
      </c>
      <c r="H200" s="30">
        <v>46668468</v>
      </c>
      <c r="I200" s="30">
        <v>38171455</v>
      </c>
      <c r="J200" s="30">
        <v>6158820</v>
      </c>
      <c r="K200" s="30">
        <v>2338193</v>
      </c>
      <c r="L200" s="30">
        <f t="shared" si="11"/>
        <v>65618.796776970019</v>
      </c>
      <c r="M200" s="30">
        <f t="shared" si="9"/>
        <v>66655.874375292857</v>
      </c>
      <c r="N200" s="30">
        <f t="shared" si="10"/>
        <v>66081.378151761484</v>
      </c>
      <c r="O200" s="91">
        <f>C200/SUM(P_C!B$6:B$86)</f>
        <v>2.8892028239143447E-4</v>
      </c>
      <c r="P200" s="91">
        <f>D200/SUM(P_C!C$6:C$86)</f>
        <v>1.9750490775804057E-4</v>
      </c>
      <c r="Q200" s="91">
        <f>E200/SUM(P_C!D$6:D$86)</f>
        <v>2.3947938216042276E-4</v>
      </c>
    </row>
    <row r="201" spans="1:17" ht="14.45" customHeight="1" x14ac:dyDescent="0.25">
      <c r="A201" s="50">
        <v>199</v>
      </c>
      <c r="B201" s="57" t="s">
        <v>268</v>
      </c>
      <c r="C201" s="32">
        <v>331</v>
      </c>
      <c r="D201" s="32">
        <v>551</v>
      </c>
      <c r="E201" s="32">
        <v>882</v>
      </c>
      <c r="F201" s="29">
        <v>47859256</v>
      </c>
      <c r="G201" s="29">
        <v>85422872</v>
      </c>
      <c r="H201" s="29">
        <v>133282128</v>
      </c>
      <c r="I201" s="29">
        <v>125320919</v>
      </c>
      <c r="J201" s="29">
        <v>4946456</v>
      </c>
      <c r="K201" s="29">
        <v>3014753</v>
      </c>
      <c r="L201" s="29">
        <f t="shared" si="11"/>
        <v>135541.8853510076</v>
      </c>
      <c r="M201" s="29">
        <f t="shared" si="9"/>
        <v>145330.96020610636</v>
      </c>
      <c r="N201" s="29">
        <f t="shared" si="10"/>
        <v>141657.28245436292</v>
      </c>
      <c r="O201" s="92">
        <f>C201/SUM(P_C!B$6:B$86)</f>
        <v>3.1049549828430129E-4</v>
      </c>
      <c r="P201" s="92">
        <f>D201/SUM(P_C!C$6:C$86)</f>
        <v>4.3881130715596917E-4</v>
      </c>
      <c r="Q201" s="92">
        <f>E201/SUM(P_C!D$6:D$86)</f>
        <v>3.7989355227606631E-4</v>
      </c>
    </row>
    <row r="202" spans="1:17" ht="14.45" customHeight="1" x14ac:dyDescent="0.25">
      <c r="A202" s="49">
        <v>200</v>
      </c>
      <c r="B202" s="56" t="s">
        <v>269</v>
      </c>
      <c r="C202" s="31">
        <v>186</v>
      </c>
      <c r="D202" s="31">
        <v>652</v>
      </c>
      <c r="E202" s="31">
        <v>838</v>
      </c>
      <c r="F202" s="30">
        <v>47277669</v>
      </c>
      <c r="G202" s="30">
        <v>180881716</v>
      </c>
      <c r="H202" s="30">
        <v>228159385</v>
      </c>
      <c r="I202" s="30">
        <v>218529012</v>
      </c>
      <c r="J202" s="30">
        <v>4256158</v>
      </c>
      <c r="K202" s="30">
        <v>5374216</v>
      </c>
      <c r="L202" s="30">
        <f t="shared" si="11"/>
        <v>243101.23772342372</v>
      </c>
      <c r="M202" s="30">
        <f t="shared" si="9"/>
        <v>265332.91738693148</v>
      </c>
      <c r="N202" s="30">
        <f t="shared" si="10"/>
        <v>260398.43956185694</v>
      </c>
      <c r="O202" s="91">
        <f>C202/SUM(P_C!B$6:B$86)</f>
        <v>1.7447783287274937E-4</v>
      </c>
      <c r="P202" s="91">
        <f>D202/SUM(P_C!C$6:C$86)</f>
        <v>5.1924677362194538E-4</v>
      </c>
      <c r="Q202" s="91">
        <f>E202/SUM(P_C!D$6:D$86)</f>
        <v>3.6094194649358683E-4</v>
      </c>
    </row>
    <row r="203" spans="1:17" x14ac:dyDescent="0.25">
      <c r="A203" s="50">
        <v>201</v>
      </c>
      <c r="B203" s="57" t="s">
        <v>270</v>
      </c>
      <c r="C203" s="32">
        <v>356</v>
      </c>
      <c r="D203" s="32">
        <v>696</v>
      </c>
      <c r="E203" s="29">
        <v>1052</v>
      </c>
      <c r="F203" s="29">
        <v>91330108</v>
      </c>
      <c r="G203" s="29">
        <v>163268078</v>
      </c>
      <c r="H203" s="29">
        <v>254598186</v>
      </c>
      <c r="I203" s="29">
        <v>224297194</v>
      </c>
      <c r="J203" s="29">
        <v>18979680</v>
      </c>
      <c r="K203" s="29">
        <v>11321313</v>
      </c>
      <c r="L203" s="29">
        <f t="shared" si="11"/>
        <v>222983.49221320651</v>
      </c>
      <c r="M203" s="29">
        <f t="shared" si="9"/>
        <v>203892.27899086123</v>
      </c>
      <c r="N203" s="29">
        <f t="shared" si="10"/>
        <v>210352.80361743437</v>
      </c>
      <c r="O203" s="92">
        <f>C203/SUM(P_C!B$6:B$86)</f>
        <v>3.339468199069827E-4</v>
      </c>
      <c r="P203" s="92">
        <f>D203/SUM(P_C!C$6:C$86)</f>
        <v>5.5428796693385578E-4</v>
      </c>
      <c r="Q203" s="92">
        <f>E203/SUM(P_C!D$6:D$86)</f>
        <v>4.5311566552655528E-4</v>
      </c>
    </row>
    <row r="204" spans="1:17" ht="14.45" customHeight="1" x14ac:dyDescent="0.25">
      <c r="A204" s="49">
        <v>202</v>
      </c>
      <c r="B204" s="56" t="s">
        <v>271</v>
      </c>
      <c r="C204" s="31">
        <v>150</v>
      </c>
      <c r="D204" s="31">
        <v>479</v>
      </c>
      <c r="E204" s="31">
        <v>629</v>
      </c>
      <c r="F204" s="30">
        <v>17777596</v>
      </c>
      <c r="G204" s="30">
        <v>50250785</v>
      </c>
      <c r="H204" s="30">
        <v>68028381</v>
      </c>
      <c r="I204" s="30">
        <v>55301857</v>
      </c>
      <c r="J204" s="30">
        <v>9122855</v>
      </c>
      <c r="K204" s="30">
        <v>3603670</v>
      </c>
      <c r="L204" s="30">
        <f t="shared" si="11"/>
        <v>92517.140186763703</v>
      </c>
      <c r="M204" s="30">
        <f t="shared" si="9"/>
        <v>81893.185250028153</v>
      </c>
      <c r="N204" s="30">
        <f t="shared" si="10"/>
        <v>84426.719813637596</v>
      </c>
      <c r="O204" s="91">
        <f>C204/SUM(P_C!B$6:B$86)</f>
        <v>1.407079297360882E-4</v>
      </c>
      <c r="P204" s="91">
        <f>D204/SUM(P_C!C$6:C$86)</f>
        <v>3.8147117264557029E-4</v>
      </c>
      <c r="Q204" s="91">
        <f>E204/SUM(P_C!D$6:D$86)</f>
        <v>2.7092181902680919E-4</v>
      </c>
    </row>
    <row r="205" spans="1:17" x14ac:dyDescent="0.25">
      <c r="A205" s="50">
        <v>203</v>
      </c>
      <c r="B205" s="57" t="s">
        <v>272</v>
      </c>
      <c r="C205" s="29">
        <v>2344</v>
      </c>
      <c r="D205" s="29">
        <v>2282</v>
      </c>
      <c r="E205" s="29">
        <v>4626</v>
      </c>
      <c r="F205" s="29">
        <v>290747971</v>
      </c>
      <c r="G205" s="29">
        <v>265752781</v>
      </c>
      <c r="H205" s="29">
        <v>556500751</v>
      </c>
      <c r="I205" s="29">
        <v>500836834</v>
      </c>
      <c r="J205" s="29">
        <v>29195593</v>
      </c>
      <c r="K205" s="29">
        <v>26468324</v>
      </c>
      <c r="L205" s="29">
        <f t="shared" si="11"/>
        <v>110635.41958155375</v>
      </c>
      <c r="M205" s="29">
        <f t="shared" si="9"/>
        <v>103871.70963687377</v>
      </c>
      <c r="N205" s="29">
        <f t="shared" si="10"/>
        <v>107298.88975325746</v>
      </c>
      <c r="O205" s="92">
        <f>C205/SUM(P_C!B$6:B$86)</f>
        <v>2.198795915342605E-3</v>
      </c>
      <c r="P205" s="92">
        <f>D205/SUM(P_C!C$6:C$86)</f>
        <v>1.8173637076768087E-3</v>
      </c>
      <c r="Q205" s="92">
        <f>E205/SUM(P_C!D$6:D$86)</f>
        <v>1.9925029170397763E-3</v>
      </c>
    </row>
    <row r="206" spans="1:17" ht="14.45" customHeight="1" x14ac:dyDescent="0.25">
      <c r="A206" s="49">
        <v>204</v>
      </c>
      <c r="B206" s="56" t="s">
        <v>273</v>
      </c>
      <c r="C206" s="31">
        <v>68</v>
      </c>
      <c r="D206" s="31">
        <v>193</v>
      </c>
      <c r="E206" s="31">
        <v>261</v>
      </c>
      <c r="F206" s="30">
        <v>18253365</v>
      </c>
      <c r="G206" s="30">
        <v>76945664</v>
      </c>
      <c r="H206" s="30">
        <v>95199029</v>
      </c>
      <c r="I206" s="30">
        <v>89960212</v>
      </c>
      <c r="J206" s="30">
        <v>2710717</v>
      </c>
      <c r="K206" s="30">
        <v>2528100</v>
      </c>
      <c r="L206" s="30">
        <f t="shared" si="11"/>
        <v>253027.06403742367</v>
      </c>
      <c r="M206" s="30">
        <f t="shared" si="9"/>
        <v>375802.61129435839</v>
      </c>
      <c r="N206" s="30">
        <f t="shared" si="10"/>
        <v>343815.11239216849</v>
      </c>
      <c r="O206" s="91">
        <f>C206/SUM(P_C!B$6:B$86)</f>
        <v>6.3787594813693326E-5</v>
      </c>
      <c r="P206" s="91">
        <f>D206/SUM(P_C!C$6:C$86)</f>
        <v>1.5370341611815254E-4</v>
      </c>
      <c r="Q206" s="91">
        <f>E206/SUM(P_C!D$6:D$86)</f>
        <v>1.1241747975516248E-4</v>
      </c>
    </row>
    <row r="207" spans="1:17" ht="14.45" customHeight="1" x14ac:dyDescent="0.25">
      <c r="A207" s="50">
        <v>205</v>
      </c>
      <c r="B207" s="57" t="s">
        <v>274</v>
      </c>
      <c r="C207" s="29">
        <v>1479</v>
      </c>
      <c r="D207" s="29">
        <v>1850</v>
      </c>
      <c r="E207" s="29">
        <v>3329</v>
      </c>
      <c r="F207" s="29">
        <v>430481342</v>
      </c>
      <c r="G207" s="29">
        <v>479446743</v>
      </c>
      <c r="H207" s="29">
        <v>909928086</v>
      </c>
      <c r="I207" s="29">
        <v>826314386</v>
      </c>
      <c r="J207" s="29">
        <v>44004652</v>
      </c>
      <c r="K207" s="29">
        <v>39609048</v>
      </c>
      <c r="L207" s="29">
        <f t="shared" si="11"/>
        <v>262353.197908381</v>
      </c>
      <c r="M207" s="29">
        <f t="shared" si="9"/>
        <v>233597.8534514732</v>
      </c>
      <c r="N207" s="29">
        <f t="shared" si="10"/>
        <v>246373.20801834931</v>
      </c>
      <c r="O207" s="92">
        <f>C207/SUM(P_C!B$6:B$86)</f>
        <v>1.3873801871978296E-3</v>
      </c>
      <c r="P207" s="92">
        <f>D207/SUM(P_C!C$6:C$86)</f>
        <v>1.4733229006144155E-3</v>
      </c>
      <c r="Q207" s="92">
        <f>E207/SUM(P_C!D$6:D$86)</f>
        <v>1.4338612647698693E-3</v>
      </c>
    </row>
    <row r="208" spans="1:17" x14ac:dyDescent="0.25">
      <c r="A208" s="49">
        <v>206</v>
      </c>
      <c r="B208" s="56" t="s">
        <v>275</v>
      </c>
      <c r="C208" s="31">
        <v>888</v>
      </c>
      <c r="D208" s="30">
        <v>1299</v>
      </c>
      <c r="E208" s="30">
        <v>2187</v>
      </c>
      <c r="F208" s="30">
        <v>121298084</v>
      </c>
      <c r="G208" s="30">
        <v>196983226</v>
      </c>
      <c r="H208" s="30">
        <v>318281310</v>
      </c>
      <c r="I208" s="30">
        <v>291708732</v>
      </c>
      <c r="J208" s="30">
        <v>15341148</v>
      </c>
      <c r="K208" s="30">
        <v>11231430</v>
      </c>
      <c r="L208" s="30">
        <f t="shared" si="11"/>
        <v>124430.52665256814</v>
      </c>
      <c r="M208" s="30">
        <f t="shared" si="9"/>
        <v>138135.74004742104</v>
      </c>
      <c r="N208" s="30">
        <f t="shared" si="10"/>
        <v>132570.93460863305</v>
      </c>
      <c r="O208" s="91">
        <f>C208/SUM(P_C!B$6:B$86)</f>
        <v>8.3299094403764215E-4</v>
      </c>
      <c r="P208" s="91">
        <f>D208/SUM(P_C!C$6:C$86)</f>
        <v>1.0345115934584463E-3</v>
      </c>
      <c r="Q208" s="91">
        <f>E208/SUM(P_C!D$6:D$86)</f>
        <v>9.4198095105187877E-4</v>
      </c>
    </row>
    <row r="209" spans="1:17" x14ac:dyDescent="0.25">
      <c r="A209" s="50">
        <v>207</v>
      </c>
      <c r="B209" s="57" t="s">
        <v>276</v>
      </c>
      <c r="C209" s="29">
        <v>1442</v>
      </c>
      <c r="D209" s="29">
        <v>1379</v>
      </c>
      <c r="E209" s="29">
        <v>2821</v>
      </c>
      <c r="F209" s="29">
        <v>112829199</v>
      </c>
      <c r="G209" s="29">
        <v>110597280</v>
      </c>
      <c r="H209" s="29">
        <v>223426480</v>
      </c>
      <c r="I209" s="29">
        <v>195761339</v>
      </c>
      <c r="J209" s="29">
        <v>16664088</v>
      </c>
      <c r="K209" s="29">
        <v>11001053</v>
      </c>
      <c r="L209" s="29">
        <f t="shared" si="11"/>
        <v>67561.60162375847</v>
      </c>
      <c r="M209" s="29">
        <f t="shared" si="9"/>
        <v>69250.652825426951</v>
      </c>
      <c r="N209" s="29">
        <f t="shared" si="10"/>
        <v>68387.26715745707</v>
      </c>
      <c r="O209" s="92">
        <f>C209/SUM(P_C!B$6:B$86)</f>
        <v>1.3526722311962612E-3</v>
      </c>
      <c r="P209" s="92">
        <f>D209/SUM(P_C!C$6:C$86)</f>
        <v>1.0982228540255563E-3</v>
      </c>
      <c r="Q209" s="92">
        <f>E209/SUM(P_C!D$6:D$86)</f>
        <v>1.2150563616448787E-3</v>
      </c>
    </row>
    <row r="210" spans="1:17" ht="14.45" customHeight="1" x14ac:dyDescent="0.25">
      <c r="A210" s="49">
        <v>208</v>
      </c>
      <c r="B210" s="56" t="s">
        <v>277</v>
      </c>
      <c r="C210" s="31">
        <v>110</v>
      </c>
      <c r="D210" s="31">
        <v>899</v>
      </c>
      <c r="E210" s="30">
        <v>1009</v>
      </c>
      <c r="F210" s="30">
        <v>8989636</v>
      </c>
      <c r="G210" s="30">
        <v>43686466</v>
      </c>
      <c r="H210" s="30">
        <v>52676103</v>
      </c>
      <c r="I210" s="30">
        <v>45619162</v>
      </c>
      <c r="J210" s="30">
        <v>3913686</v>
      </c>
      <c r="K210" s="30">
        <v>3143254</v>
      </c>
      <c r="L210" s="30">
        <f t="shared" si="11"/>
        <v>69564.964714060116</v>
      </c>
      <c r="M210" s="30">
        <f t="shared" si="9"/>
        <v>41364.556243662846</v>
      </c>
      <c r="N210" s="30">
        <f t="shared" si="10"/>
        <v>44438.932639066596</v>
      </c>
      <c r="O210" s="91">
        <f>C210/SUM(P_C!B$6:B$86)</f>
        <v>1.0318581513979802E-4</v>
      </c>
      <c r="P210" s="91">
        <f>D210/SUM(P_C!C$6:C$86)</f>
        <v>7.1595529062289706E-4</v>
      </c>
      <c r="Q210" s="91">
        <f>E210/SUM(P_C!D$6:D$86)</f>
        <v>4.3459477805731395E-4</v>
      </c>
    </row>
    <row r="211" spans="1:17" x14ac:dyDescent="0.25">
      <c r="A211" s="50">
        <v>209</v>
      </c>
      <c r="B211" s="57" t="s">
        <v>278</v>
      </c>
      <c r="C211" s="32">
        <v>11</v>
      </c>
      <c r="D211" s="32">
        <v>6</v>
      </c>
      <c r="E211" s="32">
        <v>17</v>
      </c>
      <c r="F211" s="29">
        <v>4862034</v>
      </c>
      <c r="G211" s="29">
        <v>1519097</v>
      </c>
      <c r="H211" s="29">
        <v>6381131</v>
      </c>
      <c r="I211" s="29">
        <v>6001562</v>
      </c>
      <c r="J211" s="29">
        <v>208625</v>
      </c>
      <c r="K211" s="29">
        <v>170944</v>
      </c>
      <c r="L211" s="29">
        <f t="shared" si="11"/>
        <v>414486.22977602249</v>
      </c>
      <c r="M211" s="29">
        <f t="shared" si="9"/>
        <v>237420.95969624826</v>
      </c>
      <c r="N211" s="29">
        <f t="shared" si="10"/>
        <v>351992.60504198459</v>
      </c>
      <c r="O211" s="92">
        <f>C211/SUM(P_C!B$6:B$86)</f>
        <v>1.0318581513979802E-5</v>
      </c>
      <c r="P211" s="92">
        <f>D211/SUM(P_C!C$6:C$86)</f>
        <v>4.7783445425332391E-6</v>
      </c>
      <c r="Q211" s="92">
        <f>E211/SUM(P_C!D$6:D$86)</f>
        <v>7.3222113250488969E-6</v>
      </c>
    </row>
    <row r="212" spans="1:17" ht="14.45" customHeight="1" x14ac:dyDescent="0.25">
      <c r="A212" s="49">
        <v>210</v>
      </c>
      <c r="B212" s="56" t="s">
        <v>279</v>
      </c>
      <c r="C212" s="31">
        <v>376</v>
      </c>
      <c r="D212" s="31">
        <v>307</v>
      </c>
      <c r="E212" s="31">
        <v>683</v>
      </c>
      <c r="F212" s="30">
        <v>62364806</v>
      </c>
      <c r="G212" s="30">
        <v>45550662</v>
      </c>
      <c r="H212" s="30">
        <v>107915469</v>
      </c>
      <c r="I212" s="30">
        <v>97951260</v>
      </c>
      <c r="J212" s="30">
        <v>5607076</v>
      </c>
      <c r="K212" s="30">
        <v>4357133</v>
      </c>
      <c r="L212" s="30">
        <f t="shared" si="11"/>
        <v>149413.49432301626</v>
      </c>
      <c r="M212" s="30">
        <f t="shared" si="9"/>
        <v>133657.83111853799</v>
      </c>
      <c r="N212" s="30">
        <f t="shared" si="10"/>
        <v>142331.52111224807</v>
      </c>
      <c r="O212" s="91">
        <f>C212/SUM(P_C!B$6:B$86)</f>
        <v>3.5270787720512777E-4</v>
      </c>
      <c r="P212" s="91">
        <f>D212/SUM(P_C!C$6:C$86)</f>
        <v>2.4449196242628407E-4</v>
      </c>
      <c r="Q212" s="91">
        <f>E212/SUM(P_C!D$6:D$86)</f>
        <v>2.9418060794167043E-4</v>
      </c>
    </row>
    <row r="213" spans="1:17" ht="14.45" customHeight="1" x14ac:dyDescent="0.25">
      <c r="A213" s="50">
        <v>211</v>
      </c>
      <c r="B213" s="57" t="s">
        <v>280</v>
      </c>
      <c r="C213" s="32">
        <v>18</v>
      </c>
      <c r="D213" s="32">
        <v>12</v>
      </c>
      <c r="E213" s="32">
        <v>30</v>
      </c>
      <c r="F213" s="29">
        <v>3978065</v>
      </c>
      <c r="G213" s="29">
        <v>871525</v>
      </c>
      <c r="H213" s="29">
        <v>4849591</v>
      </c>
      <c r="I213" s="29">
        <v>4392135</v>
      </c>
      <c r="J213" s="29">
        <v>215483</v>
      </c>
      <c r="K213" s="29">
        <v>241973</v>
      </c>
      <c r="L213" s="29">
        <f t="shared" si="11"/>
        <v>198582.67192286751</v>
      </c>
      <c r="M213" s="29">
        <f t="shared" si="9"/>
        <v>65259.025360662934</v>
      </c>
      <c r="N213" s="29">
        <f t="shared" si="10"/>
        <v>145253.24324963379</v>
      </c>
      <c r="O213" s="92">
        <f>C213/SUM(P_C!B$6:B$86)</f>
        <v>1.6884951568330584E-5</v>
      </c>
      <c r="P213" s="92">
        <f>D213/SUM(P_C!C$6:C$86)</f>
        <v>9.5566890850664781E-6</v>
      </c>
      <c r="Q213" s="92">
        <f>E213/SUM(P_C!D$6:D$86)</f>
        <v>1.2921549397145113E-5</v>
      </c>
    </row>
    <row r="214" spans="1:17" x14ac:dyDescent="0.25">
      <c r="A214" s="49">
        <v>212</v>
      </c>
      <c r="B214" s="56" t="s">
        <v>281</v>
      </c>
      <c r="C214" s="31">
        <v>53</v>
      </c>
      <c r="D214" s="31">
        <v>42</v>
      </c>
      <c r="E214" s="31">
        <v>95</v>
      </c>
      <c r="F214" s="30">
        <v>16103734</v>
      </c>
      <c r="G214" s="30">
        <v>14786119</v>
      </c>
      <c r="H214" s="30">
        <v>30889853</v>
      </c>
      <c r="I214" s="30">
        <v>29867274</v>
      </c>
      <c r="J214" s="30">
        <v>519063</v>
      </c>
      <c r="K214" s="30">
        <v>503516</v>
      </c>
      <c r="L214" s="30">
        <f t="shared" si="11"/>
        <v>293530.216827447</v>
      </c>
      <c r="M214" s="30">
        <f t="shared" si="9"/>
        <v>340100.29089798883</v>
      </c>
      <c r="N214" s="30">
        <f t="shared" si="10"/>
        <v>314119.09167968651</v>
      </c>
      <c r="O214" s="91">
        <f>C214/SUM(P_C!B$6:B$86)</f>
        <v>4.97168018400845E-5</v>
      </c>
      <c r="P214" s="91">
        <f>D214/SUM(P_C!C$6:C$86)</f>
        <v>3.3448411797732675E-5</v>
      </c>
      <c r="Q214" s="91">
        <f>E214/SUM(P_C!D$6:D$86)</f>
        <v>4.0918239757626191E-5</v>
      </c>
    </row>
    <row r="215" spans="1:17" ht="14.45" customHeight="1" x14ac:dyDescent="0.25">
      <c r="A215" s="50">
        <v>213</v>
      </c>
      <c r="B215" s="57" t="s">
        <v>282</v>
      </c>
      <c r="C215" s="32">
        <v>121</v>
      </c>
      <c r="D215" s="32">
        <v>463</v>
      </c>
      <c r="E215" s="32">
        <v>584</v>
      </c>
      <c r="F215" s="29">
        <v>23788002</v>
      </c>
      <c r="G215" s="29">
        <v>32228273</v>
      </c>
      <c r="H215" s="29">
        <v>56016275</v>
      </c>
      <c r="I215" s="29">
        <v>46562640</v>
      </c>
      <c r="J215" s="29">
        <v>7074041</v>
      </c>
      <c r="K215" s="29">
        <v>2379594</v>
      </c>
      <c r="L215" s="29">
        <f t="shared" si="11"/>
        <v>158206.66770913417</v>
      </c>
      <c r="M215" s="29">
        <f t="shared" si="9"/>
        <v>56015.501680342211</v>
      </c>
      <c r="N215" s="29">
        <f t="shared" si="10"/>
        <v>77188.671354115897</v>
      </c>
      <c r="O215" s="92">
        <f>C215/SUM(P_C!B$6:B$86)</f>
        <v>1.1350439665377782E-4</v>
      </c>
      <c r="P215" s="92">
        <f>D215/SUM(P_C!C$6:C$86)</f>
        <v>3.6872892053214831E-4</v>
      </c>
      <c r="Q215" s="92">
        <f>E215/SUM(P_C!D$6:D$86)</f>
        <v>2.515394949310915E-4</v>
      </c>
    </row>
    <row r="216" spans="1:17" x14ac:dyDescent="0.25">
      <c r="A216" s="49">
        <v>214</v>
      </c>
      <c r="B216" s="56" t="s">
        <v>283</v>
      </c>
      <c r="C216" s="31">
        <v>199</v>
      </c>
      <c r="D216" s="31">
        <v>123</v>
      </c>
      <c r="E216" s="31">
        <v>322</v>
      </c>
      <c r="F216" s="30">
        <v>129524094</v>
      </c>
      <c r="G216" s="30">
        <v>55182109</v>
      </c>
      <c r="H216" s="30">
        <v>184706203</v>
      </c>
      <c r="I216" s="30">
        <v>177585910</v>
      </c>
      <c r="J216" s="30">
        <v>2845328</v>
      </c>
      <c r="K216" s="30">
        <v>4274965</v>
      </c>
      <c r="L216" s="30">
        <f t="shared" si="11"/>
        <v>625029.11029608629</v>
      </c>
      <c r="M216" s="30">
        <f t="shared" si="9"/>
        <v>430820.08425044914</v>
      </c>
      <c r="N216" s="30">
        <f t="shared" si="10"/>
        <v>550843.67488113791</v>
      </c>
      <c r="O216" s="91">
        <f>C216/SUM(P_C!B$6:B$86)</f>
        <v>1.866725201165437E-4</v>
      </c>
      <c r="P216" s="91">
        <f>D216/SUM(P_C!C$6:C$86)</f>
        <v>9.795606312193141E-5</v>
      </c>
      <c r="Q216" s="91">
        <f>E216/SUM(P_C!D$6:D$86)</f>
        <v>1.3869129686269087E-4</v>
      </c>
    </row>
    <row r="217" spans="1:17" x14ac:dyDescent="0.25">
      <c r="A217" s="50">
        <v>215</v>
      </c>
      <c r="B217" s="57" t="s">
        <v>284</v>
      </c>
      <c r="C217" s="29">
        <v>1299</v>
      </c>
      <c r="D217" s="32">
        <v>962</v>
      </c>
      <c r="E217" s="29">
        <v>2261</v>
      </c>
      <c r="F217" s="29">
        <v>181532675</v>
      </c>
      <c r="G217" s="29">
        <v>137310595</v>
      </c>
      <c r="H217" s="29">
        <v>318843271</v>
      </c>
      <c r="I217" s="29">
        <v>268557352</v>
      </c>
      <c r="J217" s="29">
        <v>32221463</v>
      </c>
      <c r="K217" s="29">
        <v>18064456</v>
      </c>
      <c r="L217" s="29">
        <f t="shared" si="11"/>
        <v>114708.77837705397</v>
      </c>
      <c r="M217" s="29">
        <f t="shared" si="9"/>
        <v>117160.16521359568</v>
      </c>
      <c r="N217" s="29">
        <f t="shared" si="10"/>
        <v>115751.783665678</v>
      </c>
      <c r="O217" s="92">
        <f>C217/SUM(P_C!B$6:B$86)</f>
        <v>1.2185306715145239E-3</v>
      </c>
      <c r="P217" s="92">
        <f>D217/SUM(P_C!C$6:C$86)</f>
        <v>7.6612790831949603E-4</v>
      </c>
      <c r="Q217" s="92">
        <f>E217/SUM(P_C!D$6:D$86)</f>
        <v>9.7385410623150332E-4</v>
      </c>
    </row>
    <row r="218" spans="1:17" x14ac:dyDescent="0.25">
      <c r="A218" s="49">
        <v>216</v>
      </c>
      <c r="B218" s="56" t="s">
        <v>285</v>
      </c>
      <c r="C218" s="31">
        <v>28</v>
      </c>
      <c r="D218" s="31">
        <v>162</v>
      </c>
      <c r="E218" s="31">
        <v>190</v>
      </c>
      <c r="F218" s="30">
        <v>2175560</v>
      </c>
      <c r="G218" s="30">
        <v>12410290</v>
      </c>
      <c r="H218" s="30">
        <v>14585850</v>
      </c>
      <c r="I218" s="30">
        <v>11885889</v>
      </c>
      <c r="J218" s="30">
        <v>1991910</v>
      </c>
      <c r="K218" s="30">
        <v>708051</v>
      </c>
      <c r="L218" s="30">
        <f t="shared" si="11"/>
        <v>60824.491792818058</v>
      </c>
      <c r="M218" s="30">
        <f t="shared" si="9"/>
        <v>59969.768257883981</v>
      </c>
      <c r="N218" s="30">
        <f t="shared" si="10"/>
        <v>60095.727515663741</v>
      </c>
      <c r="O218" s="91">
        <f>C218/SUM(P_C!B$6:B$86)</f>
        <v>2.6265480217403132E-5</v>
      </c>
      <c r="P218" s="91">
        <f>D218/SUM(P_C!C$6:C$86)</f>
        <v>1.2901530264839746E-4</v>
      </c>
      <c r="Q218" s="91">
        <f>E218/SUM(P_C!D$6:D$86)</f>
        <v>8.1836479515252382E-5</v>
      </c>
    </row>
    <row r="219" spans="1:17" x14ac:dyDescent="0.25">
      <c r="A219" s="50">
        <v>217</v>
      </c>
      <c r="B219" s="57" t="s">
        <v>286</v>
      </c>
      <c r="C219" s="32">
        <v>352</v>
      </c>
      <c r="D219" s="29">
        <v>1092</v>
      </c>
      <c r="E219" s="29">
        <v>1444</v>
      </c>
      <c r="F219" s="29">
        <v>39067505</v>
      </c>
      <c r="G219" s="29">
        <v>71843344</v>
      </c>
      <c r="H219" s="29">
        <v>110910849</v>
      </c>
      <c r="I219" s="29">
        <v>87698257</v>
      </c>
      <c r="J219" s="29">
        <v>17537939</v>
      </c>
      <c r="K219" s="29">
        <v>5674653</v>
      </c>
      <c r="L219" s="29">
        <f t="shared" si="11"/>
        <v>83046.529035064159</v>
      </c>
      <c r="M219" s="29">
        <f t="shared" si="9"/>
        <v>49228.020527943867</v>
      </c>
      <c r="N219" s="29">
        <f t="shared" si="10"/>
        <v>57471.867477047985</v>
      </c>
      <c r="O219" s="92">
        <f>C219/SUM(P_C!B$6:B$86)</f>
        <v>3.3019460844735366E-4</v>
      </c>
      <c r="P219" s="92">
        <f>D219/SUM(P_C!C$6:C$86)</f>
        <v>8.6965870674104951E-4</v>
      </c>
      <c r="Q219" s="92">
        <f>E219/SUM(P_C!D$6:D$86)</f>
        <v>6.219572443159181E-4</v>
      </c>
    </row>
    <row r="220" spans="1:17" x14ac:dyDescent="0.25">
      <c r="A220" s="49">
        <v>218</v>
      </c>
      <c r="B220" s="56" t="s">
        <v>287</v>
      </c>
      <c r="C220" s="30">
        <v>1199</v>
      </c>
      <c r="D220" s="31">
        <v>0</v>
      </c>
      <c r="E220" s="30">
        <v>1199</v>
      </c>
      <c r="F220" s="30">
        <v>132278407</v>
      </c>
      <c r="G220" s="31">
        <v>0</v>
      </c>
      <c r="H220" s="30">
        <v>132278407</v>
      </c>
      <c r="I220" s="30">
        <v>110737650</v>
      </c>
      <c r="J220" s="30">
        <v>15178251</v>
      </c>
      <c r="K220" s="30">
        <v>6362506</v>
      </c>
      <c r="L220" s="30">
        <f t="shared" si="11"/>
        <v>89732.478688315881</v>
      </c>
      <c r="M220" s="30">
        <f t="shared" si="9"/>
        <v>0</v>
      </c>
      <c r="N220" s="30">
        <f t="shared" si="10"/>
        <v>89732.478688315881</v>
      </c>
      <c r="O220" s="91">
        <f>C220/SUM(P_C!B$6:B$86)</f>
        <v>1.1247253850237985E-3</v>
      </c>
      <c r="P220" s="91">
        <f>D220/SUM(P_C!C$6:C$86)</f>
        <v>0</v>
      </c>
      <c r="Q220" s="91">
        <f>E220/SUM(P_C!D$6:D$86)</f>
        <v>5.1643125757256639E-4</v>
      </c>
    </row>
    <row r="221" spans="1:17" x14ac:dyDescent="0.25">
      <c r="A221" s="50">
        <v>219</v>
      </c>
      <c r="B221" s="57" t="s">
        <v>288</v>
      </c>
      <c r="C221" s="32">
        <v>262</v>
      </c>
      <c r="D221" s="32">
        <v>0</v>
      </c>
      <c r="E221" s="32">
        <v>262</v>
      </c>
      <c r="F221" s="29">
        <v>30038250</v>
      </c>
      <c r="G221" s="29">
        <v>13593</v>
      </c>
      <c r="H221" s="29">
        <v>30051843</v>
      </c>
      <c r="I221" s="29">
        <v>25607746</v>
      </c>
      <c r="J221" s="29">
        <v>2923625</v>
      </c>
      <c r="K221" s="29">
        <v>1520472</v>
      </c>
      <c r="L221" s="29">
        <f t="shared" si="11"/>
        <v>95530.101101698339</v>
      </c>
      <c r="M221" s="29">
        <f t="shared" si="9"/>
        <v>0</v>
      </c>
      <c r="N221" s="29">
        <f t="shared" si="10"/>
        <v>95573.330672804354</v>
      </c>
      <c r="O221" s="92">
        <f>C221/SUM(P_C!B$6:B$86)</f>
        <v>2.4576985060570074E-4</v>
      </c>
      <c r="P221" s="92">
        <f>D221/SUM(P_C!C$6:C$86)</f>
        <v>0</v>
      </c>
      <c r="Q221" s="92">
        <f>E221/SUM(P_C!D$6:D$86)</f>
        <v>1.1284819806840066E-4</v>
      </c>
    </row>
    <row r="222" spans="1:17" x14ac:dyDescent="0.25">
      <c r="A222" s="49">
        <v>220</v>
      </c>
      <c r="B222" s="56" t="s">
        <v>289</v>
      </c>
      <c r="C222" s="31">
        <v>82</v>
      </c>
      <c r="D222" s="31">
        <v>0</v>
      </c>
      <c r="E222" s="31">
        <v>82</v>
      </c>
      <c r="F222" s="30">
        <v>4203124</v>
      </c>
      <c r="G222" s="31">
        <v>0</v>
      </c>
      <c r="H222" s="30">
        <v>4203124</v>
      </c>
      <c r="I222" s="30">
        <v>2827686</v>
      </c>
      <c r="J222" s="30">
        <v>1115587</v>
      </c>
      <c r="K222" s="30">
        <v>259851</v>
      </c>
      <c r="L222" s="30">
        <f t="shared" si="11"/>
        <v>28183.308511349391</v>
      </c>
      <c r="M222" s="30">
        <f t="shared" si="9"/>
        <v>0</v>
      </c>
      <c r="N222" s="30">
        <f t="shared" si="10"/>
        <v>28183.308511349391</v>
      </c>
      <c r="O222" s="91">
        <f>C222/SUM(P_C!B$6:B$86)</f>
        <v>7.6920334922394887E-5</v>
      </c>
      <c r="P222" s="91">
        <f>D222/SUM(P_C!C$6:C$86)</f>
        <v>0</v>
      </c>
      <c r="Q222" s="91">
        <f>E222/SUM(P_C!D$6:D$86)</f>
        <v>3.5318901685529976E-5</v>
      </c>
    </row>
    <row r="223" spans="1:17" ht="14.45" customHeight="1" x14ac:dyDescent="0.25">
      <c r="A223" s="50">
        <v>221</v>
      </c>
      <c r="B223" s="57" t="s">
        <v>290</v>
      </c>
      <c r="C223" s="32">
        <v>396</v>
      </c>
      <c r="D223" s="32">
        <v>0</v>
      </c>
      <c r="E223" s="32">
        <v>396</v>
      </c>
      <c r="F223" s="29">
        <v>5160997</v>
      </c>
      <c r="G223" s="32">
        <v>0</v>
      </c>
      <c r="H223" s="29">
        <v>5160997</v>
      </c>
      <c r="I223" s="29">
        <v>3689538</v>
      </c>
      <c r="J223" s="29">
        <v>1320604</v>
      </c>
      <c r="K223" s="29">
        <v>150855</v>
      </c>
      <c r="L223" s="29">
        <f t="shared" si="11"/>
        <v>8025.8135485600578</v>
      </c>
      <c r="M223" s="29">
        <f t="shared" si="9"/>
        <v>0</v>
      </c>
      <c r="N223" s="29">
        <f t="shared" si="10"/>
        <v>8025.8135485600578</v>
      </c>
      <c r="O223" s="92">
        <f>C223/SUM(P_C!B$6:B$86)</f>
        <v>3.7146893450327285E-4</v>
      </c>
      <c r="P223" s="92">
        <f>D223/SUM(P_C!C$6:C$86)</f>
        <v>0</v>
      </c>
      <c r="Q223" s="92">
        <f>E223/SUM(P_C!D$6:D$86)</f>
        <v>1.705644520423155E-4</v>
      </c>
    </row>
    <row r="224" spans="1:17" ht="14.45" customHeight="1" x14ac:dyDescent="0.25">
      <c r="A224" s="49">
        <v>222</v>
      </c>
      <c r="B224" s="56" t="s">
        <v>291</v>
      </c>
      <c r="C224" s="31">
        <v>279</v>
      </c>
      <c r="D224" s="31">
        <v>3</v>
      </c>
      <c r="E224" s="31">
        <v>282</v>
      </c>
      <c r="F224" s="30">
        <v>15112523</v>
      </c>
      <c r="G224" s="30">
        <v>170838</v>
      </c>
      <c r="H224" s="30">
        <v>15283361</v>
      </c>
      <c r="I224" s="30">
        <v>11485187</v>
      </c>
      <c r="J224" s="30">
        <v>3015811</v>
      </c>
      <c r="K224" s="30">
        <v>782363</v>
      </c>
      <c r="L224" s="30">
        <f t="shared" si="11"/>
        <v>37222.576220120594</v>
      </c>
      <c r="M224" s="30">
        <f t="shared" si="9"/>
        <v>39132.435682330841</v>
      </c>
      <c r="N224" s="30">
        <f t="shared" si="10"/>
        <v>37242.893873973902</v>
      </c>
      <c r="O224" s="91">
        <f>C224/SUM(P_C!B$6:B$86)</f>
        <v>2.6171674930912408E-4</v>
      </c>
      <c r="P224" s="91">
        <f>D224/SUM(P_C!C$6:C$86)</f>
        <v>2.3891722712666195E-6</v>
      </c>
      <c r="Q224" s="91">
        <f>E224/SUM(P_C!D$6:D$86)</f>
        <v>1.2146256433316406E-4</v>
      </c>
    </row>
    <row r="225" spans="1:17" x14ac:dyDescent="0.25">
      <c r="A225" s="50">
        <v>223</v>
      </c>
      <c r="B225" s="57" t="s">
        <v>292</v>
      </c>
      <c r="C225" s="32">
        <v>7</v>
      </c>
      <c r="D225" s="32">
        <v>702</v>
      </c>
      <c r="E225" s="32">
        <v>709</v>
      </c>
      <c r="F225" s="29">
        <v>526815</v>
      </c>
      <c r="G225" s="29">
        <v>63914706</v>
      </c>
      <c r="H225" s="29">
        <v>64441521</v>
      </c>
      <c r="I225" s="29">
        <v>52547139</v>
      </c>
      <c r="J225" s="29">
        <v>8897071</v>
      </c>
      <c r="K225" s="29">
        <v>2997312</v>
      </c>
      <c r="L225" s="29">
        <f t="shared" si="11"/>
        <v>58950.705741830534</v>
      </c>
      <c r="M225" s="29">
        <f t="shared" si="9"/>
        <v>71316.923484336396</v>
      </c>
      <c r="N225" s="29">
        <f t="shared" si="10"/>
        <v>71194.831066568353</v>
      </c>
      <c r="O225" s="92">
        <f>C225/SUM(P_C!B$6:B$86)</f>
        <v>6.566370054350783E-6</v>
      </c>
      <c r="P225" s="92">
        <f>D225/SUM(P_C!C$6:C$86)</f>
        <v>5.5906631147638905E-4</v>
      </c>
      <c r="Q225" s="92">
        <f>E225/SUM(P_C!D$6:D$86)</f>
        <v>3.0537928408586284E-4</v>
      </c>
    </row>
    <row r="226" spans="1:17" x14ac:dyDescent="0.25">
      <c r="A226" s="49">
        <v>224</v>
      </c>
      <c r="B226" s="56" t="s">
        <v>293</v>
      </c>
      <c r="C226" s="31">
        <v>0</v>
      </c>
      <c r="D226" s="31">
        <v>8</v>
      </c>
      <c r="E226" s="31">
        <v>8</v>
      </c>
      <c r="F226" s="31">
        <v>0</v>
      </c>
      <c r="G226" s="30">
        <v>758706</v>
      </c>
      <c r="H226" s="30">
        <v>758706</v>
      </c>
      <c r="I226" s="30">
        <v>621037</v>
      </c>
      <c r="J226" s="30">
        <v>99671</v>
      </c>
      <c r="K226" s="30">
        <v>37998</v>
      </c>
      <c r="L226" s="31">
        <f t="shared" si="11"/>
        <v>0</v>
      </c>
      <c r="M226" s="31">
        <f t="shared" si="9"/>
        <v>74746.161198011221</v>
      </c>
      <c r="N226" s="31">
        <f t="shared" si="10"/>
        <v>74746.161198011221</v>
      </c>
      <c r="O226" s="91">
        <f>C226/SUM(P_C!B$6:B$86)</f>
        <v>0</v>
      </c>
      <c r="P226" s="91">
        <f>D226/SUM(P_C!C$6:C$86)</f>
        <v>6.3711260567109854E-6</v>
      </c>
      <c r="Q226" s="91">
        <f>E226/SUM(P_C!D$6:D$86)</f>
        <v>3.4457465059053634E-6</v>
      </c>
    </row>
    <row r="227" spans="1:17" ht="14.45" customHeight="1" x14ac:dyDescent="0.25">
      <c r="A227" s="50">
        <v>225</v>
      </c>
      <c r="B227" s="57" t="s">
        <v>294</v>
      </c>
      <c r="C227" s="32">
        <v>0</v>
      </c>
      <c r="D227" s="32">
        <v>10</v>
      </c>
      <c r="E227" s="32">
        <v>10</v>
      </c>
      <c r="F227" s="32">
        <v>0</v>
      </c>
      <c r="G227" s="29">
        <v>431829</v>
      </c>
      <c r="H227" s="29">
        <v>431829</v>
      </c>
      <c r="I227" s="29">
        <v>313116</v>
      </c>
      <c r="J227" s="29">
        <v>97440</v>
      </c>
      <c r="K227" s="29">
        <v>21273</v>
      </c>
      <c r="L227" s="32">
        <f t="shared" si="11"/>
        <v>0</v>
      </c>
      <c r="M227" s="32">
        <f t="shared" si="9"/>
        <v>27723.776259141054</v>
      </c>
      <c r="N227" s="32">
        <f t="shared" si="10"/>
        <v>27723.776259141054</v>
      </c>
      <c r="O227" s="92">
        <f>C227/SUM(P_C!B$6:B$86)</f>
        <v>0</v>
      </c>
      <c r="P227" s="92">
        <f>D227/SUM(P_C!C$6:C$86)</f>
        <v>7.9639075708887318E-6</v>
      </c>
      <c r="Q227" s="92">
        <f>E227/SUM(P_C!D$6:D$86)</f>
        <v>4.3071831323817046E-6</v>
      </c>
    </row>
    <row r="228" spans="1:17" ht="14.45" customHeight="1" x14ac:dyDescent="0.25">
      <c r="A228" s="49">
        <v>226</v>
      </c>
      <c r="B228" s="56" t="s">
        <v>295</v>
      </c>
      <c r="C228" s="31">
        <v>0</v>
      </c>
      <c r="D228" s="31">
        <v>183</v>
      </c>
      <c r="E228" s="31">
        <v>183</v>
      </c>
      <c r="F228" s="31">
        <v>0</v>
      </c>
      <c r="G228" s="30">
        <v>8064327</v>
      </c>
      <c r="H228" s="30">
        <v>8064327</v>
      </c>
      <c r="I228" s="30">
        <v>5913484</v>
      </c>
      <c r="J228" s="30">
        <v>1807277</v>
      </c>
      <c r="K228" s="30">
        <v>343566</v>
      </c>
      <c r="L228" s="31">
        <f t="shared" si="11"/>
        <v>0</v>
      </c>
      <c r="M228" s="31">
        <f t="shared" si="9"/>
        <v>28821.715592374054</v>
      </c>
      <c r="N228" s="31">
        <f t="shared" si="10"/>
        <v>28821.715592374054</v>
      </c>
      <c r="O228" s="91">
        <f>C228/SUM(P_C!B$6:B$86)</f>
        <v>0</v>
      </c>
      <c r="P228" s="91">
        <f>D228/SUM(P_C!C$6:C$86)</f>
        <v>1.457395085472638E-4</v>
      </c>
      <c r="Q228" s="91">
        <f>E228/SUM(P_C!D$6:D$86)</f>
        <v>7.882145132258519E-5</v>
      </c>
    </row>
    <row r="229" spans="1:17" x14ac:dyDescent="0.25">
      <c r="A229" s="50">
        <v>227</v>
      </c>
      <c r="B229" s="57" t="s">
        <v>296</v>
      </c>
      <c r="C229" s="32">
        <v>0</v>
      </c>
      <c r="D229" s="32">
        <v>416</v>
      </c>
      <c r="E229" s="32">
        <v>416</v>
      </c>
      <c r="F229" s="32">
        <v>0</v>
      </c>
      <c r="G229" s="29">
        <v>38403135</v>
      </c>
      <c r="H229" s="29">
        <v>38403135</v>
      </c>
      <c r="I229" s="29">
        <v>30958639</v>
      </c>
      <c r="J229" s="29">
        <v>5542534</v>
      </c>
      <c r="K229" s="29">
        <v>1901963</v>
      </c>
      <c r="L229" s="32">
        <f t="shared" si="11"/>
        <v>0</v>
      </c>
      <c r="M229" s="32">
        <f t="shared" si="9"/>
        <v>71131.923881202441</v>
      </c>
      <c r="N229" s="32">
        <f t="shared" si="10"/>
        <v>71131.923881202441</v>
      </c>
      <c r="O229" s="92">
        <f>C229/SUM(P_C!B$6:B$86)</f>
        <v>0</v>
      </c>
      <c r="P229" s="92">
        <f>D229/SUM(P_C!C$6:C$86)</f>
        <v>3.3129855494897127E-4</v>
      </c>
      <c r="Q229" s="92">
        <f>E229/SUM(P_C!D$6:D$86)</f>
        <v>1.7917881830707889E-4</v>
      </c>
    </row>
    <row r="230" spans="1:17" x14ac:dyDescent="0.25">
      <c r="A230" s="49">
        <v>228</v>
      </c>
      <c r="B230" s="56" t="s">
        <v>297</v>
      </c>
      <c r="C230" s="31">
        <v>1</v>
      </c>
      <c r="D230" s="31">
        <v>270</v>
      </c>
      <c r="E230" s="31">
        <v>271</v>
      </c>
      <c r="F230" s="30">
        <v>121432</v>
      </c>
      <c r="G230" s="30">
        <v>25599306</v>
      </c>
      <c r="H230" s="30">
        <v>25720738</v>
      </c>
      <c r="I230" s="30">
        <v>19182011</v>
      </c>
      <c r="J230" s="30">
        <v>5159411</v>
      </c>
      <c r="K230" s="30">
        <v>1379317</v>
      </c>
      <c r="L230" s="30">
        <f t="shared" si="11"/>
        <v>82387.087351500479</v>
      </c>
      <c r="M230" s="30">
        <f t="shared" si="9"/>
        <v>64326.575079355207</v>
      </c>
      <c r="N230" s="30">
        <f t="shared" si="10"/>
        <v>64393.21903607899</v>
      </c>
      <c r="O230" s="91">
        <f>C230/SUM(P_C!B$6:B$86)</f>
        <v>9.3805286490725474E-7</v>
      </c>
      <c r="P230" s="91">
        <f>D230/SUM(P_C!C$6:C$86)</f>
        <v>2.1502550441399577E-4</v>
      </c>
      <c r="Q230" s="91">
        <f>E230/SUM(P_C!D$6:D$86)</f>
        <v>1.1672466288754419E-4</v>
      </c>
    </row>
    <row r="231" spans="1:17" ht="14.45" customHeight="1" x14ac:dyDescent="0.25">
      <c r="A231" s="50">
        <v>229</v>
      </c>
      <c r="B231" s="57" t="s">
        <v>298</v>
      </c>
      <c r="C231" s="47">
        <v>3</v>
      </c>
      <c r="D231" s="47">
        <v>713</v>
      </c>
      <c r="E231" s="47">
        <v>716</v>
      </c>
      <c r="F231" s="48">
        <v>245292</v>
      </c>
      <c r="G231" s="48">
        <v>77369735</v>
      </c>
      <c r="H231" s="48">
        <v>77615027</v>
      </c>
      <c r="I231" s="48">
        <v>63434323</v>
      </c>
      <c r="J231" s="48">
        <v>11117555</v>
      </c>
      <c r="K231" s="48">
        <v>3063149</v>
      </c>
      <c r="L231" s="48">
        <f t="shared" si="11"/>
        <v>64177.683771041869</v>
      </c>
      <c r="M231" s="48">
        <f t="shared" si="9"/>
        <v>85173.302904464799</v>
      </c>
      <c r="N231" s="48">
        <f t="shared" si="10"/>
        <v>85085.33243323538</v>
      </c>
      <c r="O231" s="94">
        <f>C231/SUM(P_C!B$6:B$86)</f>
        <v>2.814158594721764E-6</v>
      </c>
      <c r="P231" s="94">
        <f>D231/SUM(P_C!C$6:C$86)</f>
        <v>5.6782660980436662E-4</v>
      </c>
      <c r="Q231" s="94">
        <f>E231/SUM(P_C!D$6:D$86)</f>
        <v>3.0839431227853005E-4</v>
      </c>
    </row>
    <row r="232" spans="1:17" x14ac:dyDescent="0.25">
      <c r="A232" s="49">
        <v>230</v>
      </c>
      <c r="B232" s="56" t="s">
        <v>299</v>
      </c>
      <c r="C232" s="31">
        <v>0</v>
      </c>
      <c r="D232" s="31">
        <v>25</v>
      </c>
      <c r="E232" s="31">
        <v>25</v>
      </c>
      <c r="F232" s="31">
        <v>0</v>
      </c>
      <c r="G232" s="30">
        <v>1872333</v>
      </c>
      <c r="H232" s="30">
        <v>1872333</v>
      </c>
      <c r="I232" s="30">
        <v>1606954</v>
      </c>
      <c r="J232" s="30">
        <v>178104</v>
      </c>
      <c r="K232" s="30">
        <v>87275</v>
      </c>
      <c r="L232" s="31">
        <f t="shared" si="11"/>
        <v>0</v>
      </c>
      <c r="M232" s="31">
        <f t="shared" si="9"/>
        <v>62975.945188932252</v>
      </c>
      <c r="N232" s="31">
        <f t="shared" si="10"/>
        <v>62975.945188932252</v>
      </c>
      <c r="O232" s="91">
        <f>C232/SUM(P_C!B$6:B$86)</f>
        <v>0</v>
      </c>
      <c r="P232" s="91">
        <f>D232/SUM(P_C!C$6:C$86)</f>
        <v>1.990976892722183E-5</v>
      </c>
      <c r="Q232" s="91">
        <f>E232/SUM(P_C!D$6:D$86)</f>
        <v>1.0767957830954261E-5</v>
      </c>
    </row>
    <row r="233" spans="1:17" ht="14.45" customHeight="1" x14ac:dyDescent="0.25">
      <c r="A233" s="50">
        <v>231</v>
      </c>
      <c r="B233" s="57" t="s">
        <v>300</v>
      </c>
      <c r="C233" s="32">
        <v>1</v>
      </c>
      <c r="D233" s="32">
        <v>105</v>
      </c>
      <c r="E233" s="32">
        <v>106</v>
      </c>
      <c r="F233" s="29">
        <v>36082</v>
      </c>
      <c r="G233" s="29">
        <v>4549573</v>
      </c>
      <c r="H233" s="29">
        <v>4585655</v>
      </c>
      <c r="I233" s="29">
        <v>3991844</v>
      </c>
      <c r="J233" s="29">
        <v>357908</v>
      </c>
      <c r="K233" s="29">
        <v>235903</v>
      </c>
      <c r="L233" s="29">
        <f t="shared" si="11"/>
        <v>30905.766306843463</v>
      </c>
      <c r="M233" s="29">
        <f t="shared" si="9"/>
        <v>37113.35817989309</v>
      </c>
      <c r="N233" s="29">
        <f t="shared" si="10"/>
        <v>37054.795992411491</v>
      </c>
      <c r="O233" s="92">
        <f>C233/SUM(P_C!B$6:B$86)</f>
        <v>9.3805286490725474E-7</v>
      </c>
      <c r="P233" s="92">
        <f>D233/SUM(P_C!C$6:C$86)</f>
        <v>8.3621029494331691E-5</v>
      </c>
      <c r="Q233" s="92">
        <f>E233/SUM(P_C!D$6:D$86)</f>
        <v>4.5656141203246068E-5</v>
      </c>
    </row>
    <row r="234" spans="1:17" x14ac:dyDescent="0.25">
      <c r="A234" s="49">
        <v>232</v>
      </c>
      <c r="B234" s="56" t="s">
        <v>301</v>
      </c>
      <c r="C234" s="31">
        <v>0</v>
      </c>
      <c r="D234" s="31">
        <v>5</v>
      </c>
      <c r="E234" s="31">
        <v>5</v>
      </c>
      <c r="F234" s="31">
        <v>0</v>
      </c>
      <c r="G234" s="30">
        <v>59348</v>
      </c>
      <c r="H234" s="30">
        <v>59348</v>
      </c>
      <c r="I234" s="30">
        <v>59348</v>
      </c>
      <c r="J234" s="31">
        <v>0</v>
      </c>
      <c r="K234" s="31">
        <v>0</v>
      </c>
      <c r="L234" s="31">
        <f t="shared" si="11"/>
        <v>0</v>
      </c>
      <c r="M234" s="31">
        <f t="shared" si="9"/>
        <v>11869.6</v>
      </c>
      <c r="N234" s="31">
        <f t="shared" si="10"/>
        <v>11869.6</v>
      </c>
      <c r="O234" s="91">
        <f>C234/SUM(P_C!B$6:B$86)</f>
        <v>0</v>
      </c>
      <c r="P234" s="91">
        <f>D234/SUM(P_C!C$6:C$86)</f>
        <v>3.9819537854443659E-6</v>
      </c>
      <c r="Q234" s="91">
        <f>E234/SUM(P_C!D$6:D$86)</f>
        <v>2.1535915661908523E-6</v>
      </c>
    </row>
    <row r="235" spans="1:17" ht="14.45" customHeight="1" x14ac:dyDescent="0.25">
      <c r="A235" s="50">
        <v>233</v>
      </c>
      <c r="B235" s="57" t="s">
        <v>302</v>
      </c>
      <c r="C235" s="32">
        <v>5</v>
      </c>
      <c r="D235" s="32">
        <v>892</v>
      </c>
      <c r="E235" s="32">
        <v>897</v>
      </c>
      <c r="F235" s="29">
        <v>284732</v>
      </c>
      <c r="G235" s="29">
        <v>71053123</v>
      </c>
      <c r="H235" s="29">
        <v>71337856</v>
      </c>
      <c r="I235" s="29">
        <v>55715141</v>
      </c>
      <c r="J235" s="29">
        <v>12594674</v>
      </c>
      <c r="K235" s="29">
        <v>3028041</v>
      </c>
      <c r="L235" s="29">
        <f t="shared" si="11"/>
        <v>41678.065893760824</v>
      </c>
      <c r="M235" s="29">
        <f t="shared" si="9"/>
        <v>58298.797849012881</v>
      </c>
      <c r="N235" s="29">
        <f t="shared" si="10"/>
        <v>58206.152444448904</v>
      </c>
      <c r="O235" s="92">
        <f>C235/SUM(P_C!B$6:B$86)</f>
        <v>4.6902643245362739E-6</v>
      </c>
      <c r="P235" s="92">
        <f>D235/SUM(P_C!C$6:C$86)</f>
        <v>7.1038055532327493E-4</v>
      </c>
      <c r="Q235" s="92">
        <f>E235/SUM(P_C!D$6:D$86)</f>
        <v>3.8635432697463887E-4</v>
      </c>
    </row>
    <row r="236" spans="1:17" x14ac:dyDescent="0.25">
      <c r="A236" s="49">
        <v>234</v>
      </c>
      <c r="B236" s="56" t="s">
        <v>303</v>
      </c>
      <c r="C236" s="31">
        <v>1</v>
      </c>
      <c r="D236" s="31">
        <v>98</v>
      </c>
      <c r="E236" s="31">
        <v>99</v>
      </c>
      <c r="F236" s="30">
        <v>3000</v>
      </c>
      <c r="G236" s="30">
        <v>2237511</v>
      </c>
      <c r="H236" s="30">
        <v>2240511</v>
      </c>
      <c r="I236" s="30">
        <v>1407476</v>
      </c>
      <c r="J236" s="30">
        <v>727358</v>
      </c>
      <c r="K236" s="30">
        <v>105677</v>
      </c>
      <c r="L236" s="30">
        <f t="shared" si="11"/>
        <v>1340.8106817983364</v>
      </c>
      <c r="M236" s="30">
        <f t="shared" si="9"/>
        <v>10204.349147759445</v>
      </c>
      <c r="N236" s="30">
        <f t="shared" si="10"/>
        <v>10114.818456184083</v>
      </c>
      <c r="O236" s="91">
        <f>C236/SUM(P_C!B$6:B$86)</f>
        <v>9.3805286490725474E-7</v>
      </c>
      <c r="P236" s="91">
        <f>D236/SUM(P_C!C$6:C$86)</f>
        <v>7.8046294194709573E-5</v>
      </c>
      <c r="Q236" s="91">
        <f>E236/SUM(P_C!D$6:D$86)</f>
        <v>4.2641113010578875E-5</v>
      </c>
    </row>
    <row r="237" spans="1:17" x14ac:dyDescent="0.25">
      <c r="A237" s="50">
        <v>235</v>
      </c>
      <c r="B237" s="57" t="s">
        <v>304</v>
      </c>
      <c r="C237" s="32">
        <v>1</v>
      </c>
      <c r="D237" s="32">
        <v>13</v>
      </c>
      <c r="E237" s="32">
        <v>14</v>
      </c>
      <c r="F237" s="29">
        <v>12000</v>
      </c>
      <c r="G237" s="29">
        <v>326373</v>
      </c>
      <c r="H237" s="29">
        <v>338373</v>
      </c>
      <c r="I237" s="29">
        <v>292217</v>
      </c>
      <c r="J237" s="29">
        <v>40992</v>
      </c>
      <c r="K237" s="29">
        <v>5164</v>
      </c>
      <c r="L237" s="29">
        <f t="shared" si="11"/>
        <v>10134.33451327786</v>
      </c>
      <c r="M237" s="29">
        <f t="shared" si="9"/>
        <v>21202.392039115606</v>
      </c>
      <c r="N237" s="29">
        <f t="shared" si="10"/>
        <v>20411.816501555768</v>
      </c>
      <c r="O237" s="92">
        <f>C237/SUM(P_C!B$6:B$86)</f>
        <v>9.3805286490725474E-7</v>
      </c>
      <c r="P237" s="92">
        <f>D237/SUM(P_C!C$6:C$86)</f>
        <v>1.0353079842155352E-5</v>
      </c>
      <c r="Q237" s="92">
        <f>E237/SUM(P_C!D$6:D$86)</f>
        <v>6.0300563853343863E-6</v>
      </c>
    </row>
    <row r="238" spans="1:17" ht="14.45" customHeight="1" x14ac:dyDescent="0.25">
      <c r="A238" s="49">
        <v>236</v>
      </c>
      <c r="B238" s="56" t="s">
        <v>305</v>
      </c>
      <c r="C238" s="31">
        <v>4</v>
      </c>
      <c r="D238" s="31">
        <v>842</v>
      </c>
      <c r="E238" s="31">
        <v>846</v>
      </c>
      <c r="F238" s="30">
        <v>18083</v>
      </c>
      <c r="G238" s="30">
        <v>45157234</v>
      </c>
      <c r="H238" s="30">
        <v>45175317</v>
      </c>
      <c r="I238" s="30">
        <v>38395987</v>
      </c>
      <c r="J238" s="30">
        <v>5545856</v>
      </c>
      <c r="K238" s="30">
        <v>1233474</v>
      </c>
      <c r="L238" s="30">
        <f t="shared" si="11"/>
        <v>3743.5272513979044</v>
      </c>
      <c r="M238" s="30">
        <f t="shared" si="9"/>
        <v>44410.508807632476</v>
      </c>
      <c r="N238" s="30">
        <f t="shared" si="10"/>
        <v>44218.229935026167</v>
      </c>
      <c r="O238" s="91">
        <f>C238/SUM(P_C!B$6:B$86)</f>
        <v>3.752211459629019E-6</v>
      </c>
      <c r="P238" s="91">
        <f>D238/SUM(P_C!C$6:C$86)</f>
        <v>6.7056101746883125E-4</v>
      </c>
      <c r="Q238" s="91">
        <f>E238/SUM(P_C!D$6:D$86)</f>
        <v>3.6438769299949219E-4</v>
      </c>
    </row>
    <row r="239" spans="1:17" ht="14.45" customHeight="1" x14ac:dyDescent="0.25">
      <c r="A239" s="50">
        <v>237</v>
      </c>
      <c r="B239" s="57" t="s">
        <v>306</v>
      </c>
      <c r="C239" s="47">
        <v>3</v>
      </c>
      <c r="D239" s="47">
        <v>146</v>
      </c>
      <c r="E239" s="47">
        <v>149</v>
      </c>
      <c r="F239" s="48">
        <v>16473</v>
      </c>
      <c r="G239" s="48">
        <v>10741161</v>
      </c>
      <c r="H239" s="48">
        <v>10757634</v>
      </c>
      <c r="I239" s="48">
        <v>8962812</v>
      </c>
      <c r="J239" s="48">
        <v>1288367</v>
      </c>
      <c r="K239" s="48">
        <v>506455</v>
      </c>
      <c r="L239" s="48">
        <f t="shared" si="11"/>
        <v>4436.0165423752078</v>
      </c>
      <c r="M239" s="48">
        <f t="shared" si="9"/>
        <v>59434.701217578237</v>
      </c>
      <c r="N239" s="48">
        <f t="shared" si="10"/>
        <v>58327.345150292276</v>
      </c>
      <c r="O239" s="94">
        <f>C239/SUM(P_C!B$6:B$86)</f>
        <v>2.814158594721764E-6</v>
      </c>
      <c r="P239" s="94">
        <f>D239/SUM(P_C!C$6:C$86)</f>
        <v>1.1627305053497549E-4</v>
      </c>
      <c r="Q239" s="94">
        <f>E239/SUM(P_C!D$6:D$86)</f>
        <v>6.4177028672487391E-5</v>
      </c>
    </row>
    <row r="240" spans="1:17" ht="14.45" customHeight="1" x14ac:dyDescent="0.25">
      <c r="A240" s="49">
        <v>238</v>
      </c>
      <c r="B240" s="56" t="s">
        <v>307</v>
      </c>
      <c r="C240" s="45">
        <v>0</v>
      </c>
      <c r="D240" s="45">
        <v>38</v>
      </c>
      <c r="E240" s="45">
        <v>38</v>
      </c>
      <c r="F240" s="45">
        <v>0</v>
      </c>
      <c r="G240" s="46">
        <v>15584768</v>
      </c>
      <c r="H240" s="46">
        <v>15584768</v>
      </c>
      <c r="I240" s="46">
        <v>14325882</v>
      </c>
      <c r="J240" s="46">
        <v>449719</v>
      </c>
      <c r="K240" s="46">
        <v>809167</v>
      </c>
      <c r="L240" s="45">
        <f t="shared" si="11"/>
        <v>0</v>
      </c>
      <c r="M240" s="45">
        <f t="shared" si="9"/>
        <v>374812.92211927543</v>
      </c>
      <c r="N240" s="45">
        <f t="shared" si="10"/>
        <v>374812.92211927543</v>
      </c>
      <c r="O240" s="93">
        <f>C240/SUM(P_C!B$6:B$86)</f>
        <v>0</v>
      </c>
      <c r="P240" s="93">
        <f>D240/SUM(P_C!C$6:C$86)</f>
        <v>3.0262848769377182E-5</v>
      </c>
      <c r="Q240" s="93">
        <f>E240/SUM(P_C!D$6:D$86)</f>
        <v>1.6367295903050476E-5</v>
      </c>
    </row>
    <row r="241" spans="1:17" ht="14.45" customHeight="1" x14ac:dyDescent="0.25">
      <c r="A241" s="50">
        <v>239</v>
      </c>
      <c r="B241" s="57" t="s">
        <v>308</v>
      </c>
      <c r="C241" s="47">
        <v>0</v>
      </c>
      <c r="D241" s="47">
        <v>338</v>
      </c>
      <c r="E241" s="47">
        <v>338</v>
      </c>
      <c r="F241" s="47">
        <v>0</v>
      </c>
      <c r="G241" s="48">
        <v>19608590</v>
      </c>
      <c r="H241" s="48">
        <v>19608590</v>
      </c>
      <c r="I241" s="48">
        <v>17530644</v>
      </c>
      <c r="J241" s="48">
        <v>1584783</v>
      </c>
      <c r="K241" s="48">
        <v>493163</v>
      </c>
      <c r="L241" s="47">
        <f t="shared" si="11"/>
        <v>0</v>
      </c>
      <c r="M241" s="47">
        <f t="shared" si="9"/>
        <v>51284.636681350748</v>
      </c>
      <c r="N241" s="47">
        <f t="shared" si="10"/>
        <v>51284.636681350748</v>
      </c>
      <c r="O241" s="94">
        <f>C241/SUM(P_C!B$6:B$86)</f>
        <v>0</v>
      </c>
      <c r="P241" s="94">
        <f>D241/SUM(P_C!C$6:C$86)</f>
        <v>2.6918007589603918E-4</v>
      </c>
      <c r="Q241" s="94">
        <f>E241/SUM(P_C!D$6:D$86)</f>
        <v>1.4558278987450161E-4</v>
      </c>
    </row>
    <row r="242" spans="1:17" x14ac:dyDescent="0.25">
      <c r="A242" s="49">
        <v>240</v>
      </c>
      <c r="B242" s="56" t="s">
        <v>309</v>
      </c>
      <c r="C242" s="31">
        <v>0</v>
      </c>
      <c r="D242" s="31">
        <v>4</v>
      </c>
      <c r="E242" s="31">
        <v>4</v>
      </c>
      <c r="F242" s="31">
        <v>0</v>
      </c>
      <c r="G242" s="30">
        <v>124265</v>
      </c>
      <c r="H242" s="30">
        <v>124265</v>
      </c>
      <c r="I242" s="30">
        <v>89354</v>
      </c>
      <c r="J242" s="30">
        <v>30000</v>
      </c>
      <c r="K242" s="30">
        <v>4911</v>
      </c>
      <c r="L242" s="31">
        <f t="shared" si="11"/>
        <v>0</v>
      </c>
      <c r="M242" s="31">
        <f t="shared" si="9"/>
        <v>19501.790274282841</v>
      </c>
      <c r="N242" s="31">
        <f t="shared" si="10"/>
        <v>19501.790274282841</v>
      </c>
      <c r="O242" s="91">
        <f>C242/SUM(P_C!B$6:B$86)</f>
        <v>0</v>
      </c>
      <c r="P242" s="91">
        <f>D242/SUM(P_C!C$6:C$86)</f>
        <v>3.1855630283554927E-6</v>
      </c>
      <c r="Q242" s="91">
        <f>E242/SUM(P_C!D$6:D$86)</f>
        <v>1.7228732529526817E-6</v>
      </c>
    </row>
    <row r="243" spans="1:17" x14ac:dyDescent="0.25">
      <c r="A243" s="50">
        <v>241</v>
      </c>
      <c r="B243" s="57" t="s">
        <v>310</v>
      </c>
      <c r="C243" s="32">
        <v>0</v>
      </c>
      <c r="D243" s="32">
        <v>34</v>
      </c>
      <c r="E243" s="32">
        <v>34</v>
      </c>
      <c r="F243" s="32">
        <v>0</v>
      </c>
      <c r="G243" s="29">
        <v>6648331</v>
      </c>
      <c r="H243" s="29">
        <v>6648331</v>
      </c>
      <c r="I243" s="29">
        <v>6097696</v>
      </c>
      <c r="J243" s="29">
        <v>292052</v>
      </c>
      <c r="K243" s="29">
        <v>258583</v>
      </c>
      <c r="L243" s="32">
        <f t="shared" si="11"/>
        <v>0</v>
      </c>
      <c r="M243" s="32">
        <f t="shared" si="9"/>
        <v>178278.70065937075</v>
      </c>
      <c r="N243" s="32">
        <f t="shared" si="10"/>
        <v>178278.70065937075</v>
      </c>
      <c r="O243" s="92">
        <f>C243/SUM(P_C!B$6:B$86)</f>
        <v>0</v>
      </c>
      <c r="P243" s="92">
        <f>D243/SUM(P_C!C$6:C$86)</f>
        <v>2.707728574102169E-5</v>
      </c>
      <c r="Q243" s="92">
        <f>E243/SUM(P_C!D$6:D$86)</f>
        <v>1.4644422650097794E-5</v>
      </c>
    </row>
    <row r="244" spans="1:17" ht="14.45" customHeight="1" x14ac:dyDescent="0.25">
      <c r="A244" s="52">
        <v>242</v>
      </c>
      <c r="B244" s="58" t="s">
        <v>311</v>
      </c>
      <c r="C244" s="28">
        <v>79</v>
      </c>
      <c r="D244" s="27">
        <v>9105</v>
      </c>
      <c r="E244" s="27">
        <v>9184</v>
      </c>
      <c r="F244" s="27">
        <v>701417</v>
      </c>
      <c r="G244" s="27">
        <v>337225363</v>
      </c>
      <c r="H244" s="27">
        <v>337926780</v>
      </c>
      <c r="I244" s="27">
        <v>304139077</v>
      </c>
      <c r="J244" s="27">
        <v>28266785</v>
      </c>
      <c r="K244" s="27">
        <v>5520917</v>
      </c>
      <c r="L244" s="27">
        <f t="shared" si="11"/>
        <v>7907.3151330080946</v>
      </c>
      <c r="M244" s="27">
        <f t="shared" si="9"/>
        <v>32985.276711750099</v>
      </c>
      <c r="N244" s="27">
        <f t="shared" si="10"/>
        <v>32769.558183361529</v>
      </c>
      <c r="O244" s="95">
        <f>C244/SUM(P_C!B$6:B$86)</f>
        <v>7.4106176327673123E-5</v>
      </c>
      <c r="P244" s="95">
        <f>D244/SUM(P_C!C$6:C$86)</f>
        <v>7.2511378432941909E-3</v>
      </c>
      <c r="Q244" s="95">
        <f>E244/SUM(P_C!D$6:D$86)</f>
        <v>3.9557169887793576E-3</v>
      </c>
    </row>
    <row r="245" spans="1:17" x14ac:dyDescent="0.25">
      <c r="A245" s="50">
        <v>243</v>
      </c>
      <c r="B245" s="57" t="s">
        <v>312</v>
      </c>
      <c r="C245" s="32">
        <v>15</v>
      </c>
      <c r="D245" s="29">
        <v>6087</v>
      </c>
      <c r="E245" s="29">
        <v>6102</v>
      </c>
      <c r="F245" s="29">
        <v>82000</v>
      </c>
      <c r="G245" s="29">
        <v>234929663</v>
      </c>
      <c r="H245" s="29">
        <v>235011663</v>
      </c>
      <c r="I245" s="29">
        <v>226822942</v>
      </c>
      <c r="J245" s="29">
        <v>6867873</v>
      </c>
      <c r="K245" s="29">
        <v>1320849</v>
      </c>
      <c r="L245" s="29">
        <f t="shared" si="11"/>
        <v>5270.2739095697116</v>
      </c>
      <c r="M245" s="29">
        <f t="shared" si="9"/>
        <v>37208.7557697804</v>
      </c>
      <c r="N245" s="29">
        <f t="shared" si="10"/>
        <v>37130.244260782834</v>
      </c>
      <c r="O245" s="92">
        <f>C245/SUM(P_C!B$6:B$86)</f>
        <v>1.407079297360882E-5</v>
      </c>
      <c r="P245" s="92">
        <f>D245/SUM(P_C!C$6:C$86)</f>
        <v>4.8476305383999716E-3</v>
      </c>
      <c r="Q245" s="92">
        <f>E245/SUM(P_C!D$6:D$86)</f>
        <v>2.6282431473793159E-3</v>
      </c>
    </row>
    <row r="246" spans="1:17" ht="14.45" customHeight="1" x14ac:dyDescent="0.25">
      <c r="A246" s="49">
        <v>244</v>
      </c>
      <c r="B246" s="56" t="s">
        <v>313</v>
      </c>
      <c r="C246" s="45">
        <v>0</v>
      </c>
      <c r="D246" s="45">
        <v>80</v>
      </c>
      <c r="E246" s="45">
        <v>80</v>
      </c>
      <c r="F246" s="45">
        <v>0</v>
      </c>
      <c r="G246" s="46">
        <v>4608227</v>
      </c>
      <c r="H246" s="46">
        <v>4608227</v>
      </c>
      <c r="I246" s="46">
        <v>3945536</v>
      </c>
      <c r="J246" s="46">
        <v>405265</v>
      </c>
      <c r="K246" s="46">
        <v>257427</v>
      </c>
      <c r="L246" s="45">
        <f t="shared" si="11"/>
        <v>0</v>
      </c>
      <c r="M246" s="45">
        <f t="shared" si="9"/>
        <v>48313.901770870754</v>
      </c>
      <c r="N246" s="45">
        <f t="shared" si="10"/>
        <v>48313.901770870754</v>
      </c>
      <c r="O246" s="93">
        <f>C246/SUM(P_C!B$6:B$86)</f>
        <v>0</v>
      </c>
      <c r="P246" s="93">
        <f>D246/SUM(P_C!C$6:C$86)</f>
        <v>6.3711260567109854E-5</v>
      </c>
      <c r="Q246" s="93">
        <f>E246/SUM(P_C!D$6:D$86)</f>
        <v>3.4457465059053637E-5</v>
      </c>
    </row>
    <row r="247" spans="1:17" ht="14.45" customHeight="1" x14ac:dyDescent="0.25">
      <c r="A247" s="50">
        <v>245</v>
      </c>
      <c r="B247" s="57" t="s">
        <v>314</v>
      </c>
      <c r="C247" s="47">
        <v>11</v>
      </c>
      <c r="D247" s="47">
        <v>19</v>
      </c>
      <c r="E247" s="47">
        <v>30</v>
      </c>
      <c r="F247" s="48">
        <v>4606620</v>
      </c>
      <c r="G247" s="48">
        <v>9461187</v>
      </c>
      <c r="H247" s="48">
        <v>14067807</v>
      </c>
      <c r="I247" s="48">
        <v>13271582</v>
      </c>
      <c r="J247" s="48">
        <v>451492</v>
      </c>
      <c r="K247" s="48">
        <v>344733</v>
      </c>
      <c r="L247" s="48">
        <f t="shared" si="11"/>
        <v>394028.88883681205</v>
      </c>
      <c r="M247" s="48">
        <f t="shared" si="9"/>
        <v>468522.42856402084</v>
      </c>
      <c r="N247" s="48">
        <f t="shared" si="10"/>
        <v>441208.13066404429</v>
      </c>
      <c r="O247" s="94">
        <f>C247/SUM(P_C!B$6:B$86)</f>
        <v>1.0318581513979802E-5</v>
      </c>
      <c r="P247" s="94">
        <f>D247/SUM(P_C!C$6:C$86)</f>
        <v>1.5131424384688591E-5</v>
      </c>
      <c r="Q247" s="94">
        <f>E247/SUM(P_C!D$6:D$86)</f>
        <v>1.2921549397145113E-5</v>
      </c>
    </row>
    <row r="248" spans="1:17" ht="14.45" customHeight="1" x14ac:dyDescent="0.25">
      <c r="A248" s="49">
        <v>246</v>
      </c>
      <c r="B248" s="56" t="s">
        <v>315</v>
      </c>
      <c r="C248" s="45">
        <v>292</v>
      </c>
      <c r="D248" s="45">
        <v>329</v>
      </c>
      <c r="E248" s="45">
        <v>621</v>
      </c>
      <c r="F248" s="46">
        <v>111439221</v>
      </c>
      <c r="G248" s="46">
        <v>139134480</v>
      </c>
      <c r="H248" s="46">
        <v>250573702</v>
      </c>
      <c r="I248" s="46">
        <v>233633718</v>
      </c>
      <c r="J248" s="46">
        <v>8926637</v>
      </c>
      <c r="K248" s="46">
        <v>8013347</v>
      </c>
      <c r="L248" s="46">
        <f t="shared" si="11"/>
        <v>354469.80201759207</v>
      </c>
      <c r="M248" s="46">
        <f t="shared" si="9"/>
        <v>392792.23872037343</v>
      </c>
      <c r="N248" s="46">
        <f t="shared" si="10"/>
        <v>374772.67255546479</v>
      </c>
      <c r="O248" s="93">
        <f>C248/SUM(P_C!B$6:B$86)</f>
        <v>2.7391143655291838E-4</v>
      </c>
      <c r="P248" s="93">
        <f>D248/SUM(P_C!C$6:C$86)</f>
        <v>2.6201255908223927E-4</v>
      </c>
      <c r="Q248" s="93">
        <f>E248/SUM(P_C!D$6:D$86)</f>
        <v>2.6747607252090383E-4</v>
      </c>
    </row>
    <row r="249" spans="1:17" x14ac:dyDescent="0.25">
      <c r="A249" s="50">
        <v>247</v>
      </c>
      <c r="B249" s="57" t="s">
        <v>316</v>
      </c>
      <c r="C249" s="32">
        <v>4</v>
      </c>
      <c r="D249" s="32">
        <v>4</v>
      </c>
      <c r="E249" s="32">
        <v>8</v>
      </c>
      <c r="F249" s="29">
        <v>191100</v>
      </c>
      <c r="G249" s="29">
        <v>238732</v>
      </c>
      <c r="H249" s="29">
        <v>429831</v>
      </c>
      <c r="I249" s="29">
        <v>429269</v>
      </c>
      <c r="J249" s="32">
        <v>0</v>
      </c>
      <c r="K249" s="32">
        <v>562</v>
      </c>
      <c r="L249" s="29">
        <f t="shared" si="11"/>
        <v>47712.452855901545</v>
      </c>
      <c r="M249" s="29">
        <f t="shared" si="9"/>
        <v>59604.862873862308</v>
      </c>
      <c r="N249" s="29">
        <f t="shared" si="10"/>
        <v>53658.533028532227</v>
      </c>
      <c r="O249" s="92">
        <f>C249/SUM(P_C!B$6:B$86)</f>
        <v>3.752211459629019E-6</v>
      </c>
      <c r="P249" s="92">
        <f>D249/SUM(P_C!C$6:C$86)</f>
        <v>3.1855630283554927E-6</v>
      </c>
      <c r="Q249" s="92">
        <f>E249/SUM(P_C!D$6:D$86)</f>
        <v>3.4457465059053634E-6</v>
      </c>
    </row>
    <row r="250" spans="1:17" ht="14.45" customHeight="1" x14ac:dyDescent="0.25">
      <c r="A250" s="49">
        <v>248</v>
      </c>
      <c r="B250" s="56" t="s">
        <v>317</v>
      </c>
      <c r="C250" s="31">
        <v>14</v>
      </c>
      <c r="D250" s="31">
        <v>7</v>
      </c>
      <c r="E250" s="31">
        <v>21</v>
      </c>
      <c r="F250" s="30">
        <v>6070816</v>
      </c>
      <c r="G250" s="30">
        <v>4562255</v>
      </c>
      <c r="H250" s="30">
        <v>10633071</v>
      </c>
      <c r="I250" s="30">
        <v>9964740</v>
      </c>
      <c r="J250" s="30">
        <v>259826</v>
      </c>
      <c r="K250" s="30">
        <v>408505</v>
      </c>
      <c r="L250" s="30">
        <f t="shared" si="11"/>
        <v>405009.86678234703</v>
      </c>
      <c r="M250" s="30">
        <f t="shared" si="9"/>
        <v>608734.73673954105</v>
      </c>
      <c r="N250" s="30">
        <f t="shared" si="10"/>
        <v>472918.15676807833</v>
      </c>
      <c r="O250" s="91">
        <f>C250/SUM(P_C!B$6:B$86)</f>
        <v>1.3132740108701566E-5</v>
      </c>
      <c r="P250" s="91">
        <f>D250/SUM(P_C!C$6:C$86)</f>
        <v>5.5747352996221122E-6</v>
      </c>
      <c r="Q250" s="91">
        <f>E250/SUM(P_C!D$6:D$86)</f>
        <v>9.0450845780015786E-6</v>
      </c>
    </row>
    <row r="251" spans="1:17" ht="14.45" customHeight="1" x14ac:dyDescent="0.25">
      <c r="A251" s="50">
        <v>249</v>
      </c>
      <c r="B251" s="57" t="s">
        <v>318</v>
      </c>
      <c r="C251" s="32">
        <v>211</v>
      </c>
      <c r="D251" s="32">
        <v>139</v>
      </c>
      <c r="E251" s="32">
        <v>350</v>
      </c>
      <c r="F251" s="29">
        <v>47760829</v>
      </c>
      <c r="G251" s="29">
        <v>33371229</v>
      </c>
      <c r="H251" s="29">
        <v>81132058</v>
      </c>
      <c r="I251" s="29">
        <v>72595259</v>
      </c>
      <c r="J251" s="29">
        <v>5094425</v>
      </c>
      <c r="K251" s="29">
        <v>3442373</v>
      </c>
      <c r="L251" s="29">
        <f t="shared" si="11"/>
        <v>200489.82246405911</v>
      </c>
      <c r="M251" s="29">
        <f t="shared" si="9"/>
        <v>212647.52441620547</v>
      </c>
      <c r="N251" s="29">
        <f t="shared" si="10"/>
        <v>205318.16695362583</v>
      </c>
      <c r="O251" s="92">
        <f>C251/SUM(P_C!B$6:B$86)</f>
        <v>1.9792915449543075E-4</v>
      </c>
      <c r="P251" s="92">
        <f>D251/SUM(P_C!C$6:C$86)</f>
        <v>1.1069831523535338E-4</v>
      </c>
      <c r="Q251" s="92">
        <f>E251/SUM(P_C!D$6:D$86)</f>
        <v>1.5075140963335964E-4</v>
      </c>
    </row>
    <row r="252" spans="1:17" ht="14.45" customHeight="1" x14ac:dyDescent="0.25">
      <c r="A252" s="49">
        <v>250</v>
      </c>
      <c r="B252" s="56" t="s">
        <v>319</v>
      </c>
      <c r="C252" s="31">
        <v>29</v>
      </c>
      <c r="D252" s="31">
        <v>24</v>
      </c>
      <c r="E252" s="31">
        <v>53</v>
      </c>
      <c r="F252" s="30">
        <v>8448610</v>
      </c>
      <c r="G252" s="30">
        <v>12482105</v>
      </c>
      <c r="H252" s="30">
        <v>20930715</v>
      </c>
      <c r="I252" s="30">
        <v>19197704</v>
      </c>
      <c r="J252" s="30">
        <v>910199</v>
      </c>
      <c r="K252" s="30">
        <v>822811</v>
      </c>
      <c r="L252" s="30">
        <f t="shared" si="11"/>
        <v>265624.39563042828</v>
      </c>
      <c r="M252" s="30">
        <f t="shared" si="9"/>
        <v>474195.34252673842</v>
      </c>
      <c r="N252" s="30">
        <f t="shared" si="10"/>
        <v>360071.61686649325</v>
      </c>
      <c r="O252" s="91">
        <f>C252/SUM(P_C!B$6:B$86)</f>
        <v>2.7203533082310388E-5</v>
      </c>
      <c r="P252" s="91">
        <f>D252/SUM(P_C!C$6:C$86)</f>
        <v>1.9113378170132956E-5</v>
      </c>
      <c r="Q252" s="91">
        <f>E252/SUM(P_C!D$6:D$86)</f>
        <v>2.2828070601623034E-5</v>
      </c>
    </row>
    <row r="253" spans="1:17" ht="14.45" customHeight="1" x14ac:dyDescent="0.25">
      <c r="A253" s="50">
        <v>251</v>
      </c>
      <c r="B253" s="57" t="s">
        <v>320</v>
      </c>
      <c r="C253" s="32">
        <v>9</v>
      </c>
      <c r="D253" s="32">
        <v>6</v>
      </c>
      <c r="E253" s="32">
        <v>15</v>
      </c>
      <c r="F253" s="29">
        <v>766239</v>
      </c>
      <c r="G253" s="29">
        <v>480145</v>
      </c>
      <c r="H253" s="29">
        <v>1246384</v>
      </c>
      <c r="I253" s="29">
        <v>996591</v>
      </c>
      <c r="J253" s="29">
        <v>160797</v>
      </c>
      <c r="K253" s="29">
        <v>88996</v>
      </c>
      <c r="L253" s="29">
        <f t="shared" si="11"/>
        <v>65024.821034342465</v>
      </c>
      <c r="M253" s="29">
        <f t="shared" si="9"/>
        <v>61119.329665158708</v>
      </c>
      <c r="N253" s="29">
        <f t="shared" si="10"/>
        <v>63462.624486668952</v>
      </c>
      <c r="O253" s="92">
        <f>C253/SUM(P_C!B$6:B$86)</f>
        <v>8.442475784165292E-6</v>
      </c>
      <c r="P253" s="92">
        <f>D253/SUM(P_C!C$6:C$86)</f>
        <v>4.7783445425332391E-6</v>
      </c>
      <c r="Q253" s="92">
        <f>E253/SUM(P_C!D$6:D$86)</f>
        <v>6.4607746985725565E-6</v>
      </c>
    </row>
    <row r="254" spans="1:17" ht="14.45" customHeight="1" x14ac:dyDescent="0.25">
      <c r="A254" s="49">
        <v>252</v>
      </c>
      <c r="B254" s="56" t="s">
        <v>321</v>
      </c>
      <c r="C254" s="31">
        <v>4</v>
      </c>
      <c r="D254" s="31">
        <v>5</v>
      </c>
      <c r="E254" s="31">
        <v>9</v>
      </c>
      <c r="F254" s="30">
        <v>253339</v>
      </c>
      <c r="G254" s="30">
        <v>471393</v>
      </c>
      <c r="H254" s="30">
        <v>724732</v>
      </c>
      <c r="I254" s="30">
        <v>606850</v>
      </c>
      <c r="J254" s="30">
        <v>102456</v>
      </c>
      <c r="K254" s="30">
        <v>15426</v>
      </c>
      <c r="L254" s="30">
        <f t="shared" si="11"/>
        <v>51303.642908799382</v>
      </c>
      <c r="M254" s="30">
        <f t="shared" si="9"/>
        <v>76369.380606089602</v>
      </c>
      <c r="N254" s="30">
        <f t="shared" si="10"/>
        <v>65229.052740627281</v>
      </c>
      <c r="O254" s="91">
        <f>C254/SUM(P_C!B$6:B$86)</f>
        <v>3.752211459629019E-6</v>
      </c>
      <c r="P254" s="91">
        <f>D254/SUM(P_C!C$6:C$86)</f>
        <v>3.9819537854443659E-6</v>
      </c>
      <c r="Q254" s="91">
        <f>E254/SUM(P_C!D$6:D$86)</f>
        <v>3.8764648191435336E-6</v>
      </c>
    </row>
    <row r="255" spans="1:17" ht="14.45" customHeight="1" x14ac:dyDescent="0.25">
      <c r="A255" s="50">
        <v>253</v>
      </c>
      <c r="B255" s="57" t="s">
        <v>322</v>
      </c>
      <c r="C255" s="32">
        <v>51</v>
      </c>
      <c r="D255" s="32">
        <v>67</v>
      </c>
      <c r="E255" s="32">
        <v>118</v>
      </c>
      <c r="F255" s="29">
        <v>7413530</v>
      </c>
      <c r="G255" s="29">
        <v>11279540</v>
      </c>
      <c r="H255" s="29">
        <v>18693071</v>
      </c>
      <c r="I255" s="29">
        <v>16535306</v>
      </c>
      <c r="J255" s="29">
        <v>1396867</v>
      </c>
      <c r="K255" s="29">
        <v>760898</v>
      </c>
      <c r="L255" s="29">
        <f t="shared" si="11"/>
        <v>126959.31347578162</v>
      </c>
      <c r="M255" s="29">
        <f t="shared" si="9"/>
        <v>147036.87976800126</v>
      </c>
      <c r="N255" s="29">
        <f t="shared" si="10"/>
        <v>138359.29495859251</v>
      </c>
      <c r="O255" s="92">
        <f>C255/SUM(P_C!B$6:B$86)</f>
        <v>4.7840696110269988E-5</v>
      </c>
      <c r="P255" s="92">
        <f>D255/SUM(P_C!C$6:C$86)</f>
        <v>5.3358180724954505E-5</v>
      </c>
      <c r="Q255" s="92">
        <f>E255/SUM(P_C!D$6:D$86)</f>
        <v>5.0824760962104114E-5</v>
      </c>
    </row>
    <row r="256" spans="1:17" x14ac:dyDescent="0.25">
      <c r="A256" s="49">
        <v>254</v>
      </c>
      <c r="B256" s="56" t="s">
        <v>323</v>
      </c>
      <c r="C256" s="31">
        <v>6</v>
      </c>
      <c r="D256" s="31">
        <v>10</v>
      </c>
      <c r="E256" s="31">
        <v>16</v>
      </c>
      <c r="F256" s="30">
        <v>3944475</v>
      </c>
      <c r="G256" s="30">
        <v>2364813</v>
      </c>
      <c r="H256" s="30">
        <v>6309289</v>
      </c>
      <c r="I256" s="30">
        <v>6128047</v>
      </c>
      <c r="J256" s="30">
        <v>60770</v>
      </c>
      <c r="K256" s="30">
        <v>120472</v>
      </c>
      <c r="L256" s="30">
        <f t="shared" si="11"/>
        <v>638097.1527566032</v>
      </c>
      <c r="M256" s="30">
        <f t="shared" si="9"/>
        <v>229533.27509011482</v>
      </c>
      <c r="N256" s="30">
        <f t="shared" si="10"/>
        <v>382744.78987874405</v>
      </c>
      <c r="O256" s="91">
        <f>C256/SUM(P_C!B$6:B$86)</f>
        <v>5.628317189443528E-6</v>
      </c>
      <c r="P256" s="91">
        <f>D256/SUM(P_C!C$6:C$86)</f>
        <v>7.9639075708887318E-6</v>
      </c>
      <c r="Q256" s="91">
        <f>E256/SUM(P_C!D$6:D$86)</f>
        <v>6.8914930118107267E-6</v>
      </c>
    </row>
    <row r="257" spans="1:17" ht="14.45" customHeight="1" x14ac:dyDescent="0.25">
      <c r="A257" s="50">
        <v>255</v>
      </c>
      <c r="B257" s="57" t="s">
        <v>324</v>
      </c>
      <c r="C257" s="32">
        <v>15</v>
      </c>
      <c r="D257" s="32">
        <v>20</v>
      </c>
      <c r="E257" s="32">
        <v>35</v>
      </c>
      <c r="F257" s="29">
        <v>11263289</v>
      </c>
      <c r="G257" s="29">
        <v>14945535</v>
      </c>
      <c r="H257" s="29">
        <v>26208824</v>
      </c>
      <c r="I257" s="29">
        <v>25601062</v>
      </c>
      <c r="J257" s="29">
        <v>257618</v>
      </c>
      <c r="K257" s="29">
        <v>350145</v>
      </c>
      <c r="L257" s="29">
        <f t="shared" si="11"/>
        <v>733163.42672775977</v>
      </c>
      <c r="M257" s="29">
        <f t="shared" si="9"/>
        <v>729639.42780476913</v>
      </c>
      <c r="N257" s="29">
        <f t="shared" si="10"/>
        <v>731149.71305747947</v>
      </c>
      <c r="O257" s="92">
        <f>C257/SUM(P_C!B$6:B$86)</f>
        <v>1.407079297360882E-5</v>
      </c>
      <c r="P257" s="92">
        <f>D257/SUM(P_C!C$6:C$86)</f>
        <v>1.5927815141777464E-5</v>
      </c>
      <c r="Q257" s="92">
        <f>E257/SUM(P_C!D$6:D$86)</f>
        <v>1.5075140963335965E-5</v>
      </c>
    </row>
    <row r="258" spans="1:17" ht="14.45" customHeight="1" x14ac:dyDescent="0.25">
      <c r="A258" s="49">
        <v>256</v>
      </c>
      <c r="B258" s="56" t="s">
        <v>325</v>
      </c>
      <c r="C258" s="31">
        <v>88</v>
      </c>
      <c r="D258" s="31">
        <v>105</v>
      </c>
      <c r="E258" s="31">
        <v>193</v>
      </c>
      <c r="F258" s="30">
        <v>69891404</v>
      </c>
      <c r="G258" s="30">
        <v>64248560</v>
      </c>
      <c r="H258" s="30">
        <v>134139964</v>
      </c>
      <c r="I258" s="30">
        <v>126932554</v>
      </c>
      <c r="J258" s="30">
        <v>2735695</v>
      </c>
      <c r="K258" s="30">
        <v>4471715</v>
      </c>
      <c r="L258" s="30">
        <f t="shared" si="11"/>
        <v>749726.56347501755</v>
      </c>
      <c r="M258" s="30">
        <f t="shared" si="9"/>
        <v>577611.59823066369</v>
      </c>
      <c r="N258" s="30">
        <f t="shared" si="10"/>
        <v>656088.88808301161</v>
      </c>
      <c r="O258" s="91">
        <f>C258/SUM(P_C!B$6:B$86)</f>
        <v>8.2548652111838415E-5</v>
      </c>
      <c r="P258" s="91">
        <f>D258/SUM(P_C!C$6:C$86)</f>
        <v>8.3621029494331691E-5</v>
      </c>
      <c r="Q258" s="91">
        <f>E258/SUM(P_C!D$6:D$86)</f>
        <v>8.3128634454966897E-5</v>
      </c>
    </row>
    <row r="259" spans="1:17" x14ac:dyDescent="0.25">
      <c r="A259" s="50">
        <v>257</v>
      </c>
      <c r="B259" s="57" t="s">
        <v>326</v>
      </c>
      <c r="C259" s="32">
        <v>16</v>
      </c>
      <c r="D259" s="32">
        <v>10</v>
      </c>
      <c r="E259" s="32">
        <v>26</v>
      </c>
      <c r="F259" s="29">
        <v>1738801</v>
      </c>
      <c r="G259" s="29">
        <v>1524094</v>
      </c>
      <c r="H259" s="29">
        <v>3262895</v>
      </c>
      <c r="I259" s="29">
        <v>2846552</v>
      </c>
      <c r="J259" s="29">
        <v>220101</v>
      </c>
      <c r="K259" s="29">
        <v>196242</v>
      </c>
      <c r="L259" s="29">
        <f t="shared" si="11"/>
        <v>93359.309973620402</v>
      </c>
      <c r="M259" s="29">
        <f t="shared" ref="M259:M302" si="12">IF(G259&lt;=0,0,IFERROR(G259/D259,0))*(1-IFERROR($J259/$I259,0))*(1-IFERROR($K259/$I259,0))</f>
        <v>130930.09647446488</v>
      </c>
      <c r="N259" s="29">
        <f t="shared" ref="N259:N302" si="13">IF(H259&lt;=0,0,IFERROR(H259/E259,0))*(1-IFERROR($J259/$I259,0))*(1-IFERROR($K259/$I259,0))</f>
        <v>107809.61247394519</v>
      </c>
      <c r="O259" s="92">
        <f>C259/SUM(P_C!B$6:B$86)</f>
        <v>1.5008845838516076E-5</v>
      </c>
      <c r="P259" s="92">
        <f>D259/SUM(P_C!C$6:C$86)</f>
        <v>7.9639075708887318E-6</v>
      </c>
      <c r="Q259" s="92">
        <f>E259/SUM(P_C!D$6:D$86)</f>
        <v>1.1198676144192431E-5</v>
      </c>
    </row>
    <row r="260" spans="1:17" ht="14.45" customHeight="1" x14ac:dyDescent="0.25">
      <c r="A260" s="49">
        <v>258</v>
      </c>
      <c r="B260" s="56" t="s">
        <v>327</v>
      </c>
      <c r="C260" s="31">
        <v>3</v>
      </c>
      <c r="D260" s="31">
        <v>2</v>
      </c>
      <c r="E260" s="31">
        <v>5</v>
      </c>
      <c r="F260" s="30">
        <v>1598915</v>
      </c>
      <c r="G260" s="30">
        <v>2434434</v>
      </c>
      <c r="H260" s="30">
        <v>4033349</v>
      </c>
      <c r="I260" s="30">
        <v>3945464</v>
      </c>
      <c r="J260" s="30">
        <v>34300</v>
      </c>
      <c r="K260" s="30">
        <v>53585</v>
      </c>
      <c r="L260" s="30">
        <f t="shared" ref="L260:L302" si="14">IF(F260&lt;=0,0,IFERROR(F260/C260,0))*(1-IFERROR($J260/$I260,0))*(1-IFERROR($K260/$I260,0))</f>
        <v>521162.67944016441</v>
      </c>
      <c r="M260" s="30">
        <f t="shared" si="12"/>
        <v>1190247.273645163</v>
      </c>
      <c r="N260" s="30">
        <f t="shared" si="13"/>
        <v>788796.5171221639</v>
      </c>
      <c r="O260" s="91">
        <f>C260/SUM(P_C!B$6:B$86)</f>
        <v>2.814158594721764E-6</v>
      </c>
      <c r="P260" s="91">
        <f>D260/SUM(P_C!C$6:C$86)</f>
        <v>1.5927815141777464E-6</v>
      </c>
      <c r="Q260" s="91">
        <f>E260/SUM(P_C!D$6:D$86)</f>
        <v>2.1535915661908523E-6</v>
      </c>
    </row>
    <row r="261" spans="1:17" ht="14.45" customHeight="1" x14ac:dyDescent="0.25">
      <c r="A261" s="50">
        <v>259</v>
      </c>
      <c r="B261" s="57" t="s">
        <v>328</v>
      </c>
      <c r="C261" s="32">
        <v>78</v>
      </c>
      <c r="D261" s="32">
        <v>81</v>
      </c>
      <c r="E261" s="32">
        <v>159</v>
      </c>
      <c r="F261" s="29">
        <v>14597466</v>
      </c>
      <c r="G261" s="29">
        <v>19549499</v>
      </c>
      <c r="H261" s="29">
        <v>34146965</v>
      </c>
      <c r="I261" s="29">
        <v>31188624</v>
      </c>
      <c r="J261" s="29">
        <v>1715758</v>
      </c>
      <c r="K261" s="29">
        <v>1242583</v>
      </c>
      <c r="L261" s="29">
        <f t="shared" si="14"/>
        <v>169805.68446361189</v>
      </c>
      <c r="M261" s="29">
        <f t="shared" si="12"/>
        <v>218987.82403082863</v>
      </c>
      <c r="N261" s="29">
        <f t="shared" si="13"/>
        <v>194860.73669596759</v>
      </c>
      <c r="O261" s="92">
        <f>C261/SUM(P_C!B$6:B$86)</f>
        <v>7.3168123462765864E-5</v>
      </c>
      <c r="P261" s="92">
        <f>D261/SUM(P_C!C$6:C$86)</f>
        <v>6.4507651324198728E-5</v>
      </c>
      <c r="Q261" s="92">
        <f>E261/SUM(P_C!D$6:D$86)</f>
        <v>6.8484211804869098E-5</v>
      </c>
    </row>
    <row r="262" spans="1:17" x14ac:dyDescent="0.25">
      <c r="A262" s="49">
        <v>260</v>
      </c>
      <c r="B262" s="56" t="s">
        <v>329</v>
      </c>
      <c r="C262" s="31">
        <v>111</v>
      </c>
      <c r="D262" s="31">
        <v>0</v>
      </c>
      <c r="E262" s="31">
        <v>111</v>
      </c>
      <c r="F262" s="30">
        <v>6881426</v>
      </c>
      <c r="G262" s="31">
        <v>0</v>
      </c>
      <c r="H262" s="30">
        <v>6881426</v>
      </c>
      <c r="I262" s="30">
        <v>5024497</v>
      </c>
      <c r="J262" s="30">
        <v>1564405</v>
      </c>
      <c r="K262" s="30">
        <v>292523</v>
      </c>
      <c r="L262" s="30">
        <f t="shared" si="14"/>
        <v>40206.871209259341</v>
      </c>
      <c r="M262" s="30">
        <f t="shared" si="12"/>
        <v>0</v>
      </c>
      <c r="N262" s="30">
        <f t="shared" si="13"/>
        <v>40206.871209259341</v>
      </c>
      <c r="O262" s="91">
        <f>C262/SUM(P_C!B$6:B$86)</f>
        <v>1.0412386800470527E-4</v>
      </c>
      <c r="P262" s="91">
        <f>D262/SUM(P_C!C$6:C$86)</f>
        <v>0</v>
      </c>
      <c r="Q262" s="91">
        <f>E262/SUM(P_C!D$6:D$86)</f>
        <v>4.7809732769436914E-5</v>
      </c>
    </row>
    <row r="263" spans="1:17" ht="14.45" customHeight="1" x14ac:dyDescent="0.25">
      <c r="A263" s="50">
        <v>261</v>
      </c>
      <c r="B263" s="57" t="s">
        <v>330</v>
      </c>
      <c r="C263" s="32">
        <v>100</v>
      </c>
      <c r="D263" s="32">
        <v>172</v>
      </c>
      <c r="E263" s="32">
        <v>272</v>
      </c>
      <c r="F263" s="29">
        <v>22464421</v>
      </c>
      <c r="G263" s="29">
        <v>18651781</v>
      </c>
      <c r="H263" s="29">
        <v>41116202</v>
      </c>
      <c r="I263" s="29">
        <v>36164112</v>
      </c>
      <c r="J263" s="29">
        <v>3460743</v>
      </c>
      <c r="K263" s="29">
        <v>1491346</v>
      </c>
      <c r="L263" s="29">
        <f t="shared" si="14"/>
        <v>194769.34405377353</v>
      </c>
      <c r="M263" s="29">
        <f t="shared" si="12"/>
        <v>94019.347480898068</v>
      </c>
      <c r="N263" s="29">
        <f t="shared" si="13"/>
        <v>131059.7873973964</v>
      </c>
      <c r="O263" s="92">
        <f>C263/SUM(P_C!B$6:B$86)</f>
        <v>9.3805286490725471E-5</v>
      </c>
      <c r="P263" s="92">
        <f>D263/SUM(P_C!C$6:C$86)</f>
        <v>1.369792102192862E-4</v>
      </c>
      <c r="Q263" s="92">
        <f>E263/SUM(P_C!D$6:D$86)</f>
        <v>1.1715538120078235E-4</v>
      </c>
    </row>
    <row r="264" spans="1:17" ht="14.45" customHeight="1" x14ac:dyDescent="0.25">
      <c r="A264" s="49">
        <v>262</v>
      </c>
      <c r="B264" s="56" t="s">
        <v>331</v>
      </c>
      <c r="C264" s="31">
        <v>3</v>
      </c>
      <c r="D264" s="31">
        <v>15</v>
      </c>
      <c r="E264" s="31">
        <v>18</v>
      </c>
      <c r="F264" s="30">
        <v>397256</v>
      </c>
      <c r="G264" s="30">
        <v>3956036</v>
      </c>
      <c r="H264" s="30">
        <v>4353292</v>
      </c>
      <c r="I264" s="30">
        <v>4061470</v>
      </c>
      <c r="J264" s="30">
        <v>139553</v>
      </c>
      <c r="K264" s="30">
        <v>152269</v>
      </c>
      <c r="L264" s="30">
        <f t="shared" si="14"/>
        <v>123074.79211428014</v>
      </c>
      <c r="M264" s="30">
        <f t="shared" si="12"/>
        <v>245125.71656393274</v>
      </c>
      <c r="N264" s="30">
        <f t="shared" si="13"/>
        <v>224783.89582232398</v>
      </c>
      <c r="O264" s="91">
        <f>C264/SUM(P_C!B$6:B$86)</f>
        <v>2.814158594721764E-6</v>
      </c>
      <c r="P264" s="91">
        <f>D264/SUM(P_C!C$6:C$86)</f>
        <v>1.1945861356333099E-5</v>
      </c>
      <c r="Q264" s="91">
        <f>E264/SUM(P_C!D$6:D$86)</f>
        <v>7.7529296382870672E-6</v>
      </c>
    </row>
    <row r="265" spans="1:17" ht="14.45" customHeight="1" x14ac:dyDescent="0.25">
      <c r="A265" s="50">
        <v>263</v>
      </c>
      <c r="B265" s="57" t="s">
        <v>332</v>
      </c>
      <c r="C265" s="32">
        <v>16</v>
      </c>
      <c r="D265" s="32">
        <v>15</v>
      </c>
      <c r="E265" s="32">
        <v>31</v>
      </c>
      <c r="F265" s="29">
        <v>1576408</v>
      </c>
      <c r="G265" s="29">
        <v>1230147</v>
      </c>
      <c r="H265" s="29">
        <v>2806555</v>
      </c>
      <c r="I265" s="29">
        <v>2359245</v>
      </c>
      <c r="J265" s="29">
        <v>297927</v>
      </c>
      <c r="K265" s="29">
        <v>149383</v>
      </c>
      <c r="L265" s="29">
        <f t="shared" si="14"/>
        <v>80632.979995194342</v>
      </c>
      <c r="M265" s="29">
        <f t="shared" si="12"/>
        <v>67116.579594215596</v>
      </c>
      <c r="N265" s="29">
        <f t="shared" si="13"/>
        <v>74092.78625278527</v>
      </c>
      <c r="O265" s="92">
        <f>C265/SUM(P_C!B$6:B$86)</f>
        <v>1.5008845838516076E-5</v>
      </c>
      <c r="P265" s="92">
        <f>D265/SUM(P_C!C$6:C$86)</f>
        <v>1.1945861356333099E-5</v>
      </c>
      <c r="Q265" s="92">
        <f>E265/SUM(P_C!D$6:D$86)</f>
        <v>1.3352267710383284E-5</v>
      </c>
    </row>
    <row r="266" spans="1:17" ht="14.45" customHeight="1" x14ac:dyDescent="0.25">
      <c r="A266" s="49">
        <v>264</v>
      </c>
      <c r="B266" s="56" t="s">
        <v>333</v>
      </c>
      <c r="C266" s="31">
        <v>61</v>
      </c>
      <c r="D266" s="31">
        <v>91</v>
      </c>
      <c r="E266" s="31">
        <v>152</v>
      </c>
      <c r="F266" s="30">
        <v>13118808</v>
      </c>
      <c r="G266" s="30">
        <v>14284170</v>
      </c>
      <c r="H266" s="30">
        <v>27402978</v>
      </c>
      <c r="I266" s="30">
        <v>24834368</v>
      </c>
      <c r="J266" s="30">
        <v>1434059</v>
      </c>
      <c r="K266" s="30">
        <v>1134551</v>
      </c>
      <c r="L266" s="30">
        <f t="shared" si="14"/>
        <v>193385.94245030722</v>
      </c>
      <c r="M266" s="30">
        <f t="shared" si="12"/>
        <v>141147.7560566786</v>
      </c>
      <c r="N266" s="30">
        <f t="shared" si="13"/>
        <v>162111.76506991114</v>
      </c>
      <c r="O266" s="91">
        <f>C266/SUM(P_C!B$6:B$86)</f>
        <v>5.7221224759342539E-5</v>
      </c>
      <c r="P266" s="91">
        <f>D266/SUM(P_C!C$6:C$86)</f>
        <v>7.2471558895087468E-5</v>
      </c>
      <c r="Q266" s="91">
        <f>E266/SUM(P_C!D$6:D$86)</f>
        <v>6.5469183612201906E-5</v>
      </c>
    </row>
    <row r="267" spans="1:17" ht="14.45" customHeight="1" x14ac:dyDescent="0.25">
      <c r="A267" s="50">
        <v>265</v>
      </c>
      <c r="B267" s="57" t="s">
        <v>334</v>
      </c>
      <c r="C267" s="32">
        <v>55</v>
      </c>
      <c r="D267" s="32">
        <v>66</v>
      </c>
      <c r="E267" s="32">
        <v>121</v>
      </c>
      <c r="F267" s="29">
        <v>11497707</v>
      </c>
      <c r="G267" s="29">
        <v>13328909</v>
      </c>
      <c r="H267" s="29">
        <v>24826616</v>
      </c>
      <c r="I267" s="29">
        <v>23264941</v>
      </c>
      <c r="J267" s="29">
        <v>985528</v>
      </c>
      <c r="K267" s="29">
        <v>576147</v>
      </c>
      <c r="L267" s="29">
        <f t="shared" si="14"/>
        <v>195235.95130098177</v>
      </c>
      <c r="M267" s="29">
        <f t="shared" si="12"/>
        <v>188608.78292364569</v>
      </c>
      <c r="N267" s="29">
        <f t="shared" si="13"/>
        <v>191621.13218607119</v>
      </c>
      <c r="O267" s="92">
        <f>C267/SUM(P_C!B$6:B$86)</f>
        <v>5.1592907569899011E-5</v>
      </c>
      <c r="P267" s="92">
        <f>D267/SUM(P_C!C$6:C$86)</f>
        <v>5.2561789967865631E-5</v>
      </c>
      <c r="Q267" s="92">
        <f>E267/SUM(P_C!D$6:D$86)</f>
        <v>5.2116915901818622E-5</v>
      </c>
    </row>
    <row r="268" spans="1:17" ht="14.45" customHeight="1" x14ac:dyDescent="0.25">
      <c r="A268" s="49">
        <v>266</v>
      </c>
      <c r="B268" s="56" t="s">
        <v>335</v>
      </c>
      <c r="C268" s="31">
        <v>59</v>
      </c>
      <c r="D268" s="31">
        <v>36</v>
      </c>
      <c r="E268" s="31">
        <v>95</v>
      </c>
      <c r="F268" s="30">
        <v>18642230</v>
      </c>
      <c r="G268" s="30">
        <v>11802655</v>
      </c>
      <c r="H268" s="30">
        <v>30444885</v>
      </c>
      <c r="I268" s="30">
        <v>29141849</v>
      </c>
      <c r="J268" s="30">
        <v>455242</v>
      </c>
      <c r="K268" s="30">
        <v>847793</v>
      </c>
      <c r="L268" s="30">
        <f t="shared" si="14"/>
        <v>301985.46174945537</v>
      </c>
      <c r="M268" s="30">
        <f t="shared" si="12"/>
        <v>313341.12416127045</v>
      </c>
      <c r="N268" s="30">
        <f t="shared" si="13"/>
        <v>306288.6601370906</v>
      </c>
      <c r="O268" s="91">
        <f>C268/SUM(P_C!B$6:B$86)</f>
        <v>5.5345119029528028E-5</v>
      </c>
      <c r="P268" s="91">
        <f>D268/SUM(P_C!C$6:C$86)</f>
        <v>2.8670067255199438E-5</v>
      </c>
      <c r="Q268" s="91">
        <f>E268/SUM(P_C!D$6:D$86)</f>
        <v>4.0918239757626191E-5</v>
      </c>
    </row>
    <row r="269" spans="1:17" x14ac:dyDescent="0.25">
      <c r="A269" s="50">
        <v>267</v>
      </c>
      <c r="B269" s="57" t="s">
        <v>336</v>
      </c>
      <c r="C269" s="32">
        <v>93</v>
      </c>
      <c r="D269" s="32">
        <v>164</v>
      </c>
      <c r="E269" s="32">
        <v>257</v>
      </c>
      <c r="F269" s="29">
        <v>6811632</v>
      </c>
      <c r="G269" s="29">
        <v>12097313</v>
      </c>
      <c r="H269" s="29">
        <v>18908946</v>
      </c>
      <c r="I269" s="29">
        <v>15716236</v>
      </c>
      <c r="J269" s="29">
        <v>2818508</v>
      </c>
      <c r="K269" s="29">
        <v>374201</v>
      </c>
      <c r="L269" s="29">
        <f t="shared" si="14"/>
        <v>58676.922549784773</v>
      </c>
      <c r="M269" s="29">
        <f t="shared" si="12"/>
        <v>59094.106309815463</v>
      </c>
      <c r="N269" s="29">
        <f t="shared" si="13"/>
        <v>58943.144097519595</v>
      </c>
      <c r="O269" s="92">
        <f>C269/SUM(P_C!B$6:B$86)</f>
        <v>8.7238916436374684E-5</v>
      </c>
      <c r="P269" s="92">
        <f>D269/SUM(P_C!C$6:C$86)</f>
        <v>1.306080841625752E-4</v>
      </c>
      <c r="Q269" s="92">
        <f>E269/SUM(P_C!D$6:D$86)</f>
        <v>1.106946065022098E-4</v>
      </c>
    </row>
    <row r="270" spans="1:17" x14ac:dyDescent="0.25">
      <c r="A270" s="49">
        <v>268</v>
      </c>
      <c r="B270" s="56" t="s">
        <v>337</v>
      </c>
      <c r="C270" s="31">
        <v>31</v>
      </c>
      <c r="D270" s="31">
        <v>19</v>
      </c>
      <c r="E270" s="31">
        <v>50</v>
      </c>
      <c r="F270" s="30">
        <v>2878722</v>
      </c>
      <c r="G270" s="30">
        <v>1726939</v>
      </c>
      <c r="H270" s="30">
        <v>4605661</v>
      </c>
      <c r="I270" s="30">
        <v>3708506</v>
      </c>
      <c r="J270" s="30">
        <v>806391</v>
      </c>
      <c r="K270" s="30">
        <v>90764</v>
      </c>
      <c r="L270" s="30">
        <f t="shared" si="14"/>
        <v>70891.190673464283</v>
      </c>
      <c r="M270" s="30">
        <f t="shared" si="12"/>
        <v>69386.923851035172</v>
      </c>
      <c r="N270" s="30">
        <f t="shared" si="13"/>
        <v>70319.569280941214</v>
      </c>
      <c r="O270" s="91">
        <f>C270/SUM(P_C!B$6:B$86)</f>
        <v>2.9079638812124896E-5</v>
      </c>
      <c r="P270" s="91">
        <f>D270/SUM(P_C!C$6:C$86)</f>
        <v>1.5131424384688591E-5</v>
      </c>
      <c r="Q270" s="91">
        <f>E270/SUM(P_C!D$6:D$86)</f>
        <v>2.1535915661908522E-5</v>
      </c>
    </row>
    <row r="271" spans="1:17" x14ac:dyDescent="0.25">
      <c r="A271" s="50">
        <v>269</v>
      </c>
      <c r="B271" s="57" t="s">
        <v>338</v>
      </c>
      <c r="C271" s="32">
        <v>0</v>
      </c>
      <c r="D271" s="32">
        <v>0</v>
      </c>
      <c r="E271" s="32">
        <v>0</v>
      </c>
      <c r="F271" s="32">
        <v>0</v>
      </c>
      <c r="G271" s="32">
        <v>0</v>
      </c>
      <c r="H271" s="32">
        <v>0</v>
      </c>
      <c r="I271" s="32">
        <v>0</v>
      </c>
      <c r="J271" s="32">
        <v>0</v>
      </c>
      <c r="K271" s="32">
        <v>0</v>
      </c>
      <c r="L271" s="32">
        <f t="shared" si="14"/>
        <v>0</v>
      </c>
      <c r="M271" s="32">
        <f t="shared" si="12"/>
        <v>0</v>
      </c>
      <c r="N271" s="32">
        <f t="shared" si="13"/>
        <v>0</v>
      </c>
      <c r="O271" s="92">
        <f>C271/SUM(P_C!B$6:B$86)</f>
        <v>0</v>
      </c>
      <c r="P271" s="92">
        <f>D271/SUM(P_C!C$6:C$86)</f>
        <v>0</v>
      </c>
      <c r="Q271" s="92">
        <f>E271/SUM(P_C!D$6:D$86)</f>
        <v>0</v>
      </c>
    </row>
    <row r="272" spans="1:17" ht="14.45" customHeight="1" x14ac:dyDescent="0.25">
      <c r="A272" s="49">
        <v>270</v>
      </c>
      <c r="B272" s="56" t="s">
        <v>339</v>
      </c>
      <c r="C272" s="45">
        <v>575</v>
      </c>
      <c r="D272" s="45">
        <v>682</v>
      </c>
      <c r="E272" s="46">
        <v>1257</v>
      </c>
      <c r="F272" s="46">
        <v>109425132</v>
      </c>
      <c r="G272" s="46">
        <v>66159980</v>
      </c>
      <c r="H272" s="46">
        <v>175585112</v>
      </c>
      <c r="I272" s="46">
        <v>113246836</v>
      </c>
      <c r="J272" s="46">
        <v>11149044</v>
      </c>
      <c r="K272" s="46">
        <v>51189233</v>
      </c>
      <c r="L272" s="46">
        <f t="shared" si="14"/>
        <v>94017.441172061954</v>
      </c>
      <c r="M272" s="46">
        <f t="shared" si="12"/>
        <v>47925.889616098015</v>
      </c>
      <c r="N272" s="46">
        <f t="shared" si="13"/>
        <v>69009.932690624075</v>
      </c>
      <c r="O272" s="93">
        <f>C272/SUM(P_C!B$6:B$86)</f>
        <v>5.3938039732167144E-4</v>
      </c>
      <c r="P272" s="93">
        <f>D272/SUM(P_C!C$6:C$86)</f>
        <v>5.4313849633461152E-4</v>
      </c>
      <c r="Q272" s="93">
        <f>E272/SUM(P_C!D$6:D$86)</f>
        <v>5.4141291974038022E-4</v>
      </c>
    </row>
    <row r="273" spans="1:17" ht="14.45" customHeight="1" x14ac:dyDescent="0.25">
      <c r="A273" s="50">
        <v>271</v>
      </c>
      <c r="B273" s="57" t="s">
        <v>340</v>
      </c>
      <c r="C273" s="32">
        <v>564</v>
      </c>
      <c r="D273" s="32">
        <v>313</v>
      </c>
      <c r="E273" s="32">
        <v>877</v>
      </c>
      <c r="F273" s="29">
        <v>62083514</v>
      </c>
      <c r="G273" s="29">
        <v>21064276</v>
      </c>
      <c r="H273" s="29">
        <v>83147791</v>
      </c>
      <c r="I273" s="29">
        <v>76897739</v>
      </c>
      <c r="J273" s="29">
        <v>1391134</v>
      </c>
      <c r="K273" s="29">
        <v>4858918</v>
      </c>
      <c r="L273" s="29">
        <f t="shared" si="14"/>
        <v>101256.19079372035</v>
      </c>
      <c r="M273" s="29">
        <f t="shared" si="12"/>
        <v>61905.124009615123</v>
      </c>
      <c r="N273" s="29">
        <f t="shared" si="13"/>
        <v>87211.854438464608</v>
      </c>
      <c r="O273" s="92">
        <f>C273/SUM(P_C!B$6:B$86)</f>
        <v>5.2906181580769163E-4</v>
      </c>
      <c r="P273" s="92">
        <f>D273/SUM(P_C!C$6:C$86)</f>
        <v>2.4927030696881734E-4</v>
      </c>
      <c r="Q273" s="92">
        <f>E273/SUM(P_C!D$6:D$86)</f>
        <v>3.7773996070987546E-4</v>
      </c>
    </row>
    <row r="274" spans="1:17" ht="14.45" customHeight="1" x14ac:dyDescent="0.25">
      <c r="A274" s="49">
        <v>272</v>
      </c>
      <c r="B274" s="56" t="s">
        <v>341</v>
      </c>
      <c r="C274" s="31">
        <v>333</v>
      </c>
      <c r="D274" s="31">
        <v>368</v>
      </c>
      <c r="E274" s="31">
        <v>701</v>
      </c>
      <c r="F274" s="30">
        <v>57242339</v>
      </c>
      <c r="G274" s="30">
        <v>47682059</v>
      </c>
      <c r="H274" s="30">
        <v>104924398</v>
      </c>
      <c r="I274" s="30">
        <v>98787061</v>
      </c>
      <c r="J274" s="30">
        <v>2282093</v>
      </c>
      <c r="K274" s="30">
        <v>3855243</v>
      </c>
      <c r="L274" s="30">
        <f t="shared" si="14"/>
        <v>161374.33916936515</v>
      </c>
      <c r="M274" s="30">
        <f t="shared" si="12"/>
        <v>121637.79004314965</v>
      </c>
      <c r="N274" s="30">
        <f t="shared" si="13"/>
        <v>140514.06801608796</v>
      </c>
      <c r="O274" s="91">
        <f>C274/SUM(P_C!B$6:B$86)</f>
        <v>3.1237160401411583E-4</v>
      </c>
      <c r="P274" s="91">
        <f>D274/SUM(P_C!C$6:C$86)</f>
        <v>2.9307179860870537E-4</v>
      </c>
      <c r="Q274" s="91">
        <f>E274/SUM(P_C!D$6:D$86)</f>
        <v>3.0193353757995749E-4</v>
      </c>
    </row>
    <row r="275" spans="1:17" x14ac:dyDescent="0.25">
      <c r="A275" s="50">
        <v>273</v>
      </c>
      <c r="B275" s="57" t="s">
        <v>342</v>
      </c>
      <c r="C275" s="32">
        <v>160</v>
      </c>
      <c r="D275" s="32">
        <v>251</v>
      </c>
      <c r="E275" s="32">
        <v>411</v>
      </c>
      <c r="F275" s="29">
        <v>39863805</v>
      </c>
      <c r="G275" s="29">
        <v>58920493</v>
      </c>
      <c r="H275" s="29">
        <v>98784298</v>
      </c>
      <c r="I275" s="29">
        <v>92539981</v>
      </c>
      <c r="J275" s="29">
        <v>2104412</v>
      </c>
      <c r="K275" s="29">
        <v>4139905</v>
      </c>
      <c r="L275" s="29">
        <f t="shared" si="14"/>
        <v>232590.44462731155</v>
      </c>
      <c r="M275" s="29">
        <f t="shared" si="12"/>
        <v>219142.06631564244</v>
      </c>
      <c r="N275" s="29">
        <f t="shared" si="13"/>
        <v>224377.44473381044</v>
      </c>
      <c r="O275" s="92">
        <f>C275/SUM(P_C!B$6:B$86)</f>
        <v>1.5008845838516076E-4</v>
      </c>
      <c r="P275" s="92">
        <f>D275/SUM(P_C!C$6:C$86)</f>
        <v>1.9989408002930718E-4</v>
      </c>
      <c r="Q275" s="92">
        <f>E275/SUM(P_C!D$6:D$86)</f>
        <v>1.7702522674088803E-4</v>
      </c>
    </row>
    <row r="276" spans="1:17" ht="14.45" customHeight="1" x14ac:dyDescent="0.25">
      <c r="A276" s="49">
        <v>274</v>
      </c>
      <c r="B276" s="56" t="s">
        <v>343</v>
      </c>
      <c r="C276" s="30">
        <v>4232</v>
      </c>
      <c r="D276" s="30">
        <v>3850</v>
      </c>
      <c r="E276" s="30">
        <v>8082</v>
      </c>
      <c r="F276" s="30">
        <v>267887043</v>
      </c>
      <c r="G276" s="30">
        <v>211007293</v>
      </c>
      <c r="H276" s="30">
        <v>478894336</v>
      </c>
      <c r="I276" s="30">
        <v>448916233</v>
      </c>
      <c r="J276" s="30">
        <v>9744243</v>
      </c>
      <c r="K276" s="30">
        <v>20233861</v>
      </c>
      <c r="L276" s="30">
        <f t="shared" si="14"/>
        <v>59135.147988198893</v>
      </c>
      <c r="M276" s="30">
        <f t="shared" si="12"/>
        <v>51200.75617836466</v>
      </c>
      <c r="N276" s="30">
        <f t="shared" si="13"/>
        <v>55355.463693734433</v>
      </c>
      <c r="O276" s="91">
        <f>C276/SUM(P_C!B$6:B$86)</f>
        <v>3.9698397242875017E-3</v>
      </c>
      <c r="P276" s="91">
        <f>D276/SUM(P_C!C$6:C$86)</f>
        <v>3.066104414792162E-3</v>
      </c>
      <c r="Q276" s="91">
        <f>E276/SUM(P_C!D$6:D$86)</f>
        <v>3.4810654075908935E-3</v>
      </c>
    </row>
    <row r="277" spans="1:17" ht="14.45" customHeight="1" x14ac:dyDescent="0.25">
      <c r="A277" s="50">
        <v>275</v>
      </c>
      <c r="B277" s="57" t="s">
        <v>344</v>
      </c>
      <c r="C277" s="32">
        <v>21</v>
      </c>
      <c r="D277" s="32">
        <v>16</v>
      </c>
      <c r="E277" s="32">
        <v>37</v>
      </c>
      <c r="F277" s="29">
        <v>7270115</v>
      </c>
      <c r="G277" s="29">
        <v>15418496</v>
      </c>
      <c r="H277" s="29">
        <v>22688611</v>
      </c>
      <c r="I277" s="29">
        <v>19508191</v>
      </c>
      <c r="J277" s="29">
        <v>126291</v>
      </c>
      <c r="K277" s="29">
        <v>3054130</v>
      </c>
      <c r="L277" s="29">
        <f t="shared" si="14"/>
        <v>290106.48659004847</v>
      </c>
      <c r="M277" s="29">
        <f t="shared" si="12"/>
        <v>807527.80186693254</v>
      </c>
      <c r="N277" s="29">
        <f t="shared" si="13"/>
        <v>513856.24454761995</v>
      </c>
      <c r="O277" s="92">
        <f>C277/SUM(P_C!B$6:B$86)</f>
        <v>1.9699110163052348E-5</v>
      </c>
      <c r="P277" s="92">
        <f>D277/SUM(P_C!C$6:C$86)</f>
        <v>1.2742252113421971E-5</v>
      </c>
      <c r="Q277" s="92">
        <f>E277/SUM(P_C!D$6:D$86)</f>
        <v>1.5936577589812307E-5</v>
      </c>
    </row>
    <row r="278" spans="1:17" ht="14.45" customHeight="1" x14ac:dyDescent="0.25">
      <c r="A278" s="49">
        <v>276</v>
      </c>
      <c r="B278" s="56" t="s">
        <v>345</v>
      </c>
      <c r="C278" s="46">
        <v>6591</v>
      </c>
      <c r="D278" s="46">
        <v>7494</v>
      </c>
      <c r="E278" s="46">
        <v>14085</v>
      </c>
      <c r="F278" s="46">
        <v>261144858</v>
      </c>
      <c r="G278" s="46">
        <v>207658552</v>
      </c>
      <c r="H278" s="46">
        <v>468803411</v>
      </c>
      <c r="I278" s="46">
        <v>441299072</v>
      </c>
      <c r="J278" s="46">
        <v>9743323</v>
      </c>
      <c r="K278" s="46">
        <v>17761015</v>
      </c>
      <c r="L278" s="46">
        <f t="shared" si="14"/>
        <v>37187.20049726752</v>
      </c>
      <c r="M278" s="46">
        <f t="shared" si="12"/>
        <v>26007.550512180525</v>
      </c>
      <c r="N278" s="46">
        <f t="shared" si="13"/>
        <v>31239.00766448944</v>
      </c>
      <c r="O278" s="93">
        <f>C278/SUM(P_C!B$6:B$86)</f>
        <v>6.1827064326037155E-3</v>
      </c>
      <c r="P278" s="93">
        <f>D278/SUM(P_C!C$6:C$86)</f>
        <v>5.9681523336240156E-3</v>
      </c>
      <c r="Q278" s="93">
        <f>E278/SUM(P_C!D$6:D$86)</f>
        <v>6.0666674419596308E-3</v>
      </c>
    </row>
    <row r="279" spans="1:17" x14ac:dyDescent="0.25">
      <c r="A279" s="50">
        <v>277</v>
      </c>
      <c r="B279" s="57" t="s">
        <v>346</v>
      </c>
      <c r="C279" s="32">
        <v>115</v>
      </c>
      <c r="D279" s="32">
        <v>76</v>
      </c>
      <c r="E279" s="32">
        <v>191</v>
      </c>
      <c r="F279" s="29">
        <v>2447515</v>
      </c>
      <c r="G279" s="29">
        <v>1567214</v>
      </c>
      <c r="H279" s="29">
        <v>4014729</v>
      </c>
      <c r="I279" s="29">
        <v>3716321</v>
      </c>
      <c r="J279" s="29">
        <v>218167</v>
      </c>
      <c r="K279" s="29">
        <v>80241</v>
      </c>
      <c r="L279" s="29">
        <f t="shared" si="14"/>
        <v>19600.783754790587</v>
      </c>
      <c r="M279" s="29">
        <f t="shared" si="12"/>
        <v>18991.559386283225</v>
      </c>
      <c r="N279" s="29">
        <f t="shared" si="13"/>
        <v>19358.369869939492</v>
      </c>
      <c r="O279" s="92">
        <f>C279/SUM(P_C!B$6:B$86)</f>
        <v>1.0787607946433429E-4</v>
      </c>
      <c r="P279" s="92">
        <f>D279/SUM(P_C!C$6:C$86)</f>
        <v>6.0525697538754365E-5</v>
      </c>
      <c r="Q279" s="92">
        <f>E279/SUM(P_C!D$6:D$86)</f>
        <v>8.2267197828490558E-5</v>
      </c>
    </row>
    <row r="280" spans="1:17" x14ac:dyDescent="0.25">
      <c r="A280" s="49">
        <v>278</v>
      </c>
      <c r="B280" s="56" t="s">
        <v>347</v>
      </c>
      <c r="C280" s="31">
        <v>589</v>
      </c>
      <c r="D280" s="31">
        <v>527</v>
      </c>
      <c r="E280" s="30">
        <v>1116</v>
      </c>
      <c r="F280" s="30">
        <v>77970698</v>
      </c>
      <c r="G280" s="30">
        <v>30215499</v>
      </c>
      <c r="H280" s="30">
        <v>108186197</v>
      </c>
      <c r="I280" s="30">
        <v>104556957</v>
      </c>
      <c r="J280" s="30">
        <v>733713</v>
      </c>
      <c r="K280" s="30">
        <v>2895527</v>
      </c>
      <c r="L280" s="30">
        <f t="shared" si="14"/>
        <v>127808.89078965619</v>
      </c>
      <c r="M280" s="30">
        <f t="shared" si="12"/>
        <v>55355.922694018569</v>
      </c>
      <c r="N280" s="30">
        <f t="shared" si="13"/>
        <v>93594.989188938431</v>
      </c>
      <c r="O280" s="91">
        <f>C280/SUM(P_C!B$6:B$86)</f>
        <v>5.5251313743037299E-4</v>
      </c>
      <c r="P280" s="91">
        <f>D280/SUM(P_C!C$6:C$86)</f>
        <v>4.1969792898583619E-4</v>
      </c>
      <c r="Q280" s="91">
        <f>E280/SUM(P_C!D$6:D$86)</f>
        <v>4.8068163757379817E-4</v>
      </c>
    </row>
    <row r="281" spans="1:17" ht="14.45" customHeight="1" x14ac:dyDescent="0.25">
      <c r="A281" s="50">
        <v>279</v>
      </c>
      <c r="B281" s="57" t="s">
        <v>348</v>
      </c>
      <c r="C281" s="32">
        <v>31</v>
      </c>
      <c r="D281" s="32">
        <v>15</v>
      </c>
      <c r="E281" s="32">
        <v>46</v>
      </c>
      <c r="F281" s="29">
        <v>9231198</v>
      </c>
      <c r="G281" s="29">
        <v>2433417</v>
      </c>
      <c r="H281" s="29">
        <v>11664616</v>
      </c>
      <c r="I281" s="29">
        <v>11037917</v>
      </c>
      <c r="J281" s="29">
        <v>107418</v>
      </c>
      <c r="K281" s="29">
        <v>519281</v>
      </c>
      <c r="L281" s="29">
        <f t="shared" si="14"/>
        <v>281009.84776164021</v>
      </c>
      <c r="M281" s="29">
        <f t="shared" si="12"/>
        <v>153091.2770803833</v>
      </c>
      <c r="N281" s="29">
        <f t="shared" si="13"/>
        <v>239297.29088038043</v>
      </c>
      <c r="O281" s="92">
        <f>C281/SUM(P_C!B$6:B$86)</f>
        <v>2.9079638812124896E-5</v>
      </c>
      <c r="P281" s="92">
        <f>D281/SUM(P_C!C$6:C$86)</f>
        <v>1.1945861356333099E-5</v>
      </c>
      <c r="Q281" s="92">
        <f>E281/SUM(P_C!D$6:D$86)</f>
        <v>1.9813042408955838E-5</v>
      </c>
    </row>
    <row r="282" spans="1:17" ht="14.45" customHeight="1" x14ac:dyDescent="0.25">
      <c r="A282" s="49">
        <v>280</v>
      </c>
      <c r="B282" s="56" t="s">
        <v>349</v>
      </c>
      <c r="C282" s="45">
        <v>165</v>
      </c>
      <c r="D282" s="45">
        <v>113</v>
      </c>
      <c r="E282" s="45">
        <v>278</v>
      </c>
      <c r="F282" s="46">
        <v>10579551</v>
      </c>
      <c r="G282" s="46">
        <v>7552577</v>
      </c>
      <c r="H282" s="46">
        <v>18132127</v>
      </c>
      <c r="I282" s="46">
        <v>17349462</v>
      </c>
      <c r="J282" s="46">
        <v>360562</v>
      </c>
      <c r="K282" s="46">
        <v>422103</v>
      </c>
      <c r="L282" s="46">
        <f t="shared" si="14"/>
        <v>61258.411820339024</v>
      </c>
      <c r="M282" s="46">
        <f t="shared" si="12"/>
        <v>63855.624864934827</v>
      </c>
      <c r="N282" s="46">
        <f t="shared" si="13"/>
        <v>62314.110088847934</v>
      </c>
      <c r="O282" s="93">
        <f>C282/SUM(P_C!B$6:B$86)</f>
        <v>1.5477872270969702E-4</v>
      </c>
      <c r="P282" s="93">
        <f>D282/SUM(P_C!C$6:C$86)</f>
        <v>8.999215555104267E-5</v>
      </c>
      <c r="Q282" s="93">
        <f>E282/SUM(P_C!D$6:D$86)</f>
        <v>1.1973969108021138E-4</v>
      </c>
    </row>
    <row r="283" spans="1:17" ht="14.45" customHeight="1" x14ac:dyDescent="0.25">
      <c r="A283" s="50">
        <v>281</v>
      </c>
      <c r="B283" s="57" t="s">
        <v>350</v>
      </c>
      <c r="C283" s="48">
        <v>8748</v>
      </c>
      <c r="D283" s="48">
        <v>7486</v>
      </c>
      <c r="E283" s="48">
        <v>16234</v>
      </c>
      <c r="F283" s="48">
        <v>356953449</v>
      </c>
      <c r="G283" s="48">
        <v>268491584</v>
      </c>
      <c r="H283" s="48">
        <v>625445033</v>
      </c>
      <c r="I283" s="48">
        <v>590149034</v>
      </c>
      <c r="J283" s="48">
        <v>12080867</v>
      </c>
      <c r="K283" s="48">
        <v>23215132</v>
      </c>
      <c r="L283" s="48">
        <f t="shared" si="14"/>
        <v>38396.433788220034</v>
      </c>
      <c r="M283" s="48">
        <f t="shared" si="12"/>
        <v>33749.623751290681</v>
      </c>
      <c r="N283" s="48">
        <f t="shared" si="13"/>
        <v>36253.645816281314</v>
      </c>
      <c r="O283" s="94">
        <f>C283/SUM(P_C!B$6:B$86)</f>
        <v>8.206086462208665E-3</v>
      </c>
      <c r="P283" s="94">
        <f>D283/SUM(P_C!C$6:C$86)</f>
        <v>5.9617812075673047E-3</v>
      </c>
      <c r="Q283" s="94">
        <f>E283/SUM(P_C!D$6:D$86)</f>
        <v>6.9922810971084588E-3</v>
      </c>
    </row>
    <row r="284" spans="1:17" ht="14.45" customHeight="1" x14ac:dyDescent="0.25">
      <c r="A284" s="49">
        <v>282</v>
      </c>
      <c r="B284" s="56" t="s">
        <v>351</v>
      </c>
      <c r="C284" s="31">
        <v>126</v>
      </c>
      <c r="D284" s="31">
        <v>122</v>
      </c>
      <c r="E284" s="31">
        <v>248</v>
      </c>
      <c r="F284" s="30">
        <v>3063416</v>
      </c>
      <c r="G284" s="30">
        <v>2120613</v>
      </c>
      <c r="H284" s="30">
        <v>5184029</v>
      </c>
      <c r="I284" s="30">
        <v>4807763</v>
      </c>
      <c r="J284" s="30">
        <v>233956</v>
      </c>
      <c r="K284" s="30">
        <v>142310</v>
      </c>
      <c r="L284" s="30">
        <f t="shared" si="14"/>
        <v>22445.070971877449</v>
      </c>
      <c r="M284" s="30">
        <f t="shared" si="12"/>
        <v>16046.751994033571</v>
      </c>
      <c r="N284" s="30">
        <f t="shared" si="13"/>
        <v>19297.510829551029</v>
      </c>
      <c r="O284" s="91">
        <f>C284/SUM(P_C!B$6:B$86)</f>
        <v>1.1819466097831409E-4</v>
      </c>
      <c r="P284" s="91">
        <f>D284/SUM(P_C!C$6:C$86)</f>
        <v>9.7159672364842536E-5</v>
      </c>
      <c r="Q284" s="91">
        <f>E284/SUM(P_C!D$6:D$86)</f>
        <v>1.0681814168306627E-4</v>
      </c>
    </row>
    <row r="285" spans="1:17" x14ac:dyDescent="0.25">
      <c r="A285" s="50">
        <v>283</v>
      </c>
      <c r="B285" s="57" t="s">
        <v>352</v>
      </c>
      <c r="C285" s="32">
        <v>142</v>
      </c>
      <c r="D285" s="32">
        <v>130</v>
      </c>
      <c r="E285" s="32">
        <v>272</v>
      </c>
      <c r="F285" s="29">
        <v>12178140</v>
      </c>
      <c r="G285" s="29">
        <v>8116329</v>
      </c>
      <c r="H285" s="29">
        <v>20294469</v>
      </c>
      <c r="I285" s="29">
        <v>18550209</v>
      </c>
      <c r="J285" s="29">
        <v>635517</v>
      </c>
      <c r="K285" s="29">
        <v>1108744</v>
      </c>
      <c r="L285" s="29">
        <f t="shared" si="14"/>
        <v>77873.072572439691</v>
      </c>
      <c r="M285" s="29">
        <f t="shared" si="12"/>
        <v>56690.590850560082</v>
      </c>
      <c r="N285" s="29">
        <f t="shared" si="13"/>
        <v>67749.092337717826</v>
      </c>
      <c r="O285" s="92">
        <f>C285/SUM(P_C!B$6:B$86)</f>
        <v>1.3320350681683018E-4</v>
      </c>
      <c r="P285" s="92">
        <f>D285/SUM(P_C!C$6:C$86)</f>
        <v>1.0353079842155351E-4</v>
      </c>
      <c r="Q285" s="92">
        <f>E285/SUM(P_C!D$6:D$86)</f>
        <v>1.1715538120078235E-4</v>
      </c>
    </row>
    <row r="286" spans="1:17" ht="14.45" customHeight="1" x14ac:dyDescent="0.25">
      <c r="A286" s="49">
        <v>284</v>
      </c>
      <c r="B286" s="56" t="s">
        <v>353</v>
      </c>
      <c r="C286" s="31">
        <v>10</v>
      </c>
      <c r="D286" s="31">
        <v>15</v>
      </c>
      <c r="E286" s="31">
        <v>25</v>
      </c>
      <c r="F286" s="30">
        <v>631046</v>
      </c>
      <c r="G286" s="30">
        <v>391156</v>
      </c>
      <c r="H286" s="30">
        <v>1022202</v>
      </c>
      <c r="I286" s="30">
        <v>877905</v>
      </c>
      <c r="J286" s="30">
        <v>107291</v>
      </c>
      <c r="K286" s="30">
        <v>37006</v>
      </c>
      <c r="L286" s="30">
        <f t="shared" si="14"/>
        <v>53057.490375089197</v>
      </c>
      <c r="M286" s="30">
        <f t="shared" si="12"/>
        <v>21925.243384431975</v>
      </c>
      <c r="N286" s="30">
        <f t="shared" si="13"/>
        <v>34378.142180694864</v>
      </c>
      <c r="O286" s="91">
        <f>C286/SUM(P_C!B$6:B$86)</f>
        <v>9.3805286490725478E-6</v>
      </c>
      <c r="P286" s="91">
        <f>D286/SUM(P_C!C$6:C$86)</f>
        <v>1.1945861356333099E-5</v>
      </c>
      <c r="Q286" s="91">
        <f>E286/SUM(P_C!D$6:D$86)</f>
        <v>1.0767957830954261E-5</v>
      </c>
    </row>
    <row r="287" spans="1:17" ht="14.45" customHeight="1" x14ac:dyDescent="0.25">
      <c r="A287" s="50">
        <v>285</v>
      </c>
      <c r="B287" s="57" t="s">
        <v>354</v>
      </c>
      <c r="C287" s="32">
        <v>43</v>
      </c>
      <c r="D287" s="32">
        <v>28</v>
      </c>
      <c r="E287" s="32">
        <v>71</v>
      </c>
      <c r="F287" s="29">
        <v>2771221</v>
      </c>
      <c r="G287" s="29">
        <v>542330</v>
      </c>
      <c r="H287" s="29">
        <v>3313551</v>
      </c>
      <c r="I287" s="29">
        <v>2863660</v>
      </c>
      <c r="J287" s="29">
        <v>351683</v>
      </c>
      <c r="K287" s="29">
        <v>98208</v>
      </c>
      <c r="L287" s="29">
        <f t="shared" si="14"/>
        <v>54593.581055514231</v>
      </c>
      <c r="M287" s="29">
        <f t="shared" si="12"/>
        <v>16407.577884505892</v>
      </c>
      <c r="N287" s="29">
        <f t="shared" si="13"/>
        <v>39534.312199341926</v>
      </c>
      <c r="O287" s="92">
        <f>C287/SUM(P_C!B$6:B$86)</f>
        <v>4.0336273191011955E-5</v>
      </c>
      <c r="P287" s="92">
        <f>D287/SUM(P_C!C$6:C$86)</f>
        <v>2.2298941198488449E-5</v>
      </c>
      <c r="Q287" s="92">
        <f>E287/SUM(P_C!D$6:D$86)</f>
        <v>3.0581000239910099E-5</v>
      </c>
    </row>
    <row r="288" spans="1:17" x14ac:dyDescent="0.25">
      <c r="A288" s="49">
        <v>286</v>
      </c>
      <c r="B288" s="56" t="s">
        <v>355</v>
      </c>
      <c r="C288" s="31">
        <v>0</v>
      </c>
      <c r="D288" s="31">
        <v>0</v>
      </c>
      <c r="E288" s="31">
        <v>0</v>
      </c>
      <c r="F288" s="31">
        <v>0</v>
      </c>
      <c r="G288" s="31">
        <v>0</v>
      </c>
      <c r="H288" s="31">
        <v>0</v>
      </c>
      <c r="I288" s="31">
        <v>0</v>
      </c>
      <c r="J288" s="31">
        <v>0</v>
      </c>
      <c r="K288" s="31">
        <v>0</v>
      </c>
      <c r="L288" s="31">
        <f t="shared" si="14"/>
        <v>0</v>
      </c>
      <c r="M288" s="31">
        <f t="shared" si="12"/>
        <v>0</v>
      </c>
      <c r="N288" s="31">
        <f t="shared" si="13"/>
        <v>0</v>
      </c>
      <c r="O288" s="91">
        <f>C288/SUM(P_C!B$6:B$86)</f>
        <v>0</v>
      </c>
      <c r="P288" s="91">
        <f>D288/SUM(P_C!C$6:C$86)</f>
        <v>0</v>
      </c>
      <c r="Q288" s="91">
        <f>E288/SUM(P_C!D$6:D$86)</f>
        <v>0</v>
      </c>
    </row>
    <row r="289" spans="1:17" ht="14.45" customHeight="1" x14ac:dyDescent="0.25">
      <c r="A289" s="50">
        <v>287</v>
      </c>
      <c r="B289" s="57" t="s">
        <v>356</v>
      </c>
      <c r="C289" s="32">
        <v>126</v>
      </c>
      <c r="D289" s="32">
        <v>116</v>
      </c>
      <c r="E289" s="32">
        <v>242</v>
      </c>
      <c r="F289" s="29">
        <v>7383511</v>
      </c>
      <c r="G289" s="29">
        <v>7216740</v>
      </c>
      <c r="H289" s="29">
        <v>14600251</v>
      </c>
      <c r="I289" s="29">
        <v>12518082</v>
      </c>
      <c r="J289" s="29">
        <v>1427260</v>
      </c>
      <c r="K289" s="29">
        <v>654909</v>
      </c>
      <c r="L289" s="29">
        <f t="shared" si="14"/>
        <v>49201.845839056557</v>
      </c>
      <c r="M289" s="29">
        <f t="shared" si="12"/>
        <v>52236.261180031441</v>
      </c>
      <c r="N289" s="29">
        <f t="shared" si="13"/>
        <v>50656.35897770567</v>
      </c>
      <c r="O289" s="92">
        <f>C289/SUM(P_C!B$6:B$86)</f>
        <v>1.1819466097831409E-4</v>
      </c>
      <c r="P289" s="92">
        <f>D289/SUM(P_C!C$6:C$86)</f>
        <v>9.2381327822309292E-5</v>
      </c>
      <c r="Q289" s="92">
        <f>E289/SUM(P_C!D$6:D$86)</f>
        <v>1.0423383180363724E-4</v>
      </c>
    </row>
    <row r="290" spans="1:17" ht="14.45" customHeight="1" x14ac:dyDescent="0.25">
      <c r="A290" s="49">
        <v>288</v>
      </c>
      <c r="B290" s="56" t="s">
        <v>357</v>
      </c>
      <c r="C290" s="45">
        <v>29</v>
      </c>
      <c r="D290" s="45">
        <v>44</v>
      </c>
      <c r="E290" s="45">
        <v>73</v>
      </c>
      <c r="F290" s="46">
        <v>9210627</v>
      </c>
      <c r="G290" s="46">
        <v>11433546</v>
      </c>
      <c r="H290" s="46">
        <v>20644173</v>
      </c>
      <c r="I290" s="46">
        <v>19803314</v>
      </c>
      <c r="J290" s="46">
        <v>464827</v>
      </c>
      <c r="K290" s="46">
        <v>376033</v>
      </c>
      <c r="L290" s="46">
        <f t="shared" si="14"/>
        <v>304263.57565397379</v>
      </c>
      <c r="M290" s="46">
        <f t="shared" si="12"/>
        <v>248935.61451689911</v>
      </c>
      <c r="N290" s="46">
        <f t="shared" si="13"/>
        <v>270915.21551655896</v>
      </c>
      <c r="O290" s="93">
        <f>C290/SUM(P_C!B$6:B$86)</f>
        <v>2.7203533082310388E-5</v>
      </c>
      <c r="P290" s="93">
        <f>D290/SUM(P_C!C$6:C$86)</f>
        <v>3.5041193311910423E-5</v>
      </c>
      <c r="Q290" s="93">
        <f>E290/SUM(P_C!D$6:D$86)</f>
        <v>3.1442436866386438E-5</v>
      </c>
    </row>
    <row r="291" spans="1:17" ht="14.45" customHeight="1" x14ac:dyDescent="0.25">
      <c r="A291" s="50">
        <v>289</v>
      </c>
      <c r="B291" s="57" t="s">
        <v>358</v>
      </c>
      <c r="C291" s="47">
        <v>24</v>
      </c>
      <c r="D291" s="47">
        <v>7</v>
      </c>
      <c r="E291" s="47">
        <v>31</v>
      </c>
      <c r="F291" s="48">
        <v>1808346</v>
      </c>
      <c r="G291" s="48">
        <v>2051736</v>
      </c>
      <c r="H291" s="48">
        <v>3860082</v>
      </c>
      <c r="I291" s="48">
        <v>3649325</v>
      </c>
      <c r="J291" s="48">
        <v>63861</v>
      </c>
      <c r="K291" s="48">
        <v>146897</v>
      </c>
      <c r="L291" s="48">
        <f t="shared" si="14"/>
        <v>71049.297147320307</v>
      </c>
      <c r="M291" s="48">
        <f t="shared" si="12"/>
        <v>276384.02460942644</v>
      </c>
      <c r="N291" s="48">
        <f t="shared" si="13"/>
        <v>117415.20334844106</v>
      </c>
      <c r="O291" s="94">
        <f>C291/SUM(P_C!B$6:B$86)</f>
        <v>2.2513268757774112E-5</v>
      </c>
      <c r="P291" s="94">
        <f>D291/SUM(P_C!C$6:C$86)</f>
        <v>5.5747352996221122E-6</v>
      </c>
      <c r="Q291" s="94">
        <f>E291/SUM(P_C!D$6:D$86)</f>
        <v>1.3352267710383284E-5</v>
      </c>
    </row>
    <row r="292" spans="1:17" ht="14.45" customHeight="1" x14ac:dyDescent="0.25">
      <c r="A292" s="49">
        <v>290</v>
      </c>
      <c r="B292" s="56" t="s">
        <v>359</v>
      </c>
      <c r="C292" s="31">
        <v>393</v>
      </c>
      <c r="D292" s="31">
        <v>502</v>
      </c>
      <c r="E292" s="31">
        <v>895</v>
      </c>
      <c r="F292" s="30">
        <v>58269032</v>
      </c>
      <c r="G292" s="30">
        <v>51120625</v>
      </c>
      <c r="H292" s="30">
        <v>109389657</v>
      </c>
      <c r="I292" s="30">
        <v>104704637</v>
      </c>
      <c r="J292" s="30">
        <v>3023239</v>
      </c>
      <c r="K292" s="30">
        <v>1661780</v>
      </c>
      <c r="L292" s="30">
        <f t="shared" si="14"/>
        <v>141700.96969956625</v>
      </c>
      <c r="M292" s="30">
        <f t="shared" si="12"/>
        <v>97324.012751519418</v>
      </c>
      <c r="N292" s="30">
        <f t="shared" si="13"/>
        <v>116810.20725496345</v>
      </c>
      <c r="O292" s="91">
        <f>C292/SUM(P_C!B$6:B$86)</f>
        <v>3.6865477590855111E-4</v>
      </c>
      <c r="P292" s="91">
        <f>D292/SUM(P_C!C$6:C$86)</f>
        <v>3.9978816005861435E-4</v>
      </c>
      <c r="Q292" s="91">
        <f>E292/SUM(P_C!D$6:D$86)</f>
        <v>3.8549289034816252E-4</v>
      </c>
    </row>
    <row r="293" spans="1:17" ht="14.45" customHeight="1" x14ac:dyDescent="0.25">
      <c r="A293" s="50">
        <v>291</v>
      </c>
      <c r="B293" s="57" t="s">
        <v>360</v>
      </c>
      <c r="C293" s="47">
        <v>2</v>
      </c>
      <c r="D293" s="47">
        <v>0</v>
      </c>
      <c r="E293" s="47">
        <v>2</v>
      </c>
      <c r="F293" s="48">
        <v>1058387</v>
      </c>
      <c r="G293" s="48">
        <v>197285</v>
      </c>
      <c r="H293" s="48">
        <v>1255672</v>
      </c>
      <c r="I293" s="48">
        <v>1227641</v>
      </c>
      <c r="J293" s="48">
        <v>20500</v>
      </c>
      <c r="K293" s="48">
        <v>7532</v>
      </c>
      <c r="L293" s="48">
        <f t="shared" si="14"/>
        <v>517164.09310072468</v>
      </c>
      <c r="M293" s="48">
        <f t="shared" si="12"/>
        <v>0</v>
      </c>
      <c r="N293" s="48">
        <f t="shared" si="13"/>
        <v>613564.29275111388</v>
      </c>
      <c r="O293" s="94">
        <f>C293/SUM(P_C!B$6:B$86)</f>
        <v>1.8761057298145095E-6</v>
      </c>
      <c r="P293" s="94">
        <f>D293/SUM(P_C!C$6:C$86)</f>
        <v>0</v>
      </c>
      <c r="Q293" s="94">
        <f>E293/SUM(P_C!D$6:D$86)</f>
        <v>8.6143662647634084E-7</v>
      </c>
    </row>
    <row r="294" spans="1:17" ht="14.45" customHeight="1" x14ac:dyDescent="0.25">
      <c r="A294" s="49">
        <v>292</v>
      </c>
      <c r="B294" s="56" t="s">
        <v>361</v>
      </c>
      <c r="C294" s="45">
        <v>12</v>
      </c>
      <c r="D294" s="45">
        <v>9</v>
      </c>
      <c r="E294" s="45">
        <v>21</v>
      </c>
      <c r="F294" s="46">
        <v>323089</v>
      </c>
      <c r="G294" s="46">
        <v>102333</v>
      </c>
      <c r="H294" s="46">
        <v>425422</v>
      </c>
      <c r="I294" s="46">
        <v>414582</v>
      </c>
      <c r="J294" s="46">
        <v>4874</v>
      </c>
      <c r="K294" s="46">
        <v>5966</v>
      </c>
      <c r="L294" s="46">
        <f t="shared" si="14"/>
        <v>26224.659237651325</v>
      </c>
      <c r="M294" s="46">
        <f t="shared" si="12"/>
        <v>11074.958927794192</v>
      </c>
      <c r="N294" s="46">
        <f t="shared" si="13"/>
        <v>19731.930533426843</v>
      </c>
      <c r="O294" s="93">
        <f>C294/SUM(P_C!B$6:B$86)</f>
        <v>1.1256634378887056E-5</v>
      </c>
      <c r="P294" s="93">
        <f>D294/SUM(P_C!C$6:C$86)</f>
        <v>7.1675168137998594E-6</v>
      </c>
      <c r="Q294" s="93">
        <f>E294/SUM(P_C!D$6:D$86)</f>
        <v>9.0450845780015786E-6</v>
      </c>
    </row>
    <row r="295" spans="1:17" x14ac:dyDescent="0.25">
      <c r="A295" s="50">
        <v>293</v>
      </c>
      <c r="B295" s="57" t="s">
        <v>362</v>
      </c>
      <c r="C295" s="32">
        <v>3</v>
      </c>
      <c r="D295" s="32">
        <v>10</v>
      </c>
      <c r="E295" s="32">
        <v>13</v>
      </c>
      <c r="F295" s="29">
        <v>11000</v>
      </c>
      <c r="G295" s="29">
        <v>-305695</v>
      </c>
      <c r="H295" s="29">
        <v>-294695</v>
      </c>
      <c r="I295" s="29">
        <v>-294695</v>
      </c>
      <c r="J295" s="32">
        <v>0</v>
      </c>
      <c r="K295" s="32">
        <v>0</v>
      </c>
      <c r="L295" s="29">
        <f t="shared" si="14"/>
        <v>3666.6666666666665</v>
      </c>
      <c r="M295" s="29">
        <f t="shared" si="12"/>
        <v>0</v>
      </c>
      <c r="N295" s="29">
        <f t="shared" si="13"/>
        <v>0</v>
      </c>
      <c r="O295" s="92">
        <f>C295/SUM(P_C!B$6:B$86)</f>
        <v>2.814158594721764E-6</v>
      </c>
      <c r="P295" s="92">
        <f>D295/SUM(P_C!C$6:C$86)</f>
        <v>7.9639075708887318E-6</v>
      </c>
      <c r="Q295" s="92">
        <f>E295/SUM(P_C!D$6:D$86)</f>
        <v>5.5993380720962153E-6</v>
      </c>
    </row>
    <row r="296" spans="1:17" ht="14.45" customHeight="1" x14ac:dyDescent="0.25">
      <c r="A296" s="49">
        <v>294</v>
      </c>
      <c r="B296" s="56" t="s">
        <v>363</v>
      </c>
      <c r="C296" s="31">
        <v>1</v>
      </c>
      <c r="D296" s="31">
        <v>172</v>
      </c>
      <c r="E296" s="31">
        <v>173</v>
      </c>
      <c r="F296" s="30">
        <v>71287</v>
      </c>
      <c r="G296" s="30">
        <v>8473064</v>
      </c>
      <c r="H296" s="30">
        <v>8544350</v>
      </c>
      <c r="I296" s="30">
        <v>8505401</v>
      </c>
      <c r="J296" s="30">
        <v>25826</v>
      </c>
      <c r="K296" s="30">
        <v>13123</v>
      </c>
      <c r="L296" s="30">
        <f t="shared" si="14"/>
        <v>70960.887593203399</v>
      </c>
      <c r="M296" s="30">
        <f t="shared" si="12"/>
        <v>49036.644053142729</v>
      </c>
      <c r="N296" s="30">
        <f t="shared" si="13"/>
        <v>49163.368030684353</v>
      </c>
      <c r="O296" s="91">
        <f>C296/SUM(P_C!B$6:B$86)</f>
        <v>9.3805286490725474E-7</v>
      </c>
      <c r="P296" s="91">
        <f>D296/SUM(P_C!C$6:C$86)</f>
        <v>1.369792102192862E-4</v>
      </c>
      <c r="Q296" s="91">
        <f>E296/SUM(P_C!D$6:D$86)</f>
        <v>7.4514268190203483E-5</v>
      </c>
    </row>
    <row r="297" spans="1:17" ht="14.45" customHeight="1" x14ac:dyDescent="0.25">
      <c r="A297" s="50">
        <v>295</v>
      </c>
      <c r="B297" s="57" t="s">
        <v>364</v>
      </c>
      <c r="C297" s="32">
        <v>2</v>
      </c>
      <c r="D297" s="32">
        <v>17</v>
      </c>
      <c r="E297" s="32">
        <v>19</v>
      </c>
      <c r="F297" s="29">
        <v>559982</v>
      </c>
      <c r="G297" s="29">
        <v>17130507</v>
      </c>
      <c r="H297" s="29">
        <v>17690489</v>
      </c>
      <c r="I297" s="29">
        <v>17626980</v>
      </c>
      <c r="J297" s="29">
        <v>63509</v>
      </c>
      <c r="K297" s="29">
        <v>0</v>
      </c>
      <c r="L297" s="29">
        <f t="shared" si="14"/>
        <v>278982.20845323475</v>
      </c>
      <c r="M297" s="29">
        <f t="shared" si="12"/>
        <v>1004046.2802236285</v>
      </c>
      <c r="N297" s="29">
        <f t="shared" si="13"/>
        <v>927723.74635306071</v>
      </c>
      <c r="O297" s="92">
        <f>C297/SUM(P_C!B$6:B$86)</f>
        <v>1.8761057298145095E-6</v>
      </c>
      <c r="P297" s="92">
        <f>D297/SUM(P_C!C$6:C$86)</f>
        <v>1.3538642870510845E-5</v>
      </c>
      <c r="Q297" s="92">
        <f>E297/SUM(P_C!D$6:D$86)</f>
        <v>8.1836479515252382E-6</v>
      </c>
    </row>
    <row r="298" spans="1:17" x14ac:dyDescent="0.25">
      <c r="A298" s="49">
        <v>296</v>
      </c>
      <c r="B298" s="56" t="s">
        <v>365</v>
      </c>
      <c r="C298" s="31">
        <v>0</v>
      </c>
      <c r="D298" s="31">
        <v>4</v>
      </c>
      <c r="E298" s="31">
        <v>4</v>
      </c>
      <c r="F298" s="31">
        <v>0</v>
      </c>
      <c r="G298" s="30">
        <v>73359</v>
      </c>
      <c r="H298" s="30">
        <v>73359</v>
      </c>
      <c r="I298" s="30">
        <v>73300</v>
      </c>
      <c r="J298" s="31">
        <v>59</v>
      </c>
      <c r="K298" s="31">
        <v>0</v>
      </c>
      <c r="L298" s="31">
        <f t="shared" si="14"/>
        <v>0</v>
      </c>
      <c r="M298" s="31">
        <f t="shared" si="12"/>
        <v>18324.988127557979</v>
      </c>
      <c r="N298" s="31">
        <f t="shared" si="13"/>
        <v>18324.988127557979</v>
      </c>
      <c r="O298" s="91">
        <f>C298/SUM(P_C!B$6:B$86)</f>
        <v>0</v>
      </c>
      <c r="P298" s="91">
        <f>D298/SUM(P_C!C$6:C$86)</f>
        <v>3.1855630283554927E-6</v>
      </c>
      <c r="Q298" s="91">
        <f>E298/SUM(P_C!D$6:D$86)</f>
        <v>1.7228732529526817E-6</v>
      </c>
    </row>
    <row r="299" spans="1:17" ht="14.45" customHeight="1" x14ac:dyDescent="0.25">
      <c r="A299" s="50">
        <v>297</v>
      </c>
      <c r="B299" s="57" t="s">
        <v>366</v>
      </c>
      <c r="C299" s="47">
        <v>59</v>
      </c>
      <c r="D299" s="47">
        <v>77</v>
      </c>
      <c r="E299" s="47">
        <v>136</v>
      </c>
      <c r="F299" s="48">
        <v>13754120</v>
      </c>
      <c r="G299" s="48">
        <v>14484026</v>
      </c>
      <c r="H299" s="48">
        <v>28238146</v>
      </c>
      <c r="I299" s="48">
        <v>27575192</v>
      </c>
      <c r="J299" s="48">
        <v>581847</v>
      </c>
      <c r="K299" s="48">
        <v>81108</v>
      </c>
      <c r="L299" s="48">
        <f t="shared" si="14"/>
        <v>227530.52453724085</v>
      </c>
      <c r="M299" s="48">
        <f t="shared" si="12"/>
        <v>183593.55913820068</v>
      </c>
      <c r="N299" s="48">
        <f t="shared" si="13"/>
        <v>202654.44853925487</v>
      </c>
      <c r="O299" s="94">
        <f>C299/SUM(P_C!B$6:B$86)</f>
        <v>5.5345119029528028E-5</v>
      </c>
      <c r="P299" s="94">
        <f>D299/SUM(P_C!C$6:C$86)</f>
        <v>6.1322088295843232E-5</v>
      </c>
      <c r="Q299" s="94">
        <f>E299/SUM(P_C!D$6:D$86)</f>
        <v>5.8577690600391176E-5</v>
      </c>
    </row>
    <row r="300" spans="1:17" ht="14.45" customHeight="1" x14ac:dyDescent="0.25">
      <c r="A300" s="49">
        <v>298</v>
      </c>
      <c r="B300" s="56" t="s">
        <v>367</v>
      </c>
      <c r="C300" s="31">
        <v>292</v>
      </c>
      <c r="D300" s="30">
        <v>4054</v>
      </c>
      <c r="E300" s="30">
        <v>4346</v>
      </c>
      <c r="F300" s="30">
        <v>18873307</v>
      </c>
      <c r="G300" s="30">
        <v>177722398</v>
      </c>
      <c r="H300" s="30">
        <v>196595705</v>
      </c>
      <c r="I300" s="30">
        <v>190519150</v>
      </c>
      <c r="J300" s="30">
        <v>4821876</v>
      </c>
      <c r="K300" s="30">
        <v>1254680</v>
      </c>
      <c r="L300" s="30">
        <f t="shared" si="14"/>
        <v>62583.882776872117</v>
      </c>
      <c r="M300" s="30">
        <f t="shared" si="12"/>
        <v>42447.857143757996</v>
      </c>
      <c r="N300" s="30">
        <f t="shared" si="13"/>
        <v>43800.760844832388</v>
      </c>
      <c r="O300" s="91">
        <f>C300/SUM(P_C!B$6:B$86)</f>
        <v>2.7391143655291838E-4</v>
      </c>
      <c r="P300" s="91">
        <f>D300/SUM(P_C!C$6:C$86)</f>
        <v>3.2285681292382922E-3</v>
      </c>
      <c r="Q300" s="91">
        <f>E300/SUM(P_C!D$6:D$86)</f>
        <v>1.8719017893330887E-3</v>
      </c>
    </row>
    <row r="301" spans="1:17" x14ac:dyDescent="0.25">
      <c r="A301" s="50">
        <v>299</v>
      </c>
      <c r="B301" s="57" t="s">
        <v>368</v>
      </c>
      <c r="C301" s="29">
        <v>1189</v>
      </c>
      <c r="D301" s="29">
        <v>1197</v>
      </c>
      <c r="E301" s="29">
        <v>2386</v>
      </c>
      <c r="F301" s="29">
        <v>89948905</v>
      </c>
      <c r="G301" s="29">
        <v>61237556</v>
      </c>
      <c r="H301" s="29">
        <v>151186461</v>
      </c>
      <c r="I301" s="29">
        <v>143244828</v>
      </c>
      <c r="J301" s="29">
        <v>3202473</v>
      </c>
      <c r="K301" s="29">
        <v>4739161</v>
      </c>
      <c r="L301" s="29">
        <f t="shared" si="14"/>
        <v>71512.683319250049</v>
      </c>
      <c r="M301" s="29">
        <f t="shared" si="12"/>
        <v>48360.71877899977</v>
      </c>
      <c r="N301" s="29">
        <f t="shared" si="13"/>
        <v>59897.888032292976</v>
      </c>
      <c r="O301" s="92">
        <f>C301/SUM(P_C!B$6:B$86)</f>
        <v>1.1153448563747258E-3</v>
      </c>
      <c r="P301" s="92">
        <f>D301/SUM(P_C!C$6:C$86)</f>
        <v>9.5327973623538127E-4</v>
      </c>
      <c r="Q301" s="92">
        <f>E301/SUM(P_C!D$6:D$86)</f>
        <v>1.0276938953862746E-3</v>
      </c>
    </row>
    <row r="302" spans="1:17" x14ac:dyDescent="0.25">
      <c r="A302" s="43">
        <v>0</v>
      </c>
      <c r="B302" s="56" t="s">
        <v>61</v>
      </c>
      <c r="C302" s="53">
        <v>1222</v>
      </c>
      <c r="D302" s="53">
        <v>2835</v>
      </c>
      <c r="E302" s="53">
        <v>4057</v>
      </c>
      <c r="F302" s="53">
        <v>95426814</v>
      </c>
      <c r="G302" s="53">
        <v>153444537</v>
      </c>
      <c r="H302" s="53">
        <v>248871351</v>
      </c>
      <c r="I302" s="53">
        <v>222070327</v>
      </c>
      <c r="J302" s="53">
        <v>16816378</v>
      </c>
      <c r="K302" s="53">
        <v>9984646</v>
      </c>
      <c r="L302" s="53">
        <f t="shared" si="14"/>
        <v>68932.022938510243</v>
      </c>
      <c r="M302" s="53">
        <f t="shared" si="12"/>
        <v>47777.142696967312</v>
      </c>
      <c r="N302" s="53">
        <f t="shared" si="13"/>
        <v>54149.157401223041</v>
      </c>
      <c r="O302" s="96">
        <f>C302/SUM(P_C!B$6:B$86)</f>
        <v>1.1463006009166652E-3</v>
      </c>
      <c r="P302" s="96">
        <f>D302/SUM(P_C!C$6:C$86)</f>
        <v>2.2577677963469558E-3</v>
      </c>
      <c r="Q302" s="96">
        <f>E302/SUM(P_C!D$6:D$86)</f>
        <v>1.7474241968072574E-3</v>
      </c>
    </row>
    <row r="303" spans="1:17" x14ac:dyDescent="0.25">
      <c r="A303" s="39" t="s">
        <v>62</v>
      </c>
      <c r="B303" s="59" t="s">
        <v>371</v>
      </c>
    </row>
    <row r="304" spans="1:17" x14ac:dyDescent="0.25">
      <c r="C304" s="54">
        <v>72867</v>
      </c>
      <c r="D304" s="54">
        <v>104122</v>
      </c>
      <c r="E304" s="54">
        <v>176989</v>
      </c>
      <c r="F304" s="54">
        <v>10242235827</v>
      </c>
      <c r="G304" s="54">
        <v>11006252723</v>
      </c>
      <c r="H304" s="54">
        <v>21248488550</v>
      </c>
      <c r="I304" s="54">
        <v>19165300582</v>
      </c>
      <c r="J304" s="54">
        <v>1278158574</v>
      </c>
      <c r="K304" s="54">
        <v>805029394</v>
      </c>
    </row>
  </sheetData>
  <autoFilter ref="C2:H304" xr:uid="{206249DF-12CE-4FBB-AB5F-4D729E44BCF2}"/>
  <mergeCells count="7">
    <mergeCell ref="L1:N1"/>
    <mergeCell ref="O1:Q1"/>
    <mergeCell ref="A1:B2"/>
    <mergeCell ref="J1:J2"/>
    <mergeCell ref="K1:K2"/>
    <mergeCell ref="C1:E1"/>
    <mergeCell ref="F1:H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F87F7-D1A8-4486-8ED8-B82B316F9F34}">
  <dimension ref="A1:U39"/>
  <sheetViews>
    <sheetView workbookViewId="0">
      <pane xSplit="1" ySplit="2" topLeftCell="B3" activePane="bottomRight" state="frozen"/>
      <selection pane="topRight" activeCell="B1" sqref="B1"/>
      <selection pane="bottomLeft" activeCell="A3" sqref="A3"/>
      <selection pane="bottomRight" activeCell="F3" sqref="F3"/>
    </sheetView>
  </sheetViews>
  <sheetFormatPr baseColWidth="10" defaultColWidth="9.140625" defaultRowHeight="15" x14ac:dyDescent="0.25"/>
  <cols>
    <col min="1" max="1" width="18.140625" bestFit="1" customWidth="1"/>
    <col min="3" max="3" width="13.85546875" customWidth="1"/>
    <col min="4" max="4" width="10.5703125" customWidth="1"/>
    <col min="5" max="5" width="12.7109375" customWidth="1"/>
    <col min="8" max="8" width="10.85546875" customWidth="1"/>
    <col min="9" max="9" width="11.42578125" customWidth="1"/>
    <col min="10" max="10" width="10.140625" customWidth="1"/>
    <col min="12" max="12" width="10.85546875" customWidth="1"/>
  </cols>
  <sheetData>
    <row r="1" spans="1:21" x14ac:dyDescent="0.25">
      <c r="A1" s="25" t="s">
        <v>18</v>
      </c>
      <c r="B1" s="25"/>
      <c r="C1" s="25"/>
      <c r="D1" s="25"/>
      <c r="E1" s="25"/>
      <c r="F1" s="151" t="s">
        <v>26</v>
      </c>
      <c r="G1" s="152"/>
      <c r="H1" s="152"/>
      <c r="I1" s="152"/>
      <c r="L1" s="151" t="s">
        <v>385</v>
      </c>
      <c r="M1" s="152" t="s">
        <v>385</v>
      </c>
      <c r="N1" s="152"/>
      <c r="O1" s="152"/>
      <c r="P1" s="166" t="s">
        <v>386</v>
      </c>
      <c r="Q1" s="167"/>
      <c r="R1" s="167"/>
      <c r="S1" s="166" t="s">
        <v>387</v>
      </c>
      <c r="T1" s="167"/>
      <c r="U1" s="167"/>
    </row>
    <row r="2" spans="1:21" ht="54" x14ac:dyDescent="0.25">
      <c r="A2" s="61" t="s">
        <v>21</v>
      </c>
      <c r="B2" s="61" t="s">
        <v>22</v>
      </c>
      <c r="C2" s="61" t="s">
        <v>23</v>
      </c>
      <c r="D2" s="61" t="s">
        <v>24</v>
      </c>
      <c r="E2" s="61" t="s">
        <v>25</v>
      </c>
      <c r="F2" s="62" t="s">
        <v>9</v>
      </c>
      <c r="G2" s="63" t="s">
        <v>63</v>
      </c>
      <c r="H2" s="63" t="s">
        <v>11</v>
      </c>
      <c r="I2" s="63" t="s">
        <v>12</v>
      </c>
      <c r="J2" s="63" t="s">
        <v>370</v>
      </c>
      <c r="L2" s="97" t="s">
        <v>370</v>
      </c>
      <c r="M2" s="99" t="s">
        <v>2</v>
      </c>
      <c r="N2" s="99" t="s">
        <v>69</v>
      </c>
      <c r="O2" s="99" t="s">
        <v>4</v>
      </c>
      <c r="P2" s="99" t="s">
        <v>2</v>
      </c>
      <c r="Q2" s="99" t="s">
        <v>69</v>
      </c>
      <c r="R2" s="99" t="s">
        <v>4</v>
      </c>
      <c r="S2" s="99" t="s">
        <v>2</v>
      </c>
      <c r="T2" s="99" t="s">
        <v>69</v>
      </c>
      <c r="U2" s="99" t="s">
        <v>4</v>
      </c>
    </row>
    <row r="3" spans="1:21" ht="14.45" customHeight="1" x14ac:dyDescent="0.25">
      <c r="A3" s="36" t="s">
        <v>28</v>
      </c>
      <c r="B3" s="27">
        <v>5029</v>
      </c>
      <c r="C3" s="27">
        <v>6516</v>
      </c>
      <c r="D3" s="27">
        <v>39025427</v>
      </c>
      <c r="E3" s="27">
        <v>81628676955</v>
      </c>
      <c r="F3" s="27">
        <v>1347</v>
      </c>
      <c r="G3" s="27">
        <v>105455191</v>
      </c>
      <c r="H3" s="27">
        <v>8298541</v>
      </c>
      <c r="I3" s="27">
        <v>4741649</v>
      </c>
      <c r="J3" s="27">
        <f>E3/C3</f>
        <v>12527421.263812155</v>
      </c>
      <c r="L3" s="98">
        <v>1</v>
      </c>
      <c r="M3" s="100">
        <f>AVERAGE(Causas!L3:L302)</f>
        <v>199625.81770428678</v>
      </c>
      <c r="N3" s="100">
        <f>AVERAGE(Causas!M3:M302)</f>
        <v>184797.97528252093</v>
      </c>
      <c r="O3" s="100">
        <f>AVERAGE(Causas!N3:N302)</f>
        <v>208774.53685023435</v>
      </c>
      <c r="P3" s="100"/>
      <c r="Q3" s="100"/>
      <c r="R3" s="100"/>
      <c r="S3" s="100"/>
      <c r="T3" s="100"/>
      <c r="U3" s="100"/>
    </row>
    <row r="4" spans="1:21" ht="14.45" customHeight="1" x14ac:dyDescent="0.25">
      <c r="A4" s="37" t="s">
        <v>29</v>
      </c>
      <c r="B4" s="29">
        <v>25201</v>
      </c>
      <c r="C4" s="29">
        <v>27294</v>
      </c>
      <c r="D4" s="29">
        <v>90780396</v>
      </c>
      <c r="E4" s="29">
        <v>114160406965</v>
      </c>
      <c r="F4" s="29">
        <v>5647</v>
      </c>
      <c r="G4" s="29">
        <v>507882688</v>
      </c>
      <c r="H4" s="29">
        <v>32814546</v>
      </c>
      <c r="I4" s="29">
        <v>18611640</v>
      </c>
      <c r="J4" s="29">
        <f t="shared" ref="J4:J37" si="0">E4/C4</f>
        <v>4182619.1457829559</v>
      </c>
      <c r="L4" s="98">
        <f>L3+1</f>
        <v>2</v>
      </c>
      <c r="M4" s="100">
        <f>M$3*$L4</f>
        <v>399251.63540857355</v>
      </c>
      <c r="N4" s="100">
        <f t="shared" ref="N4:O35" si="1">N$3*$L4</f>
        <v>369595.95056504186</v>
      </c>
      <c r="O4" s="100">
        <f>O$3*$L4</f>
        <v>417549.0737004687</v>
      </c>
      <c r="P4" s="100">
        <f>COUNTIF(Causas!L$3:L$302,"&gt;"&amp;M3)</f>
        <v>90</v>
      </c>
      <c r="Q4" s="100">
        <f>COUNTIF(Causas!M$3:M$302,"&gt;"&amp;N3)</f>
        <v>93</v>
      </c>
      <c r="R4" s="100">
        <f>COUNTIF(Causas!N$3:N$302,"&gt;"&amp;O3)</f>
        <v>94</v>
      </c>
      <c r="S4" s="101">
        <f>P4/SUM(P$4:P$37)</f>
        <v>0.45454545454545453</v>
      </c>
      <c r="T4" s="101">
        <f t="shared" ref="T4:T34" si="2">Q4/SUM(Q$4:Q$34)</f>
        <v>0.46500000000000002</v>
      </c>
      <c r="U4" s="101">
        <f t="shared" ref="U4:U34" si="3">R4/SUM(R$4:R$34)</f>
        <v>0.49214659685863876</v>
      </c>
    </row>
    <row r="5" spans="1:21" ht="14.45" customHeight="1" x14ac:dyDescent="0.25">
      <c r="A5" s="38" t="s">
        <v>30</v>
      </c>
      <c r="B5" s="30">
        <v>50625</v>
      </c>
      <c r="C5" s="30">
        <v>81892</v>
      </c>
      <c r="D5" s="30">
        <v>1055073998</v>
      </c>
      <c r="E5" s="30">
        <v>1732605522790</v>
      </c>
      <c r="F5" s="31">
        <v>847</v>
      </c>
      <c r="G5" s="30">
        <v>78017840</v>
      </c>
      <c r="H5" s="30">
        <v>5484967</v>
      </c>
      <c r="I5" s="30">
        <v>3166802</v>
      </c>
      <c r="J5" s="30">
        <f t="shared" si="0"/>
        <v>21157201.225882869</v>
      </c>
      <c r="L5" s="98">
        <f t="shared" ref="L5:L37" si="4">L4+1</f>
        <v>3</v>
      </c>
      <c r="M5" s="100">
        <f>M$3*$L5</f>
        <v>598877.45311286033</v>
      </c>
      <c r="N5" s="100">
        <f t="shared" si="1"/>
        <v>554393.92584756273</v>
      </c>
      <c r="O5" s="100">
        <f t="shared" si="1"/>
        <v>626323.61055070302</v>
      </c>
      <c r="P5" s="100">
        <f>COUNTIF(Causas!L$3:L$302,"&gt;"&amp;M4)</f>
        <v>44</v>
      </c>
      <c r="Q5" s="100">
        <f>COUNTIF(Causas!M$3:M$302,"&gt;"&amp;N4)</f>
        <v>45</v>
      </c>
      <c r="R5" s="100">
        <f>COUNTIF(Causas!N$3:N$302,"&gt;"&amp;O4)</f>
        <v>43</v>
      </c>
      <c r="S5" s="101">
        <f t="shared" ref="S5:S34" si="5">P5/SUM(P$4:P$34)</f>
        <v>0.22222222222222221</v>
      </c>
      <c r="T5" s="101">
        <f t="shared" si="2"/>
        <v>0.22500000000000001</v>
      </c>
      <c r="U5" s="101">
        <f t="shared" si="3"/>
        <v>0.22513089005235601</v>
      </c>
    </row>
    <row r="6" spans="1:21" x14ac:dyDescent="0.25">
      <c r="A6" s="37" t="s">
        <v>31</v>
      </c>
      <c r="B6" s="29">
        <v>58960</v>
      </c>
      <c r="C6" s="29">
        <v>74234</v>
      </c>
      <c r="D6" s="29">
        <v>501384767</v>
      </c>
      <c r="E6" s="29">
        <v>1037563217174</v>
      </c>
      <c r="F6" s="32">
        <v>394</v>
      </c>
      <c r="G6" s="29">
        <v>23779466</v>
      </c>
      <c r="H6" s="29">
        <v>1533464</v>
      </c>
      <c r="I6" s="29">
        <v>1183555</v>
      </c>
      <c r="J6" s="29">
        <f t="shared" si="0"/>
        <v>13976927.245925048</v>
      </c>
      <c r="L6" s="98">
        <f t="shared" si="4"/>
        <v>4</v>
      </c>
      <c r="M6" s="100">
        <f t="shared" ref="M6:O36" si="6">M$3*$L6</f>
        <v>798503.2708171471</v>
      </c>
      <c r="N6" s="100">
        <f t="shared" si="1"/>
        <v>739191.90113008372</v>
      </c>
      <c r="O6" s="100">
        <f t="shared" si="1"/>
        <v>835098.14740093739</v>
      </c>
      <c r="P6" s="100">
        <f>COUNTIF(Causas!L$3:L$302,"&gt;"&amp;M5)</f>
        <v>28</v>
      </c>
      <c r="Q6" s="100">
        <f>COUNTIF(Causas!M$3:M$302,"&gt;"&amp;N5)</f>
        <v>25</v>
      </c>
      <c r="R6" s="100">
        <f>COUNTIF(Causas!N$3:N$302,"&gt;"&amp;O5)</f>
        <v>23</v>
      </c>
      <c r="S6" s="101">
        <f t="shared" si="5"/>
        <v>0.14141414141414141</v>
      </c>
      <c r="T6" s="101">
        <f t="shared" si="2"/>
        <v>0.125</v>
      </c>
      <c r="U6" s="101">
        <f t="shared" si="3"/>
        <v>0.12041884816753927</v>
      </c>
    </row>
    <row r="7" spans="1:21" x14ac:dyDescent="0.25">
      <c r="A7" s="38" t="s">
        <v>32</v>
      </c>
      <c r="B7" s="33">
        <v>124939</v>
      </c>
      <c r="C7" s="30">
        <v>210719</v>
      </c>
      <c r="D7" s="30">
        <v>2740398043</v>
      </c>
      <c r="E7" s="30">
        <v>4549998239553</v>
      </c>
      <c r="F7" s="31">
        <v>957</v>
      </c>
      <c r="G7" s="30">
        <v>98997309</v>
      </c>
      <c r="H7" s="30">
        <v>5609139</v>
      </c>
      <c r="I7" s="30">
        <v>3789991</v>
      </c>
      <c r="J7" s="30">
        <f t="shared" si="0"/>
        <v>21592728.892757654</v>
      </c>
      <c r="L7" s="98">
        <f t="shared" si="4"/>
        <v>5</v>
      </c>
      <c r="M7" s="100">
        <f t="shared" si="6"/>
        <v>998129.08852143388</v>
      </c>
      <c r="N7" s="100">
        <f t="shared" si="1"/>
        <v>923989.8764126047</v>
      </c>
      <c r="O7" s="100">
        <f t="shared" si="1"/>
        <v>1043872.6842511718</v>
      </c>
      <c r="P7" s="100">
        <f>COUNTIF(Causas!L$3:L$302,"&gt;"&amp;M6)</f>
        <v>15</v>
      </c>
      <c r="Q7" s="100">
        <f>COUNTIF(Causas!M$3:M$302,"&gt;"&amp;N6)</f>
        <v>15</v>
      </c>
      <c r="R7" s="100">
        <f>COUNTIF(Causas!N$3:N$302,"&gt;"&amp;O6)</f>
        <v>12</v>
      </c>
      <c r="S7" s="101">
        <f t="shared" si="5"/>
        <v>7.575757575757576E-2</v>
      </c>
      <c r="T7" s="101">
        <f t="shared" si="2"/>
        <v>7.4999999999999997E-2</v>
      </c>
      <c r="U7" s="101">
        <f t="shared" si="3"/>
        <v>6.2827225130890049E-2</v>
      </c>
    </row>
    <row r="8" spans="1:21" x14ac:dyDescent="0.25">
      <c r="A8" s="37" t="s">
        <v>33</v>
      </c>
      <c r="B8" s="29">
        <v>161906</v>
      </c>
      <c r="C8" s="29">
        <v>296895</v>
      </c>
      <c r="D8" s="29">
        <v>5126925955</v>
      </c>
      <c r="E8" s="29">
        <v>7295550510977</v>
      </c>
      <c r="F8" s="29">
        <v>5760</v>
      </c>
      <c r="G8" s="29">
        <v>567481908</v>
      </c>
      <c r="H8" s="29">
        <v>40668090</v>
      </c>
      <c r="I8" s="29">
        <v>74363092</v>
      </c>
      <c r="J8" s="29">
        <f t="shared" si="0"/>
        <v>24572830.498920493</v>
      </c>
      <c r="L8" s="98">
        <f t="shared" si="4"/>
        <v>6</v>
      </c>
      <c r="M8" s="100">
        <f t="shared" si="6"/>
        <v>1197754.9062257207</v>
      </c>
      <c r="N8" s="100">
        <f t="shared" si="1"/>
        <v>1108787.8516951255</v>
      </c>
      <c r="O8" s="100">
        <f t="shared" si="1"/>
        <v>1252647.221101406</v>
      </c>
      <c r="P8" s="100">
        <f>COUNTIF(Causas!L$3:L$302,"&gt;"&amp;M7)</f>
        <v>8</v>
      </c>
      <c r="Q8" s="100">
        <f>COUNTIF(Causas!M$3:M$302,"&gt;"&amp;N7)</f>
        <v>9</v>
      </c>
      <c r="R8" s="100">
        <f>COUNTIF(Causas!N$3:N$302,"&gt;"&amp;O7)</f>
        <v>7</v>
      </c>
      <c r="S8" s="101">
        <f t="shared" si="5"/>
        <v>4.0404040404040407E-2</v>
      </c>
      <c r="T8" s="101">
        <f t="shared" si="2"/>
        <v>4.4999999999999998E-2</v>
      </c>
      <c r="U8" s="101">
        <f t="shared" si="3"/>
        <v>3.6649214659685861E-2</v>
      </c>
    </row>
    <row r="9" spans="1:21" x14ac:dyDescent="0.25">
      <c r="A9" s="38" t="s">
        <v>34</v>
      </c>
      <c r="B9" s="30">
        <v>63412</v>
      </c>
      <c r="C9" s="30">
        <v>109134</v>
      </c>
      <c r="D9" s="30">
        <v>1243463804</v>
      </c>
      <c r="E9" s="30">
        <v>2941073613539</v>
      </c>
      <c r="F9" s="30">
        <v>6501</v>
      </c>
      <c r="G9" s="30">
        <v>668161285</v>
      </c>
      <c r="H9" s="30">
        <v>44468621</v>
      </c>
      <c r="I9" s="30">
        <v>27461293</v>
      </c>
      <c r="J9" s="30">
        <f t="shared" si="0"/>
        <v>26949196.524813533</v>
      </c>
      <c r="L9" s="98">
        <f t="shared" si="4"/>
        <v>7</v>
      </c>
      <c r="M9" s="100">
        <f t="shared" si="6"/>
        <v>1397380.7239300073</v>
      </c>
      <c r="N9" s="100">
        <f t="shared" si="1"/>
        <v>1293585.8269776464</v>
      </c>
      <c r="O9" s="100">
        <f t="shared" si="1"/>
        <v>1461421.7579516405</v>
      </c>
      <c r="P9" s="100">
        <f>COUNTIF(Causas!L$3:L$302,"&gt;"&amp;M8)</f>
        <v>5</v>
      </c>
      <c r="Q9" s="100">
        <f>COUNTIF(Causas!M$3:M$302,"&gt;"&amp;N8)</f>
        <v>3</v>
      </c>
      <c r="R9" s="100">
        <f>COUNTIF(Causas!N$3:N$302,"&gt;"&amp;O8)</f>
        <v>3</v>
      </c>
      <c r="S9" s="101">
        <f t="shared" si="5"/>
        <v>2.5252525252525252E-2</v>
      </c>
      <c r="T9" s="101">
        <f t="shared" si="2"/>
        <v>1.4999999999999999E-2</v>
      </c>
      <c r="U9" s="101">
        <f t="shared" si="3"/>
        <v>1.5706806282722512E-2</v>
      </c>
    </row>
    <row r="10" spans="1:21" x14ac:dyDescent="0.25">
      <c r="A10" s="37" t="s">
        <v>35</v>
      </c>
      <c r="B10" s="29">
        <v>120474</v>
      </c>
      <c r="C10" s="29">
        <v>169447</v>
      </c>
      <c r="D10" s="29">
        <v>2419357361</v>
      </c>
      <c r="E10" s="29">
        <v>3551071783563</v>
      </c>
      <c r="F10" s="32">
        <v>699</v>
      </c>
      <c r="G10" s="29">
        <v>77943240</v>
      </c>
      <c r="H10" s="29">
        <v>3373400</v>
      </c>
      <c r="I10" s="29">
        <v>2566562</v>
      </c>
      <c r="J10" s="29">
        <f t="shared" si="0"/>
        <v>20956828.881968994</v>
      </c>
      <c r="L10" s="98">
        <f t="shared" si="4"/>
        <v>8</v>
      </c>
      <c r="M10" s="100">
        <f t="shared" si="6"/>
        <v>1597006.5416342942</v>
      </c>
      <c r="N10" s="100">
        <f t="shared" si="1"/>
        <v>1478383.8022601674</v>
      </c>
      <c r="O10" s="100">
        <f t="shared" si="1"/>
        <v>1670196.2948018748</v>
      </c>
      <c r="P10" s="100">
        <f>COUNTIF(Causas!L$3:L$302,"&gt;"&amp;M9)</f>
        <v>3</v>
      </c>
      <c r="Q10" s="100">
        <f>COUNTIF(Causas!M$3:M$302,"&gt;"&amp;N9)</f>
        <v>1</v>
      </c>
      <c r="R10" s="100">
        <f>COUNTIF(Causas!N$3:N$302,"&gt;"&amp;O9)</f>
        <v>2</v>
      </c>
      <c r="S10" s="101">
        <f t="shared" si="5"/>
        <v>1.5151515151515152E-2</v>
      </c>
      <c r="T10" s="101">
        <f t="shared" si="2"/>
        <v>5.0000000000000001E-3</v>
      </c>
      <c r="U10" s="101">
        <f t="shared" si="3"/>
        <v>1.0471204188481676E-2</v>
      </c>
    </row>
    <row r="11" spans="1:21" ht="14.45" customHeight="1" x14ac:dyDescent="0.25">
      <c r="A11" s="38" t="s">
        <v>36</v>
      </c>
      <c r="B11" s="30">
        <v>257559</v>
      </c>
      <c r="C11" s="30">
        <v>395714</v>
      </c>
      <c r="D11" s="30">
        <v>8083385308</v>
      </c>
      <c r="E11" s="30">
        <v>9353424249384</v>
      </c>
      <c r="F11" s="30">
        <v>35860</v>
      </c>
      <c r="G11" s="30">
        <v>4976583153</v>
      </c>
      <c r="H11" s="30">
        <v>372896854</v>
      </c>
      <c r="I11" s="30">
        <v>207705798</v>
      </c>
      <c r="J11" s="30">
        <f t="shared" si="0"/>
        <v>23636829.248861551</v>
      </c>
      <c r="L11" s="98">
        <f t="shared" si="4"/>
        <v>9</v>
      </c>
      <c r="M11" s="100">
        <f t="shared" si="6"/>
        <v>1796632.3593385811</v>
      </c>
      <c r="N11" s="100">
        <f t="shared" si="1"/>
        <v>1663181.7775426884</v>
      </c>
      <c r="O11" s="100">
        <f t="shared" si="1"/>
        <v>1878970.831652109</v>
      </c>
      <c r="P11" s="100">
        <f>COUNTIF(Causas!L$3:L$302,"&gt;"&amp;M10)</f>
        <v>3</v>
      </c>
      <c r="Q11" s="100">
        <f>COUNTIF(Causas!M$3:M$302,"&gt;"&amp;N10)</f>
        <v>1</v>
      </c>
      <c r="R11" s="100">
        <f>COUNTIF(Causas!N$3:N$302,"&gt;"&amp;O10)</f>
        <v>2</v>
      </c>
      <c r="S11" s="101">
        <f t="shared" si="5"/>
        <v>1.5151515151515152E-2</v>
      </c>
      <c r="T11" s="101">
        <f t="shared" si="2"/>
        <v>5.0000000000000001E-3</v>
      </c>
      <c r="U11" s="101">
        <f t="shared" si="3"/>
        <v>1.0471204188481676E-2</v>
      </c>
    </row>
    <row r="12" spans="1:21" x14ac:dyDescent="0.25">
      <c r="A12" s="37" t="s">
        <v>37</v>
      </c>
      <c r="B12" s="29">
        <v>7167</v>
      </c>
      <c r="C12" s="29">
        <v>8003</v>
      </c>
      <c r="D12" s="29">
        <v>27988063</v>
      </c>
      <c r="E12" s="29">
        <v>46780043669</v>
      </c>
      <c r="F12" s="32">
        <v>744</v>
      </c>
      <c r="G12" s="29">
        <v>64722907</v>
      </c>
      <c r="H12" s="29">
        <v>4198557</v>
      </c>
      <c r="I12" s="29">
        <v>2214836</v>
      </c>
      <c r="J12" s="29">
        <f t="shared" si="0"/>
        <v>5845313.466075222</v>
      </c>
      <c r="L12" s="98">
        <f t="shared" si="4"/>
        <v>10</v>
      </c>
      <c r="M12" s="100">
        <f t="shared" si="6"/>
        <v>1996258.1770428678</v>
      </c>
      <c r="N12" s="100">
        <f t="shared" si="1"/>
        <v>1847979.7528252094</v>
      </c>
      <c r="O12" s="100">
        <f t="shared" si="1"/>
        <v>2087745.3685023435</v>
      </c>
      <c r="P12" s="100">
        <f>COUNTIF(Causas!L$3:L$302,"&gt;"&amp;M11)</f>
        <v>1</v>
      </c>
      <c r="Q12" s="100">
        <f>COUNTIF(Causas!M$3:M$302,"&gt;"&amp;N11)</f>
        <v>1</v>
      </c>
      <c r="R12" s="100">
        <f>COUNTIF(Causas!N$3:N$302,"&gt;"&amp;O11)</f>
        <v>2</v>
      </c>
      <c r="S12" s="101">
        <f t="shared" si="5"/>
        <v>5.0505050505050509E-3</v>
      </c>
      <c r="T12" s="101">
        <f t="shared" si="2"/>
        <v>5.0000000000000001E-3</v>
      </c>
      <c r="U12" s="101">
        <f t="shared" si="3"/>
        <v>1.0471204188481676E-2</v>
      </c>
    </row>
    <row r="13" spans="1:21" ht="14.45" customHeight="1" x14ac:dyDescent="0.25">
      <c r="A13" s="38" t="s">
        <v>38</v>
      </c>
      <c r="B13" s="30">
        <v>11281</v>
      </c>
      <c r="C13" s="30">
        <v>20875</v>
      </c>
      <c r="D13" s="30">
        <v>207986185</v>
      </c>
      <c r="E13" s="30">
        <v>521221880144</v>
      </c>
      <c r="F13" s="30">
        <v>11707</v>
      </c>
      <c r="G13" s="30">
        <v>1548289744</v>
      </c>
      <c r="H13" s="30">
        <v>126507479</v>
      </c>
      <c r="I13" s="30">
        <v>66812373</v>
      </c>
      <c r="J13" s="30">
        <f t="shared" si="0"/>
        <v>24968712.82126946</v>
      </c>
      <c r="L13" s="98">
        <f t="shared" si="4"/>
        <v>11</v>
      </c>
      <c r="M13" s="100">
        <f t="shared" si="6"/>
        <v>2195883.9947471544</v>
      </c>
      <c r="N13" s="100">
        <f t="shared" si="1"/>
        <v>2032777.7281077302</v>
      </c>
      <c r="O13" s="100">
        <f t="shared" si="1"/>
        <v>2296519.905352578</v>
      </c>
      <c r="P13" s="100">
        <f>COUNTIF(Causas!L$3:L$302,"&gt;"&amp;M12)</f>
        <v>1</v>
      </c>
      <c r="Q13" s="100">
        <f>COUNTIF(Causas!M$3:M$302,"&gt;"&amp;N12)</f>
        <v>1</v>
      </c>
      <c r="R13" s="100">
        <f>COUNTIF(Causas!N$3:N$302,"&gt;"&amp;O12)</f>
        <v>1</v>
      </c>
      <c r="S13" s="101">
        <f t="shared" si="5"/>
        <v>5.0505050505050509E-3</v>
      </c>
      <c r="T13" s="101">
        <f t="shared" si="2"/>
        <v>5.0000000000000001E-3</v>
      </c>
      <c r="U13" s="101">
        <f t="shared" si="3"/>
        <v>5.235602094240838E-3</v>
      </c>
    </row>
    <row r="14" spans="1:21" x14ac:dyDescent="0.25">
      <c r="A14" s="37" t="s">
        <v>39</v>
      </c>
      <c r="B14" s="29">
        <v>8956</v>
      </c>
      <c r="C14" s="29">
        <v>14827</v>
      </c>
      <c r="D14" s="29">
        <v>133191057</v>
      </c>
      <c r="E14" s="29">
        <v>264326272745</v>
      </c>
      <c r="F14" s="29">
        <v>7659</v>
      </c>
      <c r="G14" s="29">
        <v>747085293</v>
      </c>
      <c r="H14" s="29">
        <v>51039803</v>
      </c>
      <c r="I14" s="29">
        <v>30538406</v>
      </c>
      <c r="J14" s="29">
        <f t="shared" si="0"/>
        <v>17827360.406353276</v>
      </c>
      <c r="L14" s="98">
        <f t="shared" si="4"/>
        <v>12</v>
      </c>
      <c r="M14" s="100">
        <f t="shared" si="6"/>
        <v>2395509.8124514413</v>
      </c>
      <c r="N14" s="100">
        <f t="shared" si="1"/>
        <v>2217575.7033902509</v>
      </c>
      <c r="O14" s="100">
        <f t="shared" si="1"/>
        <v>2505294.4422028121</v>
      </c>
      <c r="P14" s="100">
        <f>COUNTIF(Causas!L$3:L$302,"&gt;"&amp;M13)</f>
        <v>0</v>
      </c>
      <c r="Q14" s="100">
        <f>COUNTIF(Causas!M$3:M$302,"&gt;"&amp;N13)</f>
        <v>1</v>
      </c>
      <c r="R14" s="100">
        <f>COUNTIF(Causas!N$3:N$302,"&gt;"&amp;O13)</f>
        <v>1</v>
      </c>
      <c r="S14" s="101">
        <f t="shared" si="5"/>
        <v>0</v>
      </c>
      <c r="T14" s="101">
        <f t="shared" si="2"/>
        <v>5.0000000000000001E-3</v>
      </c>
      <c r="U14" s="101">
        <f t="shared" si="3"/>
        <v>5.235602094240838E-3</v>
      </c>
    </row>
    <row r="15" spans="1:21" x14ac:dyDescent="0.25">
      <c r="A15" s="38" t="s">
        <v>40</v>
      </c>
      <c r="B15" s="30">
        <v>9416</v>
      </c>
      <c r="C15" s="30">
        <v>11605</v>
      </c>
      <c r="D15" s="30">
        <v>62985472</v>
      </c>
      <c r="E15" s="30">
        <v>125669715216</v>
      </c>
      <c r="F15" s="31">
        <v>598</v>
      </c>
      <c r="G15" s="30">
        <v>58745100</v>
      </c>
      <c r="H15" s="30">
        <v>3645754</v>
      </c>
      <c r="I15" s="30">
        <v>2145007</v>
      </c>
      <c r="J15" s="30">
        <f t="shared" si="0"/>
        <v>10828928.497716501</v>
      </c>
      <c r="L15" s="98">
        <f t="shared" si="4"/>
        <v>13</v>
      </c>
      <c r="M15" s="100">
        <f t="shared" si="6"/>
        <v>2595135.6301557282</v>
      </c>
      <c r="N15" s="100">
        <f t="shared" si="1"/>
        <v>2402373.6786727719</v>
      </c>
      <c r="O15" s="100">
        <f t="shared" si="1"/>
        <v>2714068.9790530466</v>
      </c>
      <c r="P15" s="100">
        <f>COUNTIF(Causas!L$3:L$302,"&gt;"&amp;M14)</f>
        <v>0</v>
      </c>
      <c r="Q15" s="100">
        <f>COUNTIF(Causas!M$3:M$302,"&gt;"&amp;N14)</f>
        <v>1</v>
      </c>
      <c r="R15" s="100">
        <f>COUNTIF(Causas!N$3:N$302,"&gt;"&amp;O14)</f>
        <v>1</v>
      </c>
      <c r="S15" s="101">
        <f t="shared" si="5"/>
        <v>0</v>
      </c>
      <c r="T15" s="101">
        <f t="shared" si="2"/>
        <v>5.0000000000000001E-3</v>
      </c>
      <c r="U15" s="101">
        <f t="shared" si="3"/>
        <v>5.235602094240838E-3</v>
      </c>
    </row>
    <row r="16" spans="1:21" x14ac:dyDescent="0.25">
      <c r="A16" s="37" t="s">
        <v>41</v>
      </c>
      <c r="B16" s="29">
        <v>9546</v>
      </c>
      <c r="C16" s="29">
        <v>13530</v>
      </c>
      <c r="D16" s="29">
        <v>106763128</v>
      </c>
      <c r="E16" s="29">
        <v>250286738791</v>
      </c>
      <c r="F16" s="32">
        <v>644</v>
      </c>
      <c r="G16" s="29">
        <v>62398770</v>
      </c>
      <c r="H16" s="29">
        <v>4112925</v>
      </c>
      <c r="I16" s="29">
        <v>2020314</v>
      </c>
      <c r="J16" s="29">
        <f t="shared" si="0"/>
        <v>18498650.31714708</v>
      </c>
      <c r="L16" s="98">
        <f t="shared" si="4"/>
        <v>14</v>
      </c>
      <c r="M16" s="100">
        <f t="shared" si="6"/>
        <v>2794761.4478600146</v>
      </c>
      <c r="N16" s="100">
        <f t="shared" si="1"/>
        <v>2587171.6539552929</v>
      </c>
      <c r="O16" s="100">
        <f t="shared" si="1"/>
        <v>2922843.515903281</v>
      </c>
      <c r="P16" s="100">
        <f>COUNTIF(Causas!L$3:L$302,"&gt;"&amp;M15)</f>
        <v>0</v>
      </c>
      <c r="Q16" s="100">
        <f>COUNTIF(Causas!M$3:M$302,"&gt;"&amp;N15)</f>
        <v>1</v>
      </c>
      <c r="R16" s="100">
        <f>COUNTIF(Causas!N$3:N$302,"&gt;"&amp;O15)</f>
        <v>0</v>
      </c>
      <c r="S16" s="101">
        <f t="shared" si="5"/>
        <v>0</v>
      </c>
      <c r="T16" s="101">
        <f t="shared" si="2"/>
        <v>5.0000000000000001E-3</v>
      </c>
      <c r="U16" s="101">
        <f t="shared" si="3"/>
        <v>0</v>
      </c>
    </row>
    <row r="17" spans="1:21" x14ac:dyDescent="0.25">
      <c r="A17" s="38" t="s">
        <v>42</v>
      </c>
      <c r="B17" s="30">
        <v>10877</v>
      </c>
      <c r="C17" s="30">
        <v>14348</v>
      </c>
      <c r="D17" s="30">
        <v>88190183</v>
      </c>
      <c r="E17" s="30">
        <v>267517375113</v>
      </c>
      <c r="F17" s="30">
        <v>20162</v>
      </c>
      <c r="G17" s="30">
        <v>1849856582</v>
      </c>
      <c r="H17" s="30">
        <v>120378659</v>
      </c>
      <c r="I17" s="30">
        <v>78498779</v>
      </c>
      <c r="J17" s="30">
        <f t="shared" si="0"/>
        <v>18644924.387580149</v>
      </c>
      <c r="L17" s="98">
        <f t="shared" si="4"/>
        <v>15</v>
      </c>
      <c r="M17" s="100">
        <f t="shared" si="6"/>
        <v>2994387.2655643015</v>
      </c>
      <c r="N17" s="100">
        <f t="shared" si="1"/>
        <v>2771969.6292378139</v>
      </c>
      <c r="O17" s="100">
        <f t="shared" si="1"/>
        <v>3131618.0527535151</v>
      </c>
      <c r="P17" s="100">
        <f>COUNTIF(Causas!L$3:L$302,"&gt;"&amp;M16)</f>
        <v>0</v>
      </c>
      <c r="Q17" s="100">
        <f>COUNTIF(Causas!M$3:M$302,"&gt;"&amp;N16)</f>
        <v>1</v>
      </c>
      <c r="R17" s="100">
        <f>COUNTIF(Causas!N$3:N$302,"&gt;"&amp;O16)</f>
        <v>0</v>
      </c>
      <c r="S17" s="101">
        <f t="shared" si="5"/>
        <v>0</v>
      </c>
      <c r="T17" s="101">
        <f t="shared" si="2"/>
        <v>5.0000000000000001E-3</v>
      </c>
      <c r="U17" s="101">
        <f t="shared" si="3"/>
        <v>0</v>
      </c>
    </row>
    <row r="18" spans="1:21" x14ac:dyDescent="0.25">
      <c r="A18" s="37" t="s">
        <v>43</v>
      </c>
      <c r="B18" s="29">
        <v>12333</v>
      </c>
      <c r="C18" s="29">
        <v>16002</v>
      </c>
      <c r="D18" s="29">
        <v>123300597</v>
      </c>
      <c r="E18" s="29">
        <v>217124007584</v>
      </c>
      <c r="F18" s="29">
        <v>1743</v>
      </c>
      <c r="G18" s="29">
        <v>160484653</v>
      </c>
      <c r="H18" s="29">
        <v>9487722</v>
      </c>
      <c r="I18" s="29">
        <v>6987962</v>
      </c>
      <c r="J18" s="29">
        <f t="shared" si="0"/>
        <v>13568554.404699413</v>
      </c>
      <c r="L18" s="98">
        <f t="shared" si="4"/>
        <v>16</v>
      </c>
      <c r="M18" s="100">
        <f t="shared" si="6"/>
        <v>3194013.0832685884</v>
      </c>
      <c r="N18" s="100">
        <f t="shared" si="1"/>
        <v>2956767.6045203349</v>
      </c>
      <c r="O18" s="100">
        <f t="shared" si="1"/>
        <v>3340392.5896037496</v>
      </c>
      <c r="P18" s="100">
        <f>COUNTIF(Causas!L$3:L$302,"&gt;"&amp;M17)</f>
        <v>0</v>
      </c>
      <c r="Q18" s="100">
        <f>COUNTIF(Causas!M$3:M$302,"&gt;"&amp;N17)</f>
        <v>1</v>
      </c>
      <c r="R18" s="100">
        <f>COUNTIF(Causas!N$3:N$302,"&gt;"&amp;O17)</f>
        <v>0</v>
      </c>
      <c r="S18" s="101">
        <f t="shared" si="5"/>
        <v>0</v>
      </c>
      <c r="T18" s="101">
        <f t="shared" si="2"/>
        <v>5.0000000000000001E-3</v>
      </c>
      <c r="U18" s="101">
        <f t="shared" si="3"/>
        <v>0</v>
      </c>
    </row>
    <row r="19" spans="1:21" x14ac:dyDescent="0.25">
      <c r="A19" s="38" t="s">
        <v>44</v>
      </c>
      <c r="B19" s="30">
        <v>18221</v>
      </c>
      <c r="C19" s="30">
        <v>21369</v>
      </c>
      <c r="D19" s="30">
        <v>138072569</v>
      </c>
      <c r="E19" s="30">
        <v>226324001999</v>
      </c>
      <c r="F19" s="30">
        <v>1484</v>
      </c>
      <c r="G19" s="30">
        <v>181258710</v>
      </c>
      <c r="H19" s="30">
        <v>11992730</v>
      </c>
      <c r="I19" s="30">
        <v>5906002</v>
      </c>
      <c r="J19" s="30">
        <f t="shared" si="0"/>
        <v>10591230.380410876</v>
      </c>
      <c r="L19" s="98">
        <f t="shared" si="4"/>
        <v>17</v>
      </c>
      <c r="M19" s="100">
        <f t="shared" si="6"/>
        <v>3393638.9009728753</v>
      </c>
      <c r="N19" s="100">
        <f t="shared" si="1"/>
        <v>3141565.5798028558</v>
      </c>
      <c r="O19" s="100">
        <f t="shared" si="1"/>
        <v>3549167.1264539841</v>
      </c>
      <c r="P19" s="100">
        <f>COUNTIF(Causas!L$3:L$302,"&gt;"&amp;M18)</f>
        <v>0</v>
      </c>
      <c r="Q19" s="100">
        <f>COUNTIF(Causas!M$3:M$302,"&gt;"&amp;N18)</f>
        <v>1</v>
      </c>
      <c r="R19" s="100">
        <f>COUNTIF(Causas!N$3:N$302,"&gt;"&amp;O18)</f>
        <v>0</v>
      </c>
      <c r="S19" s="101">
        <f t="shared" si="5"/>
        <v>0</v>
      </c>
      <c r="T19" s="101">
        <f t="shared" si="2"/>
        <v>5.0000000000000001E-3</v>
      </c>
      <c r="U19" s="101">
        <f t="shared" si="3"/>
        <v>0</v>
      </c>
    </row>
    <row r="20" spans="1:21" x14ac:dyDescent="0.25">
      <c r="A20" s="37" t="s">
        <v>45</v>
      </c>
      <c r="B20" s="29">
        <v>18265</v>
      </c>
      <c r="C20" s="29">
        <v>23925</v>
      </c>
      <c r="D20" s="29">
        <v>274572319</v>
      </c>
      <c r="E20" s="29">
        <v>463635141505</v>
      </c>
      <c r="F20" s="32">
        <v>460</v>
      </c>
      <c r="G20" s="29">
        <v>44746778</v>
      </c>
      <c r="H20" s="29">
        <v>2995021</v>
      </c>
      <c r="I20" s="29">
        <v>1749717</v>
      </c>
      <c r="J20" s="29">
        <f t="shared" si="0"/>
        <v>19378689.300104491</v>
      </c>
      <c r="L20" s="98">
        <f t="shared" si="4"/>
        <v>18</v>
      </c>
      <c r="M20" s="100">
        <f t="shared" si="6"/>
        <v>3593264.7186771622</v>
      </c>
      <c r="N20" s="100">
        <f t="shared" si="1"/>
        <v>3326363.5550853768</v>
      </c>
      <c r="O20" s="100">
        <f t="shared" si="1"/>
        <v>3757941.6633042181</v>
      </c>
      <c r="P20" s="100">
        <f>COUNTIF(Causas!L$3:L$302,"&gt;"&amp;M19)</f>
        <v>0</v>
      </c>
      <c r="Q20" s="100">
        <f>COUNTIF(Causas!M$3:M$302,"&gt;"&amp;N19)</f>
        <v>0</v>
      </c>
      <c r="R20" s="100">
        <f>COUNTIF(Causas!N$3:N$302,"&gt;"&amp;O19)</f>
        <v>0</v>
      </c>
      <c r="S20" s="101">
        <f t="shared" si="5"/>
        <v>0</v>
      </c>
      <c r="T20" s="101">
        <f t="shared" si="2"/>
        <v>0</v>
      </c>
      <c r="U20" s="101">
        <f t="shared" si="3"/>
        <v>0</v>
      </c>
    </row>
    <row r="21" spans="1:21" x14ac:dyDescent="0.25">
      <c r="A21" s="38" t="s">
        <v>46</v>
      </c>
      <c r="B21" s="30">
        <v>23347</v>
      </c>
      <c r="C21" s="30">
        <v>37915</v>
      </c>
      <c r="D21" s="30">
        <v>349049758</v>
      </c>
      <c r="E21" s="30">
        <v>848096994307</v>
      </c>
      <c r="F21" s="30">
        <v>35674</v>
      </c>
      <c r="G21" s="30">
        <v>3691307566</v>
      </c>
      <c r="H21" s="30">
        <v>192079284</v>
      </c>
      <c r="I21" s="30">
        <v>119478623</v>
      </c>
      <c r="J21" s="30">
        <f t="shared" si="0"/>
        <v>22368376.481788211</v>
      </c>
      <c r="L21" s="98">
        <f t="shared" si="4"/>
        <v>19</v>
      </c>
      <c r="M21" s="100">
        <f t="shared" si="6"/>
        <v>3792890.5363814486</v>
      </c>
      <c r="N21" s="100">
        <f t="shared" si="1"/>
        <v>3511161.5303678978</v>
      </c>
      <c r="O21" s="100">
        <f t="shared" si="1"/>
        <v>3966716.2001544526</v>
      </c>
      <c r="P21" s="100">
        <f>COUNTIF(Causas!L$3:L$302,"&gt;"&amp;M20)</f>
        <v>0</v>
      </c>
      <c r="Q21" s="100">
        <f>COUNTIF(Causas!M$3:M$302,"&gt;"&amp;N20)</f>
        <v>0</v>
      </c>
      <c r="R21" s="100">
        <f>COUNTIF(Causas!N$3:N$302,"&gt;"&amp;O20)</f>
        <v>0</v>
      </c>
      <c r="S21" s="101">
        <f t="shared" si="5"/>
        <v>0</v>
      </c>
      <c r="T21" s="101">
        <f t="shared" si="2"/>
        <v>0</v>
      </c>
      <c r="U21" s="101">
        <f t="shared" si="3"/>
        <v>0</v>
      </c>
    </row>
    <row r="22" spans="1:21" x14ac:dyDescent="0.25">
      <c r="A22" s="37" t="s">
        <v>47</v>
      </c>
      <c r="B22" s="29">
        <v>25639</v>
      </c>
      <c r="C22" s="29">
        <v>28098</v>
      </c>
      <c r="D22" s="29">
        <v>88883992</v>
      </c>
      <c r="E22" s="29">
        <v>202369876739</v>
      </c>
      <c r="F22" s="32">
        <v>544</v>
      </c>
      <c r="G22" s="29">
        <v>53638114</v>
      </c>
      <c r="H22" s="29">
        <v>2552217</v>
      </c>
      <c r="I22" s="29">
        <v>2200891</v>
      </c>
      <c r="J22" s="29">
        <f t="shared" si="0"/>
        <v>7202287.5912520466</v>
      </c>
      <c r="L22" s="98">
        <f t="shared" si="4"/>
        <v>20</v>
      </c>
      <c r="M22" s="100">
        <f t="shared" si="6"/>
        <v>3992516.3540857355</v>
      </c>
      <c r="N22" s="100">
        <f t="shared" si="1"/>
        <v>3695959.5056504188</v>
      </c>
      <c r="O22" s="100">
        <f t="shared" si="1"/>
        <v>4175490.7370046871</v>
      </c>
      <c r="P22" s="100">
        <f>COUNTIF(Causas!L$3:L$302,"&gt;"&amp;M21)</f>
        <v>0</v>
      </c>
      <c r="Q22" s="100">
        <f>COUNTIF(Causas!M$3:M$302,"&gt;"&amp;N21)</f>
        <v>0</v>
      </c>
      <c r="R22" s="100">
        <f>COUNTIF(Causas!N$3:N$302,"&gt;"&amp;O21)</f>
        <v>0</v>
      </c>
      <c r="S22" s="101">
        <f t="shared" si="5"/>
        <v>0</v>
      </c>
      <c r="T22" s="101">
        <f t="shared" si="2"/>
        <v>0</v>
      </c>
      <c r="U22" s="101">
        <f t="shared" si="3"/>
        <v>0</v>
      </c>
    </row>
    <row r="23" spans="1:21" x14ac:dyDescent="0.25">
      <c r="A23" s="38" t="s">
        <v>48</v>
      </c>
      <c r="B23" s="30">
        <v>26420</v>
      </c>
      <c r="C23" s="30">
        <v>33463</v>
      </c>
      <c r="D23" s="30">
        <v>215252212</v>
      </c>
      <c r="E23" s="30">
        <v>456852546319</v>
      </c>
      <c r="F23" s="30">
        <v>6546</v>
      </c>
      <c r="G23" s="30">
        <v>570638426</v>
      </c>
      <c r="H23" s="30">
        <v>41043725</v>
      </c>
      <c r="I23" s="30">
        <v>21243250</v>
      </c>
      <c r="J23" s="30">
        <f t="shared" si="0"/>
        <v>13652468.287929952</v>
      </c>
      <c r="L23" s="98">
        <f t="shared" si="4"/>
        <v>21</v>
      </c>
      <c r="M23" s="100">
        <f t="shared" si="6"/>
        <v>4192142.1717900224</v>
      </c>
      <c r="N23" s="100">
        <f t="shared" si="1"/>
        <v>3880757.4809329393</v>
      </c>
      <c r="O23" s="100">
        <f t="shared" si="1"/>
        <v>4384265.2738549216</v>
      </c>
      <c r="P23" s="100">
        <f>COUNTIF(Causas!L$3:L$302,"&gt;"&amp;M22)</f>
        <v>0</v>
      </c>
      <c r="Q23" s="100">
        <f>COUNTIF(Causas!M$3:M$302,"&gt;"&amp;N22)</f>
        <v>0</v>
      </c>
      <c r="R23" s="100">
        <f>COUNTIF(Causas!N$3:N$302,"&gt;"&amp;O22)</f>
        <v>0</v>
      </c>
      <c r="S23" s="101">
        <f t="shared" si="5"/>
        <v>0</v>
      </c>
      <c r="T23" s="101">
        <f t="shared" si="2"/>
        <v>0</v>
      </c>
      <c r="U23" s="101">
        <f t="shared" si="3"/>
        <v>0</v>
      </c>
    </row>
    <row r="24" spans="1:21" x14ac:dyDescent="0.25">
      <c r="A24" s="37" t="s">
        <v>49</v>
      </c>
      <c r="B24" s="29">
        <v>29344</v>
      </c>
      <c r="C24" s="29">
        <v>35648</v>
      </c>
      <c r="D24" s="29">
        <v>184585894</v>
      </c>
      <c r="E24" s="29">
        <v>401969727341</v>
      </c>
      <c r="F24" s="29">
        <v>3766</v>
      </c>
      <c r="G24" s="29">
        <v>436012430</v>
      </c>
      <c r="H24" s="29">
        <v>28937353</v>
      </c>
      <c r="I24" s="29">
        <v>20661675</v>
      </c>
      <c r="J24" s="29">
        <f t="shared" si="0"/>
        <v>11276080.771459829</v>
      </c>
      <c r="L24" s="98">
        <f t="shared" si="4"/>
        <v>22</v>
      </c>
      <c r="M24" s="100">
        <f t="shared" si="6"/>
        <v>4391767.9894943088</v>
      </c>
      <c r="N24" s="100">
        <f t="shared" si="1"/>
        <v>4065555.4562154603</v>
      </c>
      <c r="O24" s="100">
        <f t="shared" si="1"/>
        <v>4593039.8107051561</v>
      </c>
      <c r="P24" s="100">
        <f>COUNTIF(Causas!L$3:L$302,"&gt;"&amp;M23)</f>
        <v>0</v>
      </c>
      <c r="Q24" s="100">
        <f>COUNTIF(Causas!M$3:M$302,"&gt;"&amp;N23)</f>
        <v>0</v>
      </c>
      <c r="R24" s="100">
        <f>COUNTIF(Causas!N$3:N$302,"&gt;"&amp;O23)</f>
        <v>0</v>
      </c>
      <c r="S24" s="101">
        <f t="shared" si="5"/>
        <v>0</v>
      </c>
      <c r="T24" s="101">
        <f t="shared" si="2"/>
        <v>0</v>
      </c>
      <c r="U24" s="101">
        <f t="shared" si="3"/>
        <v>0</v>
      </c>
    </row>
    <row r="25" spans="1:21" x14ac:dyDescent="0.25">
      <c r="A25" s="38" t="s">
        <v>50</v>
      </c>
      <c r="B25" s="30">
        <v>31876</v>
      </c>
      <c r="C25" s="30">
        <v>52129</v>
      </c>
      <c r="D25" s="30">
        <v>496415152</v>
      </c>
      <c r="E25" s="30">
        <v>1501355482143</v>
      </c>
      <c r="F25" s="30">
        <v>2551</v>
      </c>
      <c r="G25" s="30">
        <v>260544749</v>
      </c>
      <c r="H25" s="30">
        <v>13224187</v>
      </c>
      <c r="I25" s="30">
        <v>10393754</v>
      </c>
      <c r="J25" s="30">
        <f t="shared" si="0"/>
        <v>28800772.739607513</v>
      </c>
      <c r="L25" s="98">
        <f t="shared" si="4"/>
        <v>23</v>
      </c>
      <c r="M25" s="100">
        <f t="shared" si="6"/>
        <v>4591393.8071985962</v>
      </c>
      <c r="N25" s="100">
        <f t="shared" si="1"/>
        <v>4250353.4314979818</v>
      </c>
      <c r="O25" s="100">
        <f t="shared" si="1"/>
        <v>4801814.3475553896</v>
      </c>
      <c r="P25" s="100">
        <f>COUNTIF(Causas!L$3:L$302,"&gt;"&amp;M24)</f>
        <v>0</v>
      </c>
      <c r="Q25" s="100">
        <f>COUNTIF(Causas!M$3:M$302,"&gt;"&amp;N24)</f>
        <v>0</v>
      </c>
      <c r="R25" s="100">
        <f>COUNTIF(Causas!N$3:N$302,"&gt;"&amp;O24)</f>
        <v>0</v>
      </c>
      <c r="S25" s="101">
        <f t="shared" si="5"/>
        <v>0</v>
      </c>
      <c r="T25" s="101">
        <f t="shared" si="2"/>
        <v>0</v>
      </c>
      <c r="U25" s="101">
        <f t="shared" si="3"/>
        <v>0</v>
      </c>
    </row>
    <row r="26" spans="1:21" ht="14.45" customHeight="1" x14ac:dyDescent="0.25">
      <c r="A26" s="37" t="s">
        <v>51</v>
      </c>
      <c r="B26" s="29">
        <v>32028</v>
      </c>
      <c r="C26" s="29">
        <v>54445</v>
      </c>
      <c r="D26" s="29">
        <v>683803561</v>
      </c>
      <c r="E26" s="29">
        <v>1460325102266</v>
      </c>
      <c r="F26" s="29">
        <v>2893</v>
      </c>
      <c r="G26" s="29">
        <v>238507902</v>
      </c>
      <c r="H26" s="29">
        <v>19671218</v>
      </c>
      <c r="I26" s="29">
        <v>9625361</v>
      </c>
      <c r="J26" s="29">
        <f t="shared" si="0"/>
        <v>26822024.102598954</v>
      </c>
      <c r="L26" s="98">
        <f t="shared" si="4"/>
        <v>24</v>
      </c>
      <c r="M26" s="100">
        <f t="shared" si="6"/>
        <v>4791019.6249028826</v>
      </c>
      <c r="N26" s="100">
        <f t="shared" si="1"/>
        <v>4435151.4067805018</v>
      </c>
      <c r="O26" s="100">
        <f t="shared" si="1"/>
        <v>5010588.8844056241</v>
      </c>
      <c r="P26" s="100">
        <f>COUNTIF(Causas!L$3:L$302,"&gt;"&amp;M25)</f>
        <v>0</v>
      </c>
      <c r="Q26" s="100">
        <f>COUNTIF(Causas!M$3:M$302,"&gt;"&amp;N25)</f>
        <v>0</v>
      </c>
      <c r="R26" s="100">
        <f>COUNTIF(Causas!N$3:N$302,"&gt;"&amp;O25)</f>
        <v>0</v>
      </c>
      <c r="S26" s="101">
        <f t="shared" si="5"/>
        <v>0</v>
      </c>
      <c r="T26" s="101">
        <f t="shared" si="2"/>
        <v>0</v>
      </c>
      <c r="U26" s="101">
        <f t="shared" si="3"/>
        <v>0</v>
      </c>
    </row>
    <row r="27" spans="1:21" x14ac:dyDescent="0.25">
      <c r="A27" s="38" t="s">
        <v>52</v>
      </c>
      <c r="B27" s="30">
        <v>34006</v>
      </c>
      <c r="C27" s="30">
        <v>45711</v>
      </c>
      <c r="D27" s="30">
        <v>308152452</v>
      </c>
      <c r="E27" s="30">
        <v>662093147187</v>
      </c>
      <c r="F27" s="30">
        <v>2886</v>
      </c>
      <c r="G27" s="30">
        <v>272013348</v>
      </c>
      <c r="H27" s="30">
        <v>17239057</v>
      </c>
      <c r="I27" s="30">
        <v>8115402</v>
      </c>
      <c r="J27" s="30">
        <f t="shared" si="0"/>
        <v>14484328.655837763</v>
      </c>
      <c r="L27" s="98">
        <f t="shared" si="4"/>
        <v>25</v>
      </c>
      <c r="M27" s="100">
        <f t="shared" si="6"/>
        <v>4990645.442607169</v>
      </c>
      <c r="N27" s="100">
        <f t="shared" si="1"/>
        <v>4619949.3820630228</v>
      </c>
      <c r="O27" s="100">
        <f t="shared" si="1"/>
        <v>5219363.4212558586</v>
      </c>
      <c r="P27" s="100">
        <f>COUNTIF(Causas!L$3:L$302,"&gt;"&amp;M26)</f>
        <v>0</v>
      </c>
      <c r="Q27" s="100">
        <f>COUNTIF(Causas!M$3:M$302,"&gt;"&amp;N26)</f>
        <v>0</v>
      </c>
      <c r="R27" s="100">
        <f>COUNTIF(Causas!N$3:N$302,"&gt;"&amp;O26)</f>
        <v>0</v>
      </c>
      <c r="S27" s="101">
        <f t="shared" si="5"/>
        <v>0</v>
      </c>
      <c r="T27" s="101">
        <f t="shared" si="2"/>
        <v>0</v>
      </c>
      <c r="U27" s="101">
        <f t="shared" si="3"/>
        <v>0</v>
      </c>
    </row>
    <row r="28" spans="1:21" x14ac:dyDescent="0.25">
      <c r="A28" s="37" t="s">
        <v>53</v>
      </c>
      <c r="B28" s="29">
        <v>34209</v>
      </c>
      <c r="C28" s="29">
        <v>46452</v>
      </c>
      <c r="D28" s="29">
        <v>382199701</v>
      </c>
      <c r="E28" s="29">
        <v>929546026234</v>
      </c>
      <c r="F28" s="29">
        <v>5790</v>
      </c>
      <c r="G28" s="29">
        <v>527802845</v>
      </c>
      <c r="H28" s="29">
        <v>36990706</v>
      </c>
      <c r="I28" s="29">
        <v>19965561</v>
      </c>
      <c r="J28" s="29">
        <f t="shared" si="0"/>
        <v>20010893.529535864</v>
      </c>
      <c r="L28" s="98">
        <f t="shared" si="4"/>
        <v>26</v>
      </c>
      <c r="M28" s="100">
        <f t="shared" si="6"/>
        <v>5190271.2603114564</v>
      </c>
      <c r="N28" s="100">
        <f t="shared" si="1"/>
        <v>4804747.3573455438</v>
      </c>
      <c r="O28" s="100">
        <f t="shared" si="1"/>
        <v>5428137.9581060931</v>
      </c>
      <c r="P28" s="100">
        <f>COUNTIF(Causas!L$3:L$302,"&gt;"&amp;M27)</f>
        <v>0</v>
      </c>
      <c r="Q28" s="100">
        <f>COUNTIF(Causas!M$3:M$302,"&gt;"&amp;N27)</f>
        <v>0</v>
      </c>
      <c r="R28" s="100">
        <f>COUNTIF(Causas!N$3:N$302,"&gt;"&amp;O27)</f>
        <v>0</v>
      </c>
      <c r="S28" s="101">
        <f t="shared" si="5"/>
        <v>0</v>
      </c>
      <c r="T28" s="101">
        <f t="shared" si="2"/>
        <v>0</v>
      </c>
      <c r="U28" s="101">
        <f t="shared" si="3"/>
        <v>0</v>
      </c>
    </row>
    <row r="29" spans="1:21" x14ac:dyDescent="0.25">
      <c r="A29" s="38" t="s">
        <v>54</v>
      </c>
      <c r="B29" s="30">
        <v>35948</v>
      </c>
      <c r="C29" s="30">
        <v>58890</v>
      </c>
      <c r="D29" s="30">
        <v>631891723</v>
      </c>
      <c r="E29" s="30">
        <v>1475315079550</v>
      </c>
      <c r="F29" s="30">
        <v>1440</v>
      </c>
      <c r="G29" s="30">
        <v>131246105</v>
      </c>
      <c r="H29" s="30">
        <v>6499003</v>
      </c>
      <c r="I29" s="30">
        <v>5778438</v>
      </c>
      <c r="J29" s="30">
        <f t="shared" si="0"/>
        <v>25052047.538631346</v>
      </c>
      <c r="L29" s="98">
        <f t="shared" si="4"/>
        <v>27</v>
      </c>
      <c r="M29" s="100">
        <f t="shared" si="6"/>
        <v>5389897.0780157428</v>
      </c>
      <c r="N29" s="100">
        <f t="shared" si="1"/>
        <v>4989545.3326280648</v>
      </c>
      <c r="O29" s="100">
        <f t="shared" si="1"/>
        <v>5636912.4949563276</v>
      </c>
      <c r="P29" s="100">
        <f>COUNTIF(Causas!L$3:L$302,"&gt;"&amp;M28)</f>
        <v>0</v>
      </c>
      <c r="Q29" s="100">
        <f>COUNTIF(Causas!M$3:M$302,"&gt;"&amp;N28)</f>
        <v>0</v>
      </c>
      <c r="R29" s="100">
        <f>COUNTIF(Causas!N$3:N$302,"&gt;"&amp;O28)</f>
        <v>0</v>
      </c>
      <c r="S29" s="101">
        <f t="shared" si="5"/>
        <v>0</v>
      </c>
      <c r="T29" s="101">
        <f t="shared" si="2"/>
        <v>0</v>
      </c>
      <c r="U29" s="101">
        <f t="shared" si="3"/>
        <v>0</v>
      </c>
    </row>
    <row r="30" spans="1:21" x14ac:dyDescent="0.25">
      <c r="A30" s="37" t="s">
        <v>55</v>
      </c>
      <c r="B30" s="29">
        <v>44435</v>
      </c>
      <c r="C30" s="29">
        <v>67255</v>
      </c>
      <c r="D30" s="29">
        <v>796547176</v>
      </c>
      <c r="E30" s="29">
        <v>1467639510152</v>
      </c>
      <c r="F30" s="29">
        <v>3791</v>
      </c>
      <c r="G30" s="29">
        <v>423745629</v>
      </c>
      <c r="H30" s="29">
        <v>28696847</v>
      </c>
      <c r="I30" s="29">
        <v>15783101</v>
      </c>
      <c r="J30" s="29">
        <f t="shared" si="0"/>
        <v>21822013.384164747</v>
      </c>
      <c r="L30" s="98">
        <f t="shared" si="4"/>
        <v>28</v>
      </c>
      <c r="M30" s="100">
        <f t="shared" si="6"/>
        <v>5589522.8957200292</v>
      </c>
      <c r="N30" s="100">
        <f t="shared" si="1"/>
        <v>5174343.3079105858</v>
      </c>
      <c r="O30" s="100">
        <f t="shared" si="1"/>
        <v>5845687.0318065621</v>
      </c>
      <c r="P30" s="100">
        <f>COUNTIF(Causas!L$3:L$302,"&gt;"&amp;M29)</f>
        <v>0</v>
      </c>
      <c r="Q30" s="100">
        <f>COUNTIF(Causas!M$3:M$302,"&gt;"&amp;N29)</f>
        <v>0</v>
      </c>
      <c r="R30" s="100">
        <f>COUNTIF(Causas!N$3:N$302,"&gt;"&amp;O29)</f>
        <v>0</v>
      </c>
      <c r="S30" s="101">
        <f t="shared" si="5"/>
        <v>0</v>
      </c>
      <c r="T30" s="101">
        <f t="shared" si="2"/>
        <v>0</v>
      </c>
      <c r="U30" s="101">
        <f t="shared" si="3"/>
        <v>0</v>
      </c>
    </row>
    <row r="31" spans="1:21" x14ac:dyDescent="0.25">
      <c r="A31" s="38" t="s">
        <v>56</v>
      </c>
      <c r="B31" s="30">
        <v>49072</v>
      </c>
      <c r="C31" s="30">
        <v>84478</v>
      </c>
      <c r="D31" s="30">
        <v>808030869</v>
      </c>
      <c r="E31" s="30">
        <v>2059156084822</v>
      </c>
      <c r="F31" s="31">
        <v>265</v>
      </c>
      <c r="G31" s="30">
        <v>12004324</v>
      </c>
      <c r="H31" s="30">
        <v>865674</v>
      </c>
      <c r="I31" s="30">
        <v>440605</v>
      </c>
      <c r="J31" s="30">
        <f t="shared" si="0"/>
        <v>24375057.231728971</v>
      </c>
      <c r="L31" s="98">
        <f t="shared" si="4"/>
        <v>29</v>
      </c>
      <c r="M31" s="100">
        <f t="shared" si="6"/>
        <v>5789148.7134243166</v>
      </c>
      <c r="N31" s="100">
        <f t="shared" si="1"/>
        <v>5359141.2831931068</v>
      </c>
      <c r="O31" s="100">
        <f t="shared" si="1"/>
        <v>6054461.5686567957</v>
      </c>
      <c r="P31" s="100">
        <f>COUNTIF(Causas!L$3:L$302,"&gt;"&amp;M30)</f>
        <v>0</v>
      </c>
      <c r="Q31" s="100">
        <f>COUNTIF(Causas!M$3:M$302,"&gt;"&amp;N30)</f>
        <v>0</v>
      </c>
      <c r="R31" s="100">
        <f>COUNTIF(Causas!N$3:N$302,"&gt;"&amp;O30)</f>
        <v>0</v>
      </c>
      <c r="S31" s="101">
        <f t="shared" si="5"/>
        <v>0</v>
      </c>
      <c r="T31" s="101">
        <f t="shared" si="2"/>
        <v>0</v>
      </c>
      <c r="U31" s="101">
        <f t="shared" si="3"/>
        <v>0</v>
      </c>
    </row>
    <row r="32" spans="1:21" x14ac:dyDescent="0.25">
      <c r="A32" s="37" t="s">
        <v>57</v>
      </c>
      <c r="B32" s="29">
        <v>52647</v>
      </c>
      <c r="C32" s="29">
        <v>92625</v>
      </c>
      <c r="D32" s="29">
        <v>855210429</v>
      </c>
      <c r="E32" s="29">
        <v>2939725927926</v>
      </c>
      <c r="F32" s="29">
        <v>2624</v>
      </c>
      <c r="G32" s="29">
        <v>276439359</v>
      </c>
      <c r="H32" s="29">
        <v>16845915</v>
      </c>
      <c r="I32" s="29">
        <v>11255271</v>
      </c>
      <c r="J32" s="29">
        <f t="shared" si="0"/>
        <v>31737931.745489877</v>
      </c>
      <c r="L32" s="98">
        <f t="shared" si="4"/>
        <v>30</v>
      </c>
      <c r="M32" s="100">
        <f t="shared" si="6"/>
        <v>5988774.531128603</v>
      </c>
      <c r="N32" s="100">
        <f t="shared" si="1"/>
        <v>5543939.2584756278</v>
      </c>
      <c r="O32" s="100">
        <f t="shared" si="1"/>
        <v>6263236.1055070302</v>
      </c>
      <c r="P32" s="100">
        <f>COUNTIF(Causas!L$3:L$302,"&gt;"&amp;M31)</f>
        <v>0</v>
      </c>
      <c r="Q32" s="100">
        <f>COUNTIF(Causas!M$3:M$302,"&gt;"&amp;N31)</f>
        <v>0</v>
      </c>
      <c r="R32" s="100">
        <f>COUNTIF(Causas!N$3:N$302,"&gt;"&amp;O31)</f>
        <v>0</v>
      </c>
      <c r="S32" s="101">
        <f t="shared" si="5"/>
        <v>0</v>
      </c>
      <c r="T32" s="101">
        <f t="shared" si="2"/>
        <v>0</v>
      </c>
      <c r="U32" s="101">
        <f t="shared" si="3"/>
        <v>0</v>
      </c>
    </row>
    <row r="33" spans="1:21" x14ac:dyDescent="0.25">
      <c r="A33" s="38" t="s">
        <v>58</v>
      </c>
      <c r="B33" s="30">
        <v>56135</v>
      </c>
      <c r="C33" s="30">
        <v>85265</v>
      </c>
      <c r="D33" s="30">
        <v>808384709</v>
      </c>
      <c r="E33" s="30">
        <v>1839700860174</v>
      </c>
      <c r="F33" s="30">
        <v>4706</v>
      </c>
      <c r="G33" s="30">
        <v>405597093</v>
      </c>
      <c r="H33" s="30">
        <v>22806171</v>
      </c>
      <c r="I33" s="30">
        <v>18026655</v>
      </c>
      <c r="J33" s="30">
        <f t="shared" si="0"/>
        <v>21576272.329490412</v>
      </c>
      <c r="L33" s="98">
        <f t="shared" si="4"/>
        <v>31</v>
      </c>
      <c r="M33" s="100">
        <f t="shared" si="6"/>
        <v>6188400.3488328904</v>
      </c>
      <c r="N33" s="100">
        <f t="shared" si="1"/>
        <v>5728737.2337581487</v>
      </c>
      <c r="O33" s="100">
        <f t="shared" si="1"/>
        <v>6472010.6423572646</v>
      </c>
      <c r="P33" s="100">
        <f>COUNTIF(Causas!L$3:L$302,"&gt;"&amp;M32)</f>
        <v>0</v>
      </c>
      <c r="Q33" s="100">
        <f>COUNTIF(Causas!M$3:M$302,"&gt;"&amp;N32)</f>
        <v>0</v>
      </c>
      <c r="R33" s="100">
        <f>COUNTIF(Causas!N$3:N$302,"&gt;"&amp;O32)</f>
        <v>0</v>
      </c>
      <c r="S33" s="101">
        <f t="shared" si="5"/>
        <v>0</v>
      </c>
      <c r="T33" s="101">
        <f t="shared" si="2"/>
        <v>0</v>
      </c>
      <c r="U33" s="101">
        <f t="shared" si="3"/>
        <v>0</v>
      </c>
    </row>
    <row r="34" spans="1:21" x14ac:dyDescent="0.25">
      <c r="A34" s="37" t="s">
        <v>59</v>
      </c>
      <c r="B34" s="29">
        <v>57851</v>
      </c>
      <c r="C34" s="29">
        <v>82910</v>
      </c>
      <c r="D34" s="29">
        <v>830766996</v>
      </c>
      <c r="E34" s="29">
        <v>1634011042119</v>
      </c>
      <c r="F34" s="32">
        <v>289</v>
      </c>
      <c r="G34" s="29">
        <v>22572567</v>
      </c>
      <c r="H34" s="29">
        <v>1135488</v>
      </c>
      <c r="I34" s="29">
        <v>993589</v>
      </c>
      <c r="J34" s="29">
        <f t="shared" si="0"/>
        <v>19708250.417549148</v>
      </c>
      <c r="L34" s="98">
        <f t="shared" si="4"/>
        <v>32</v>
      </c>
      <c r="M34" s="100">
        <f t="shared" si="6"/>
        <v>6388026.1665371768</v>
      </c>
      <c r="N34" s="100">
        <f t="shared" si="1"/>
        <v>5913535.2090406697</v>
      </c>
      <c r="O34" s="100">
        <f t="shared" si="1"/>
        <v>6680785.1792074991</v>
      </c>
      <c r="P34" s="100">
        <f>COUNTIF(Causas!L$3:L$302,"&gt;"&amp;M33)</f>
        <v>0</v>
      </c>
      <c r="Q34" s="100">
        <f>COUNTIF(Causas!M$3:M$302,"&gt;"&amp;N33)</f>
        <v>0</v>
      </c>
      <c r="R34" s="100">
        <f>COUNTIF(Causas!N$3:N$302,"&gt;"&amp;O33)</f>
        <v>0</v>
      </c>
      <c r="S34" s="101">
        <f t="shared" si="5"/>
        <v>0</v>
      </c>
      <c r="T34" s="101">
        <f t="shared" si="2"/>
        <v>0</v>
      </c>
      <c r="U34" s="101">
        <f t="shared" si="3"/>
        <v>0</v>
      </c>
    </row>
    <row r="35" spans="1:21" x14ac:dyDescent="0.25">
      <c r="A35" s="38" t="s">
        <v>60</v>
      </c>
      <c r="B35" s="31">
        <v>11</v>
      </c>
      <c r="C35" s="31">
        <v>21</v>
      </c>
      <c r="D35" s="30">
        <v>7441926</v>
      </c>
      <c r="E35" s="30">
        <v>266220539</v>
      </c>
      <c r="F35" s="31">
        <v>8</v>
      </c>
      <c r="G35" s="30">
        <v>14972896</v>
      </c>
      <c r="H35" s="30">
        <v>59426</v>
      </c>
      <c r="I35" s="30">
        <v>305377</v>
      </c>
      <c r="J35" s="30">
        <f t="shared" si="0"/>
        <v>12677168.523809524</v>
      </c>
      <c r="L35" s="98">
        <f t="shared" si="4"/>
        <v>33</v>
      </c>
      <c r="M35" s="100">
        <f t="shared" si="6"/>
        <v>6587651.9842414632</v>
      </c>
      <c r="N35" s="100">
        <f t="shared" si="1"/>
        <v>6098333.1843231907</v>
      </c>
      <c r="O35" s="100">
        <f t="shared" si="1"/>
        <v>6889559.7160577336</v>
      </c>
      <c r="P35" s="100">
        <f>COUNTIF(Causas!L$3:L$302,"&gt;"&amp;M34)</f>
        <v>0</v>
      </c>
      <c r="Q35" s="100">
        <f>COUNTIF(Causas!M$3:M$302,"&gt;"&amp;N34)</f>
        <v>0</v>
      </c>
      <c r="R35" s="100">
        <f>COUNTIF(Causas!N$3:N$302,"&gt;"&amp;O34)</f>
        <v>0</v>
      </c>
      <c r="S35" s="101">
        <f t="shared" ref="S35:S37" si="7">P35/SUM(P$4:P$34)</f>
        <v>0</v>
      </c>
      <c r="T35" s="101">
        <f t="shared" ref="T35:T37" si="8">Q35/SUM(Q$4:Q$34)</f>
        <v>0</v>
      </c>
      <c r="U35" s="101">
        <f t="shared" ref="U35:U37" si="9">R35/SUM(R$4:R$34)</f>
        <v>0</v>
      </c>
    </row>
    <row r="36" spans="1:21" x14ac:dyDescent="0.25">
      <c r="A36" s="37" t="s">
        <v>61</v>
      </c>
      <c r="B36" s="32">
        <v>52</v>
      </c>
      <c r="C36" s="32">
        <v>69</v>
      </c>
      <c r="D36" s="29">
        <v>737622</v>
      </c>
      <c r="E36" s="29">
        <v>121044995</v>
      </c>
      <c r="F36" s="32">
        <v>3</v>
      </c>
      <c r="G36" s="29">
        <v>6366614</v>
      </c>
      <c r="H36" s="29">
        <v>6034</v>
      </c>
      <c r="I36" s="29">
        <v>298064</v>
      </c>
      <c r="J36" s="29">
        <f t="shared" si="0"/>
        <v>1754275.2898550725</v>
      </c>
      <c r="L36" s="98">
        <f t="shared" si="4"/>
        <v>34</v>
      </c>
      <c r="M36" s="100">
        <f t="shared" si="6"/>
        <v>6787277.8019457506</v>
      </c>
      <c r="N36" s="100">
        <f t="shared" si="6"/>
        <v>6283131.1596057117</v>
      </c>
      <c r="O36" s="100">
        <f t="shared" si="6"/>
        <v>7098334.2529079681</v>
      </c>
      <c r="P36" s="100">
        <f>COUNTIF(Causas!L$3:L$302,"&gt;"&amp;M35)</f>
        <v>0</v>
      </c>
      <c r="Q36" s="100">
        <f>COUNTIF(Causas!M$3:M$302,"&gt;"&amp;N35)</f>
        <v>0</v>
      </c>
      <c r="R36" s="100">
        <f>COUNTIF(Causas!N$3:N$302,"&gt;"&amp;O35)</f>
        <v>0</v>
      </c>
      <c r="S36" s="101">
        <f t="shared" si="7"/>
        <v>0</v>
      </c>
      <c r="T36" s="101">
        <f t="shared" si="8"/>
        <v>0</v>
      </c>
      <c r="U36" s="101">
        <f t="shared" si="9"/>
        <v>0</v>
      </c>
    </row>
    <row r="37" spans="1:21" x14ac:dyDescent="0.25">
      <c r="A37" s="39" t="s">
        <v>62</v>
      </c>
      <c r="B37" s="34">
        <v>1507187</v>
      </c>
      <c r="C37" s="34">
        <v>2321703</v>
      </c>
      <c r="D37" s="34">
        <v>29910198805</v>
      </c>
      <c r="E37" s="34">
        <v>50918506070479</v>
      </c>
      <c r="F37" s="34">
        <v>176989</v>
      </c>
      <c r="G37" s="34">
        <v>19165300582</v>
      </c>
      <c r="H37" s="34">
        <v>1278158574</v>
      </c>
      <c r="I37" s="34">
        <v>805029394</v>
      </c>
      <c r="J37" s="34">
        <f t="shared" si="0"/>
        <v>21931533.047284257</v>
      </c>
      <c r="L37" s="98">
        <f t="shared" si="4"/>
        <v>35</v>
      </c>
      <c r="M37" s="100">
        <f t="shared" ref="M37:O37" si="10">M$3*$L37</f>
        <v>6986903.619650037</v>
      </c>
      <c r="N37" s="100">
        <f t="shared" si="10"/>
        <v>6467929.1348882327</v>
      </c>
      <c r="O37" s="100">
        <f t="shared" si="10"/>
        <v>7307108.7897582026</v>
      </c>
      <c r="P37" s="100">
        <f>COUNTIF(Causas!L$3:L$302,"&gt;"&amp;M36)</f>
        <v>0</v>
      </c>
      <c r="Q37" s="100">
        <f>COUNTIF(Causas!M$3:M$302,"&gt;"&amp;N36)</f>
        <v>0</v>
      </c>
      <c r="R37" s="100">
        <f>COUNTIF(Causas!N$3:N$302,"&gt;"&amp;O36)</f>
        <v>0</v>
      </c>
      <c r="S37" s="101">
        <f t="shared" si="7"/>
        <v>0</v>
      </c>
      <c r="T37" s="101">
        <f t="shared" si="8"/>
        <v>0</v>
      </c>
      <c r="U37" s="101">
        <f t="shared" si="9"/>
        <v>0</v>
      </c>
    </row>
    <row r="38" spans="1:21" x14ac:dyDescent="0.25">
      <c r="A38" s="24" t="s">
        <v>19</v>
      </c>
      <c r="B38" s="24"/>
      <c r="C38" s="24"/>
      <c r="D38" s="24"/>
      <c r="E38" s="1"/>
      <c r="F38" s="1"/>
      <c r="G38" s="1"/>
      <c r="H38" s="1"/>
      <c r="I38" s="1"/>
    </row>
    <row r="39" spans="1:21" ht="14.45" customHeight="1" x14ac:dyDescent="0.25">
      <c r="A39" s="24" t="s">
        <v>20</v>
      </c>
      <c r="B39" s="24"/>
      <c r="C39" s="24"/>
      <c r="D39" s="24"/>
      <c r="E39" s="1"/>
      <c r="F39" s="1"/>
      <c r="G39" s="1"/>
      <c r="H39" s="1"/>
      <c r="I39" s="1"/>
    </row>
  </sheetData>
  <mergeCells count="4">
    <mergeCell ref="F1:I1"/>
    <mergeCell ref="L1:O1"/>
    <mergeCell ref="P1:R1"/>
    <mergeCell ref="S1:U1"/>
  </mergeCells>
  <phoneticPr fontId="17"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86DAE-FDB5-4A03-8AC3-DE79AA16F2F0}">
  <dimension ref="A1:N300"/>
  <sheetViews>
    <sheetView tabSelected="1" workbookViewId="0">
      <selection activeCell="M4" sqref="M4"/>
    </sheetView>
  </sheetViews>
  <sheetFormatPr baseColWidth="10" defaultRowHeight="15" x14ac:dyDescent="0.25"/>
  <cols>
    <col min="3" max="3" width="17.140625" bestFit="1" customWidth="1"/>
    <col min="5" max="5" width="13.85546875" bestFit="1" customWidth="1"/>
    <col min="9" max="9" width="20" bestFit="1" customWidth="1"/>
    <col min="11" max="11" width="12.85546875" bestFit="1" customWidth="1"/>
    <col min="12" max="12" width="16.85546875" bestFit="1" customWidth="1"/>
    <col min="14" max="14" width="15.28515625" bestFit="1" customWidth="1"/>
  </cols>
  <sheetData>
    <row r="1" spans="1:14" x14ac:dyDescent="0.25">
      <c r="A1" t="s">
        <v>390</v>
      </c>
      <c r="B1" t="s">
        <v>391</v>
      </c>
      <c r="C1" t="s">
        <v>392</v>
      </c>
      <c r="D1" t="s">
        <v>401</v>
      </c>
      <c r="E1" t="s">
        <v>403</v>
      </c>
      <c r="F1" t="s">
        <v>410</v>
      </c>
      <c r="G1" t="s">
        <v>415</v>
      </c>
      <c r="I1" s="121" t="s">
        <v>421</v>
      </c>
      <c r="J1" s="121" t="s">
        <v>422</v>
      </c>
      <c r="K1" s="121" t="s">
        <v>423</v>
      </c>
      <c r="L1" s="121" t="s">
        <v>424</v>
      </c>
      <c r="M1" s="121" t="s">
        <v>399</v>
      </c>
      <c r="N1" s="121" t="s">
        <v>403</v>
      </c>
    </row>
    <row r="2" spans="1:14" x14ac:dyDescent="0.25">
      <c r="A2">
        <v>0</v>
      </c>
      <c r="B2" t="s">
        <v>393</v>
      </c>
      <c r="C2" t="s">
        <v>28</v>
      </c>
      <c r="D2" t="s">
        <v>398</v>
      </c>
      <c r="E2" t="s">
        <v>404</v>
      </c>
      <c r="F2" t="s">
        <v>411</v>
      </c>
      <c r="G2" s="119">
        <v>0.05</v>
      </c>
      <c r="I2" s="122" t="s">
        <v>425</v>
      </c>
      <c r="J2" s="124">
        <v>0.25</v>
      </c>
      <c r="K2" s="128">
        <v>2.4159999999999999E-4</v>
      </c>
      <c r="L2" s="126">
        <v>0.11849999999999999</v>
      </c>
      <c r="M2" s="130">
        <f>SUMPRODUCT(J2:J5,K2:K5)</f>
        <v>6.3319099999999996E-4</v>
      </c>
      <c r="N2" s="130">
        <f>SUMPRODUCT(K2:K5,L2:L5)</f>
        <v>1.1275125999999998E-4</v>
      </c>
    </row>
    <row r="3" spans="1:14" x14ac:dyDescent="0.25">
      <c r="A3">
        <v>1</v>
      </c>
      <c r="B3" t="s">
        <v>394</v>
      </c>
      <c r="C3" t="s">
        <v>29</v>
      </c>
      <c r="D3" t="s">
        <v>396</v>
      </c>
      <c r="E3" t="s">
        <v>70</v>
      </c>
      <c r="F3" t="s">
        <v>412</v>
      </c>
      <c r="G3" s="119">
        <v>0.1</v>
      </c>
      <c r="I3" s="123" t="s">
        <v>426</v>
      </c>
      <c r="J3" s="125">
        <v>0.47</v>
      </c>
      <c r="K3" s="129">
        <v>4.1999999999999998E-5</v>
      </c>
      <c r="L3" s="127">
        <v>0.58899999999999997</v>
      </c>
      <c r="M3" s="120"/>
      <c r="N3" s="120"/>
    </row>
    <row r="4" spans="1:14" x14ac:dyDescent="0.25">
      <c r="A4">
        <v>2</v>
      </c>
      <c r="C4" t="s">
        <v>30</v>
      </c>
      <c r="E4" t="s">
        <v>71</v>
      </c>
      <c r="F4" t="s">
        <v>408</v>
      </c>
      <c r="G4" s="119">
        <v>0.15</v>
      </c>
      <c r="I4" s="122" t="s">
        <v>427</v>
      </c>
      <c r="J4" s="124">
        <v>0.5</v>
      </c>
      <c r="K4" s="128">
        <v>9.0709999999999999E-4</v>
      </c>
      <c r="L4" s="126">
        <v>2.46E-2</v>
      </c>
      <c r="M4" s="120"/>
      <c r="N4" s="120"/>
    </row>
    <row r="5" spans="1:14" x14ac:dyDescent="0.25">
      <c r="A5">
        <v>3</v>
      </c>
      <c r="C5" t="s">
        <v>31</v>
      </c>
      <c r="E5" t="s">
        <v>72</v>
      </c>
      <c r="F5" t="s">
        <v>413</v>
      </c>
      <c r="G5" s="119">
        <v>0.2</v>
      </c>
      <c r="I5" s="123" t="s">
        <v>428</v>
      </c>
      <c r="J5" s="125">
        <v>0.51</v>
      </c>
      <c r="K5" s="129">
        <v>1.951E-4</v>
      </c>
      <c r="L5" s="127">
        <v>0.19</v>
      </c>
      <c r="M5" s="120"/>
      <c r="N5" s="120"/>
    </row>
    <row r="6" spans="1:14" x14ac:dyDescent="0.25">
      <c r="A6">
        <v>4</v>
      </c>
      <c r="C6" t="s">
        <v>32</v>
      </c>
      <c r="E6" t="s">
        <v>73</v>
      </c>
      <c r="F6" t="s">
        <v>414</v>
      </c>
    </row>
    <row r="7" spans="1:14" x14ac:dyDescent="0.25">
      <c r="A7">
        <v>5</v>
      </c>
      <c r="C7" t="s">
        <v>33</v>
      </c>
      <c r="E7" t="s">
        <v>74</v>
      </c>
    </row>
    <row r="8" spans="1:14" x14ac:dyDescent="0.25">
      <c r="A8">
        <v>6</v>
      </c>
      <c r="C8" t="s">
        <v>34</v>
      </c>
      <c r="E8" t="s">
        <v>75</v>
      </c>
    </row>
    <row r="9" spans="1:14" x14ac:dyDescent="0.25">
      <c r="A9">
        <v>7</v>
      </c>
      <c r="C9" t="s">
        <v>35</v>
      </c>
      <c r="E9" t="s">
        <v>76</v>
      </c>
    </row>
    <row r="10" spans="1:14" x14ac:dyDescent="0.25">
      <c r="A10">
        <v>8</v>
      </c>
      <c r="C10" t="s">
        <v>36</v>
      </c>
      <c r="E10" t="s">
        <v>77</v>
      </c>
    </row>
    <row r="11" spans="1:14" x14ac:dyDescent="0.25">
      <c r="A11">
        <v>9</v>
      </c>
      <c r="C11" t="s">
        <v>37</v>
      </c>
      <c r="E11" t="s">
        <v>78</v>
      </c>
    </row>
    <row r="12" spans="1:14" x14ac:dyDescent="0.25">
      <c r="A12">
        <v>10</v>
      </c>
      <c r="C12" t="s">
        <v>38</v>
      </c>
      <c r="E12" t="s">
        <v>79</v>
      </c>
    </row>
    <row r="13" spans="1:14" x14ac:dyDescent="0.25">
      <c r="A13">
        <v>11</v>
      </c>
      <c r="C13" t="s">
        <v>39</v>
      </c>
      <c r="E13" t="s">
        <v>80</v>
      </c>
    </row>
    <row r="14" spans="1:14" x14ac:dyDescent="0.25">
      <c r="A14">
        <v>12</v>
      </c>
      <c r="C14" t="s">
        <v>40</v>
      </c>
      <c r="E14" t="s">
        <v>81</v>
      </c>
    </row>
    <row r="15" spans="1:14" x14ac:dyDescent="0.25">
      <c r="A15">
        <v>13</v>
      </c>
      <c r="C15" t="s">
        <v>41</v>
      </c>
      <c r="E15" t="s">
        <v>82</v>
      </c>
    </row>
    <row r="16" spans="1:14" x14ac:dyDescent="0.25">
      <c r="A16">
        <v>14</v>
      </c>
      <c r="C16" t="s">
        <v>42</v>
      </c>
      <c r="E16" t="s">
        <v>83</v>
      </c>
    </row>
    <row r="17" spans="1:5" x14ac:dyDescent="0.25">
      <c r="A17">
        <v>15</v>
      </c>
      <c r="C17" t="s">
        <v>43</v>
      </c>
      <c r="E17" t="s">
        <v>84</v>
      </c>
    </row>
    <row r="18" spans="1:5" x14ac:dyDescent="0.25">
      <c r="A18">
        <v>16</v>
      </c>
      <c r="C18" t="s">
        <v>44</v>
      </c>
      <c r="E18" t="s">
        <v>85</v>
      </c>
    </row>
    <row r="19" spans="1:5" x14ac:dyDescent="0.25">
      <c r="A19">
        <v>17</v>
      </c>
      <c r="C19" t="s">
        <v>45</v>
      </c>
      <c r="E19" t="s">
        <v>86</v>
      </c>
    </row>
    <row r="20" spans="1:5" x14ac:dyDescent="0.25">
      <c r="A20">
        <v>18</v>
      </c>
      <c r="C20" t="s">
        <v>46</v>
      </c>
      <c r="E20" t="s">
        <v>87</v>
      </c>
    </row>
    <row r="21" spans="1:5" x14ac:dyDescent="0.25">
      <c r="A21">
        <v>19</v>
      </c>
      <c r="C21" t="s">
        <v>47</v>
      </c>
      <c r="E21" t="s">
        <v>88</v>
      </c>
    </row>
    <row r="22" spans="1:5" x14ac:dyDescent="0.25">
      <c r="A22">
        <v>20</v>
      </c>
      <c r="C22" t="s">
        <v>48</v>
      </c>
      <c r="E22" t="s">
        <v>89</v>
      </c>
    </row>
    <row r="23" spans="1:5" x14ac:dyDescent="0.25">
      <c r="A23">
        <v>21</v>
      </c>
      <c r="C23" t="s">
        <v>49</v>
      </c>
      <c r="E23" t="s">
        <v>90</v>
      </c>
    </row>
    <row r="24" spans="1:5" x14ac:dyDescent="0.25">
      <c r="A24">
        <v>22</v>
      </c>
      <c r="C24" t="s">
        <v>50</v>
      </c>
      <c r="E24" t="s">
        <v>91</v>
      </c>
    </row>
    <row r="25" spans="1:5" x14ac:dyDescent="0.25">
      <c r="A25">
        <v>23</v>
      </c>
      <c r="C25" t="s">
        <v>51</v>
      </c>
      <c r="E25" t="s">
        <v>92</v>
      </c>
    </row>
    <row r="26" spans="1:5" x14ac:dyDescent="0.25">
      <c r="A26">
        <v>24</v>
      </c>
      <c r="C26" t="s">
        <v>52</v>
      </c>
      <c r="E26" t="s">
        <v>93</v>
      </c>
    </row>
    <row r="27" spans="1:5" x14ac:dyDescent="0.25">
      <c r="A27">
        <v>25</v>
      </c>
      <c r="C27" t="s">
        <v>53</v>
      </c>
      <c r="E27" t="s">
        <v>94</v>
      </c>
    </row>
    <row r="28" spans="1:5" x14ac:dyDescent="0.25">
      <c r="A28">
        <v>26</v>
      </c>
      <c r="C28" t="s">
        <v>54</v>
      </c>
      <c r="E28" t="s">
        <v>95</v>
      </c>
    </row>
    <row r="29" spans="1:5" x14ac:dyDescent="0.25">
      <c r="A29">
        <v>27</v>
      </c>
      <c r="C29" t="s">
        <v>55</v>
      </c>
      <c r="E29" t="s">
        <v>96</v>
      </c>
    </row>
    <row r="30" spans="1:5" x14ac:dyDescent="0.25">
      <c r="A30">
        <v>28</v>
      </c>
      <c r="C30" t="s">
        <v>56</v>
      </c>
      <c r="E30" t="s">
        <v>97</v>
      </c>
    </row>
    <row r="31" spans="1:5" x14ac:dyDescent="0.25">
      <c r="A31">
        <v>29</v>
      </c>
      <c r="C31" t="s">
        <v>57</v>
      </c>
      <c r="E31" t="s">
        <v>98</v>
      </c>
    </row>
    <row r="32" spans="1:5" x14ac:dyDescent="0.25">
      <c r="A32">
        <v>30</v>
      </c>
      <c r="C32" t="s">
        <v>58</v>
      </c>
      <c r="E32" t="s">
        <v>99</v>
      </c>
    </row>
    <row r="33" spans="1:5" x14ac:dyDescent="0.25">
      <c r="A33">
        <v>31</v>
      </c>
      <c r="C33" t="s">
        <v>59</v>
      </c>
      <c r="E33" t="s">
        <v>100</v>
      </c>
    </row>
    <row r="34" spans="1:5" x14ac:dyDescent="0.25">
      <c r="A34">
        <v>32</v>
      </c>
      <c r="E34" t="s">
        <v>101</v>
      </c>
    </row>
    <row r="35" spans="1:5" x14ac:dyDescent="0.25">
      <c r="A35">
        <v>33</v>
      </c>
      <c r="E35" t="s">
        <v>102</v>
      </c>
    </row>
    <row r="36" spans="1:5" x14ac:dyDescent="0.25">
      <c r="A36">
        <v>34</v>
      </c>
      <c r="E36" t="s">
        <v>103</v>
      </c>
    </row>
    <row r="37" spans="1:5" x14ac:dyDescent="0.25">
      <c r="A37">
        <v>35</v>
      </c>
      <c r="E37" t="s">
        <v>104</v>
      </c>
    </row>
    <row r="38" spans="1:5" x14ac:dyDescent="0.25">
      <c r="A38">
        <v>36</v>
      </c>
      <c r="E38" t="s">
        <v>105</v>
      </c>
    </row>
    <row r="39" spans="1:5" x14ac:dyDescent="0.25">
      <c r="A39">
        <v>37</v>
      </c>
      <c r="E39" t="s">
        <v>106</v>
      </c>
    </row>
    <row r="40" spans="1:5" x14ac:dyDescent="0.25">
      <c r="A40">
        <v>38</v>
      </c>
      <c r="E40" t="s">
        <v>107</v>
      </c>
    </row>
    <row r="41" spans="1:5" x14ac:dyDescent="0.25">
      <c r="A41">
        <v>39</v>
      </c>
      <c r="E41" t="s">
        <v>108</v>
      </c>
    </row>
    <row r="42" spans="1:5" x14ac:dyDescent="0.25">
      <c r="A42">
        <v>40</v>
      </c>
      <c r="E42" t="s">
        <v>109</v>
      </c>
    </row>
    <row r="43" spans="1:5" x14ac:dyDescent="0.25">
      <c r="A43">
        <v>41</v>
      </c>
      <c r="E43" t="s">
        <v>110</v>
      </c>
    </row>
    <row r="44" spans="1:5" x14ac:dyDescent="0.25">
      <c r="A44">
        <v>42</v>
      </c>
      <c r="E44" t="s">
        <v>111</v>
      </c>
    </row>
    <row r="45" spans="1:5" x14ac:dyDescent="0.25">
      <c r="A45">
        <v>43</v>
      </c>
      <c r="E45" t="s">
        <v>112</v>
      </c>
    </row>
    <row r="46" spans="1:5" x14ac:dyDescent="0.25">
      <c r="A46">
        <v>44</v>
      </c>
      <c r="E46" t="s">
        <v>113</v>
      </c>
    </row>
    <row r="47" spans="1:5" x14ac:dyDescent="0.25">
      <c r="A47">
        <v>45</v>
      </c>
      <c r="E47" t="s">
        <v>114</v>
      </c>
    </row>
    <row r="48" spans="1:5" x14ac:dyDescent="0.25">
      <c r="A48">
        <v>46</v>
      </c>
      <c r="E48" t="s">
        <v>115</v>
      </c>
    </row>
    <row r="49" spans="1:5" x14ac:dyDescent="0.25">
      <c r="A49">
        <v>47</v>
      </c>
      <c r="E49" t="s">
        <v>116</v>
      </c>
    </row>
    <row r="50" spans="1:5" x14ac:dyDescent="0.25">
      <c r="A50">
        <v>48</v>
      </c>
      <c r="E50" t="s">
        <v>117</v>
      </c>
    </row>
    <row r="51" spans="1:5" x14ac:dyDescent="0.25">
      <c r="A51">
        <v>49</v>
      </c>
      <c r="E51" t="s">
        <v>118</v>
      </c>
    </row>
    <row r="52" spans="1:5" x14ac:dyDescent="0.25">
      <c r="A52">
        <v>50</v>
      </c>
      <c r="E52" t="s">
        <v>119</v>
      </c>
    </row>
    <row r="53" spans="1:5" x14ac:dyDescent="0.25">
      <c r="A53">
        <v>51</v>
      </c>
      <c r="E53" t="s">
        <v>120</v>
      </c>
    </row>
    <row r="54" spans="1:5" x14ac:dyDescent="0.25">
      <c r="A54">
        <v>52</v>
      </c>
      <c r="E54" t="s">
        <v>121</v>
      </c>
    </row>
    <row r="55" spans="1:5" x14ac:dyDescent="0.25">
      <c r="A55">
        <v>53</v>
      </c>
      <c r="E55" t="s">
        <v>122</v>
      </c>
    </row>
    <row r="56" spans="1:5" x14ac:dyDescent="0.25">
      <c r="A56">
        <v>54</v>
      </c>
      <c r="E56" t="s">
        <v>123</v>
      </c>
    </row>
    <row r="57" spans="1:5" x14ac:dyDescent="0.25">
      <c r="A57">
        <v>55</v>
      </c>
      <c r="E57" t="s">
        <v>124</v>
      </c>
    </row>
    <row r="58" spans="1:5" x14ac:dyDescent="0.25">
      <c r="A58">
        <v>56</v>
      </c>
      <c r="E58" t="s">
        <v>125</v>
      </c>
    </row>
    <row r="59" spans="1:5" x14ac:dyDescent="0.25">
      <c r="A59">
        <v>57</v>
      </c>
      <c r="E59" t="s">
        <v>126</v>
      </c>
    </row>
    <row r="60" spans="1:5" x14ac:dyDescent="0.25">
      <c r="A60">
        <v>58</v>
      </c>
      <c r="E60" t="s">
        <v>127</v>
      </c>
    </row>
    <row r="61" spans="1:5" x14ac:dyDescent="0.25">
      <c r="A61">
        <v>59</v>
      </c>
      <c r="E61" t="s">
        <v>128</v>
      </c>
    </row>
    <row r="62" spans="1:5" x14ac:dyDescent="0.25">
      <c r="A62">
        <v>60</v>
      </c>
      <c r="E62" t="s">
        <v>129</v>
      </c>
    </row>
    <row r="63" spans="1:5" x14ac:dyDescent="0.25">
      <c r="A63">
        <v>61</v>
      </c>
      <c r="E63" t="s">
        <v>130</v>
      </c>
    </row>
    <row r="64" spans="1:5" x14ac:dyDescent="0.25">
      <c r="A64">
        <v>62</v>
      </c>
      <c r="E64" t="s">
        <v>131</v>
      </c>
    </row>
    <row r="65" spans="1:5" x14ac:dyDescent="0.25">
      <c r="A65">
        <v>63</v>
      </c>
      <c r="E65" t="s">
        <v>132</v>
      </c>
    </row>
    <row r="66" spans="1:5" x14ac:dyDescent="0.25">
      <c r="A66">
        <v>64</v>
      </c>
      <c r="E66" t="s">
        <v>133</v>
      </c>
    </row>
    <row r="67" spans="1:5" x14ac:dyDescent="0.25">
      <c r="A67">
        <v>65</v>
      </c>
      <c r="E67" t="s">
        <v>134</v>
      </c>
    </row>
    <row r="68" spans="1:5" x14ac:dyDescent="0.25">
      <c r="A68">
        <v>66</v>
      </c>
      <c r="E68" t="s">
        <v>135</v>
      </c>
    </row>
    <row r="69" spans="1:5" x14ac:dyDescent="0.25">
      <c r="A69">
        <v>67</v>
      </c>
      <c r="E69" t="s">
        <v>136</v>
      </c>
    </row>
    <row r="70" spans="1:5" x14ac:dyDescent="0.25">
      <c r="A70">
        <v>68</v>
      </c>
      <c r="E70" t="s">
        <v>137</v>
      </c>
    </row>
    <row r="71" spans="1:5" x14ac:dyDescent="0.25">
      <c r="A71">
        <v>69</v>
      </c>
      <c r="E71" t="s">
        <v>138</v>
      </c>
    </row>
    <row r="72" spans="1:5" x14ac:dyDescent="0.25">
      <c r="A72">
        <v>70</v>
      </c>
      <c r="E72" t="s">
        <v>139</v>
      </c>
    </row>
    <row r="73" spans="1:5" x14ac:dyDescent="0.25">
      <c r="A73">
        <v>71</v>
      </c>
      <c r="E73" t="s">
        <v>140</v>
      </c>
    </row>
    <row r="74" spans="1:5" x14ac:dyDescent="0.25">
      <c r="A74">
        <v>72</v>
      </c>
      <c r="E74" t="s">
        <v>141</v>
      </c>
    </row>
    <row r="75" spans="1:5" x14ac:dyDescent="0.25">
      <c r="A75">
        <v>73</v>
      </c>
      <c r="E75" t="s">
        <v>142</v>
      </c>
    </row>
    <row r="76" spans="1:5" x14ac:dyDescent="0.25">
      <c r="A76">
        <v>74</v>
      </c>
      <c r="E76" t="s">
        <v>143</v>
      </c>
    </row>
    <row r="77" spans="1:5" x14ac:dyDescent="0.25">
      <c r="A77">
        <v>75</v>
      </c>
      <c r="E77" t="s">
        <v>144</v>
      </c>
    </row>
    <row r="78" spans="1:5" x14ac:dyDescent="0.25">
      <c r="A78">
        <v>76</v>
      </c>
      <c r="E78" t="s">
        <v>145</v>
      </c>
    </row>
    <row r="79" spans="1:5" x14ac:dyDescent="0.25">
      <c r="A79">
        <v>77</v>
      </c>
      <c r="E79" t="s">
        <v>146</v>
      </c>
    </row>
    <row r="80" spans="1:5" x14ac:dyDescent="0.25">
      <c r="A80">
        <v>78</v>
      </c>
      <c r="E80" t="s">
        <v>147</v>
      </c>
    </row>
    <row r="81" spans="1:5" x14ac:dyDescent="0.25">
      <c r="A81">
        <v>79</v>
      </c>
      <c r="E81" t="s">
        <v>148</v>
      </c>
    </row>
    <row r="82" spans="1:5" x14ac:dyDescent="0.25">
      <c r="A82">
        <v>80</v>
      </c>
      <c r="E82" t="s">
        <v>149</v>
      </c>
    </row>
    <row r="83" spans="1:5" x14ac:dyDescent="0.25">
      <c r="E83" t="s">
        <v>150</v>
      </c>
    </row>
    <row r="84" spans="1:5" x14ac:dyDescent="0.25">
      <c r="E84" t="s">
        <v>151</v>
      </c>
    </row>
    <row r="85" spans="1:5" x14ac:dyDescent="0.25">
      <c r="E85" t="s">
        <v>152</v>
      </c>
    </row>
    <row r="86" spans="1:5" x14ac:dyDescent="0.25">
      <c r="E86" t="s">
        <v>153</v>
      </c>
    </row>
    <row r="87" spans="1:5" x14ac:dyDescent="0.25">
      <c r="E87" t="s">
        <v>154</v>
      </c>
    </row>
    <row r="88" spans="1:5" x14ac:dyDescent="0.25">
      <c r="E88" t="s">
        <v>155</v>
      </c>
    </row>
    <row r="89" spans="1:5" x14ac:dyDescent="0.25">
      <c r="E89" t="s">
        <v>156</v>
      </c>
    </row>
    <row r="90" spans="1:5" x14ac:dyDescent="0.25">
      <c r="E90" t="s">
        <v>157</v>
      </c>
    </row>
    <row r="91" spans="1:5" x14ac:dyDescent="0.25">
      <c r="E91" t="s">
        <v>158</v>
      </c>
    </row>
    <row r="92" spans="1:5" x14ac:dyDescent="0.25">
      <c r="E92" t="s">
        <v>159</v>
      </c>
    </row>
    <row r="93" spans="1:5" x14ac:dyDescent="0.25">
      <c r="E93" t="s">
        <v>160</v>
      </c>
    </row>
    <row r="94" spans="1:5" x14ac:dyDescent="0.25">
      <c r="E94" t="s">
        <v>161</v>
      </c>
    </row>
    <row r="95" spans="1:5" x14ac:dyDescent="0.25">
      <c r="E95" t="s">
        <v>162</v>
      </c>
    </row>
    <row r="96" spans="1:5" x14ac:dyDescent="0.25">
      <c r="E96" t="s">
        <v>163</v>
      </c>
    </row>
    <row r="97" spans="5:5" x14ac:dyDescent="0.25">
      <c r="E97" t="s">
        <v>164</v>
      </c>
    </row>
    <row r="98" spans="5:5" x14ac:dyDescent="0.25">
      <c r="E98" t="s">
        <v>165</v>
      </c>
    </row>
    <row r="99" spans="5:5" x14ac:dyDescent="0.25">
      <c r="E99" t="s">
        <v>166</v>
      </c>
    </row>
    <row r="100" spans="5:5" x14ac:dyDescent="0.25">
      <c r="E100" t="s">
        <v>167</v>
      </c>
    </row>
    <row r="101" spans="5:5" x14ac:dyDescent="0.25">
      <c r="E101" t="s">
        <v>168</v>
      </c>
    </row>
    <row r="102" spans="5:5" x14ac:dyDescent="0.25">
      <c r="E102" t="s">
        <v>169</v>
      </c>
    </row>
    <row r="103" spans="5:5" x14ac:dyDescent="0.25">
      <c r="E103" t="s">
        <v>170</v>
      </c>
    </row>
    <row r="104" spans="5:5" x14ac:dyDescent="0.25">
      <c r="E104" t="s">
        <v>171</v>
      </c>
    </row>
    <row r="105" spans="5:5" x14ac:dyDescent="0.25">
      <c r="E105" t="s">
        <v>172</v>
      </c>
    </row>
    <row r="106" spans="5:5" x14ac:dyDescent="0.25">
      <c r="E106" t="s">
        <v>173</v>
      </c>
    </row>
    <row r="107" spans="5:5" x14ac:dyDescent="0.25">
      <c r="E107" t="s">
        <v>174</v>
      </c>
    </row>
    <row r="108" spans="5:5" x14ac:dyDescent="0.25">
      <c r="E108" t="s">
        <v>175</v>
      </c>
    </row>
    <row r="109" spans="5:5" x14ac:dyDescent="0.25">
      <c r="E109" t="s">
        <v>176</v>
      </c>
    </row>
    <row r="110" spans="5:5" x14ac:dyDescent="0.25">
      <c r="E110" t="s">
        <v>177</v>
      </c>
    </row>
    <row r="111" spans="5:5" x14ac:dyDescent="0.25">
      <c r="E111" t="s">
        <v>178</v>
      </c>
    </row>
    <row r="112" spans="5:5" x14ac:dyDescent="0.25">
      <c r="E112" t="s">
        <v>179</v>
      </c>
    </row>
    <row r="113" spans="5:5" x14ac:dyDescent="0.25">
      <c r="E113" t="s">
        <v>180</v>
      </c>
    </row>
    <row r="114" spans="5:5" x14ac:dyDescent="0.25">
      <c r="E114" t="s">
        <v>181</v>
      </c>
    </row>
    <row r="115" spans="5:5" x14ac:dyDescent="0.25">
      <c r="E115" t="s">
        <v>182</v>
      </c>
    </row>
    <row r="116" spans="5:5" x14ac:dyDescent="0.25">
      <c r="E116" t="s">
        <v>183</v>
      </c>
    </row>
    <row r="117" spans="5:5" x14ac:dyDescent="0.25">
      <c r="E117" t="s">
        <v>184</v>
      </c>
    </row>
    <row r="118" spans="5:5" x14ac:dyDescent="0.25">
      <c r="E118" t="s">
        <v>185</v>
      </c>
    </row>
    <row r="119" spans="5:5" x14ac:dyDescent="0.25">
      <c r="E119" t="s">
        <v>186</v>
      </c>
    </row>
    <row r="120" spans="5:5" x14ac:dyDescent="0.25">
      <c r="E120" t="s">
        <v>187</v>
      </c>
    </row>
    <row r="121" spans="5:5" x14ac:dyDescent="0.25">
      <c r="E121" t="s">
        <v>188</v>
      </c>
    </row>
    <row r="122" spans="5:5" x14ac:dyDescent="0.25">
      <c r="E122" t="s">
        <v>189</v>
      </c>
    </row>
    <row r="123" spans="5:5" x14ac:dyDescent="0.25">
      <c r="E123" t="s">
        <v>190</v>
      </c>
    </row>
    <row r="124" spans="5:5" x14ac:dyDescent="0.25">
      <c r="E124" t="s">
        <v>191</v>
      </c>
    </row>
    <row r="125" spans="5:5" x14ac:dyDescent="0.25">
      <c r="E125" t="s">
        <v>192</v>
      </c>
    </row>
    <row r="126" spans="5:5" x14ac:dyDescent="0.25">
      <c r="E126" t="s">
        <v>193</v>
      </c>
    </row>
    <row r="127" spans="5:5" x14ac:dyDescent="0.25">
      <c r="E127" t="s">
        <v>194</v>
      </c>
    </row>
    <row r="128" spans="5:5" x14ac:dyDescent="0.25">
      <c r="E128" t="s">
        <v>195</v>
      </c>
    </row>
    <row r="129" spans="5:5" x14ac:dyDescent="0.25">
      <c r="E129" t="s">
        <v>196</v>
      </c>
    </row>
    <row r="130" spans="5:5" x14ac:dyDescent="0.25">
      <c r="E130" t="s">
        <v>197</v>
      </c>
    </row>
    <row r="131" spans="5:5" x14ac:dyDescent="0.25">
      <c r="E131" t="s">
        <v>198</v>
      </c>
    </row>
    <row r="132" spans="5:5" x14ac:dyDescent="0.25">
      <c r="E132" t="s">
        <v>199</v>
      </c>
    </row>
    <row r="133" spans="5:5" x14ac:dyDescent="0.25">
      <c r="E133" t="s">
        <v>200</v>
      </c>
    </row>
    <row r="134" spans="5:5" x14ac:dyDescent="0.25">
      <c r="E134" t="s">
        <v>201</v>
      </c>
    </row>
    <row r="135" spans="5:5" x14ac:dyDescent="0.25">
      <c r="E135" t="s">
        <v>202</v>
      </c>
    </row>
    <row r="136" spans="5:5" x14ac:dyDescent="0.25">
      <c r="E136" t="s">
        <v>203</v>
      </c>
    </row>
    <row r="137" spans="5:5" x14ac:dyDescent="0.25">
      <c r="E137" t="s">
        <v>204</v>
      </c>
    </row>
    <row r="138" spans="5:5" x14ac:dyDescent="0.25">
      <c r="E138" t="s">
        <v>205</v>
      </c>
    </row>
    <row r="139" spans="5:5" x14ac:dyDescent="0.25">
      <c r="E139" t="s">
        <v>206</v>
      </c>
    </row>
    <row r="140" spans="5:5" x14ac:dyDescent="0.25">
      <c r="E140" t="s">
        <v>207</v>
      </c>
    </row>
    <row r="141" spans="5:5" x14ac:dyDescent="0.25">
      <c r="E141" t="s">
        <v>208</v>
      </c>
    </row>
    <row r="142" spans="5:5" x14ac:dyDescent="0.25">
      <c r="E142" t="s">
        <v>209</v>
      </c>
    </row>
    <row r="143" spans="5:5" x14ac:dyDescent="0.25">
      <c r="E143" t="s">
        <v>210</v>
      </c>
    </row>
    <row r="144" spans="5:5" x14ac:dyDescent="0.25">
      <c r="E144" t="s">
        <v>211</v>
      </c>
    </row>
    <row r="145" spans="5:5" x14ac:dyDescent="0.25">
      <c r="E145" t="s">
        <v>212</v>
      </c>
    </row>
    <row r="146" spans="5:5" x14ac:dyDescent="0.25">
      <c r="E146" t="s">
        <v>213</v>
      </c>
    </row>
    <row r="147" spans="5:5" x14ac:dyDescent="0.25">
      <c r="E147" t="s">
        <v>214</v>
      </c>
    </row>
    <row r="148" spans="5:5" x14ac:dyDescent="0.25">
      <c r="E148" t="s">
        <v>215</v>
      </c>
    </row>
    <row r="149" spans="5:5" x14ac:dyDescent="0.25">
      <c r="E149" t="s">
        <v>216</v>
      </c>
    </row>
    <row r="150" spans="5:5" x14ac:dyDescent="0.25">
      <c r="E150" t="s">
        <v>217</v>
      </c>
    </row>
    <row r="151" spans="5:5" x14ac:dyDescent="0.25">
      <c r="E151" t="s">
        <v>218</v>
      </c>
    </row>
    <row r="152" spans="5:5" x14ac:dyDescent="0.25">
      <c r="E152" t="s">
        <v>219</v>
      </c>
    </row>
    <row r="153" spans="5:5" x14ac:dyDescent="0.25">
      <c r="E153" t="s">
        <v>220</v>
      </c>
    </row>
    <row r="154" spans="5:5" x14ac:dyDescent="0.25">
      <c r="E154" t="s">
        <v>221</v>
      </c>
    </row>
    <row r="155" spans="5:5" x14ac:dyDescent="0.25">
      <c r="E155" t="s">
        <v>222</v>
      </c>
    </row>
    <row r="156" spans="5:5" x14ac:dyDescent="0.25">
      <c r="E156" t="s">
        <v>223</v>
      </c>
    </row>
    <row r="157" spans="5:5" x14ac:dyDescent="0.25">
      <c r="E157" t="s">
        <v>224</v>
      </c>
    </row>
    <row r="158" spans="5:5" x14ac:dyDescent="0.25">
      <c r="E158" t="s">
        <v>225</v>
      </c>
    </row>
    <row r="159" spans="5:5" x14ac:dyDescent="0.25">
      <c r="E159" t="s">
        <v>226</v>
      </c>
    </row>
    <row r="160" spans="5:5" x14ac:dyDescent="0.25">
      <c r="E160" t="s">
        <v>227</v>
      </c>
    </row>
    <row r="161" spans="5:5" x14ac:dyDescent="0.25">
      <c r="E161" t="s">
        <v>228</v>
      </c>
    </row>
    <row r="162" spans="5:5" x14ac:dyDescent="0.25">
      <c r="E162" t="s">
        <v>229</v>
      </c>
    </row>
    <row r="163" spans="5:5" x14ac:dyDescent="0.25">
      <c r="E163" t="s">
        <v>230</v>
      </c>
    </row>
    <row r="164" spans="5:5" x14ac:dyDescent="0.25">
      <c r="E164" t="s">
        <v>231</v>
      </c>
    </row>
    <row r="165" spans="5:5" x14ac:dyDescent="0.25">
      <c r="E165" t="s">
        <v>232</v>
      </c>
    </row>
    <row r="166" spans="5:5" x14ac:dyDescent="0.25">
      <c r="E166" t="s">
        <v>233</v>
      </c>
    </row>
    <row r="167" spans="5:5" x14ac:dyDescent="0.25">
      <c r="E167" t="s">
        <v>234</v>
      </c>
    </row>
    <row r="168" spans="5:5" x14ac:dyDescent="0.25">
      <c r="E168" t="s">
        <v>235</v>
      </c>
    </row>
    <row r="169" spans="5:5" x14ac:dyDescent="0.25">
      <c r="E169" t="s">
        <v>236</v>
      </c>
    </row>
    <row r="170" spans="5:5" x14ac:dyDescent="0.25">
      <c r="E170" t="s">
        <v>237</v>
      </c>
    </row>
    <row r="171" spans="5:5" x14ac:dyDescent="0.25">
      <c r="E171" t="s">
        <v>238</v>
      </c>
    </row>
    <row r="172" spans="5:5" x14ac:dyDescent="0.25">
      <c r="E172" t="s">
        <v>239</v>
      </c>
    </row>
    <row r="173" spans="5:5" x14ac:dyDescent="0.25">
      <c r="E173" t="s">
        <v>240</v>
      </c>
    </row>
    <row r="174" spans="5:5" x14ac:dyDescent="0.25">
      <c r="E174" t="s">
        <v>241</v>
      </c>
    </row>
    <row r="175" spans="5:5" x14ac:dyDescent="0.25">
      <c r="E175" t="s">
        <v>242</v>
      </c>
    </row>
    <row r="176" spans="5:5" x14ac:dyDescent="0.25">
      <c r="E176" t="s">
        <v>243</v>
      </c>
    </row>
    <row r="177" spans="5:5" x14ac:dyDescent="0.25">
      <c r="E177" t="s">
        <v>244</v>
      </c>
    </row>
    <row r="178" spans="5:5" x14ac:dyDescent="0.25">
      <c r="E178" t="s">
        <v>245</v>
      </c>
    </row>
    <row r="179" spans="5:5" x14ac:dyDescent="0.25">
      <c r="E179" t="s">
        <v>246</v>
      </c>
    </row>
    <row r="180" spans="5:5" x14ac:dyDescent="0.25">
      <c r="E180" t="s">
        <v>247</v>
      </c>
    </row>
    <row r="181" spans="5:5" x14ac:dyDescent="0.25">
      <c r="E181" t="s">
        <v>248</v>
      </c>
    </row>
    <row r="182" spans="5:5" x14ac:dyDescent="0.25">
      <c r="E182" t="s">
        <v>249</v>
      </c>
    </row>
    <row r="183" spans="5:5" x14ac:dyDescent="0.25">
      <c r="E183" t="s">
        <v>250</v>
      </c>
    </row>
    <row r="184" spans="5:5" x14ac:dyDescent="0.25">
      <c r="E184" t="s">
        <v>251</v>
      </c>
    </row>
    <row r="185" spans="5:5" x14ac:dyDescent="0.25">
      <c r="E185" t="s">
        <v>252</v>
      </c>
    </row>
    <row r="186" spans="5:5" x14ac:dyDescent="0.25">
      <c r="E186" t="s">
        <v>253</v>
      </c>
    </row>
    <row r="187" spans="5:5" x14ac:dyDescent="0.25">
      <c r="E187" t="s">
        <v>254</v>
      </c>
    </row>
    <row r="188" spans="5:5" x14ac:dyDescent="0.25">
      <c r="E188" t="s">
        <v>255</v>
      </c>
    </row>
    <row r="189" spans="5:5" x14ac:dyDescent="0.25">
      <c r="E189" t="s">
        <v>256</v>
      </c>
    </row>
    <row r="190" spans="5:5" x14ac:dyDescent="0.25">
      <c r="E190" t="s">
        <v>257</v>
      </c>
    </row>
    <row r="191" spans="5:5" x14ac:dyDescent="0.25">
      <c r="E191" t="s">
        <v>258</v>
      </c>
    </row>
    <row r="192" spans="5:5" x14ac:dyDescent="0.25">
      <c r="E192" t="s">
        <v>259</v>
      </c>
    </row>
    <row r="193" spans="5:5" x14ac:dyDescent="0.25">
      <c r="E193" t="s">
        <v>260</v>
      </c>
    </row>
    <row r="194" spans="5:5" x14ac:dyDescent="0.25">
      <c r="E194" t="s">
        <v>261</v>
      </c>
    </row>
    <row r="195" spans="5:5" x14ac:dyDescent="0.25">
      <c r="E195" t="s">
        <v>262</v>
      </c>
    </row>
    <row r="196" spans="5:5" x14ac:dyDescent="0.25">
      <c r="E196" t="s">
        <v>263</v>
      </c>
    </row>
    <row r="197" spans="5:5" x14ac:dyDescent="0.25">
      <c r="E197" t="s">
        <v>264</v>
      </c>
    </row>
    <row r="198" spans="5:5" x14ac:dyDescent="0.25">
      <c r="E198" t="s">
        <v>265</v>
      </c>
    </row>
    <row r="199" spans="5:5" x14ac:dyDescent="0.25">
      <c r="E199" t="s">
        <v>266</v>
      </c>
    </row>
    <row r="200" spans="5:5" x14ac:dyDescent="0.25">
      <c r="E200" t="s">
        <v>267</v>
      </c>
    </row>
    <row r="201" spans="5:5" x14ac:dyDescent="0.25">
      <c r="E201" t="s">
        <v>268</v>
      </c>
    </row>
    <row r="202" spans="5:5" x14ac:dyDescent="0.25">
      <c r="E202" t="s">
        <v>269</v>
      </c>
    </row>
    <row r="203" spans="5:5" x14ac:dyDescent="0.25">
      <c r="E203" t="s">
        <v>270</v>
      </c>
    </row>
    <row r="204" spans="5:5" x14ac:dyDescent="0.25">
      <c r="E204" t="s">
        <v>271</v>
      </c>
    </row>
    <row r="205" spans="5:5" x14ac:dyDescent="0.25">
      <c r="E205" t="s">
        <v>272</v>
      </c>
    </row>
    <row r="206" spans="5:5" x14ac:dyDescent="0.25">
      <c r="E206" t="s">
        <v>273</v>
      </c>
    </row>
    <row r="207" spans="5:5" x14ac:dyDescent="0.25">
      <c r="E207" t="s">
        <v>274</v>
      </c>
    </row>
    <row r="208" spans="5:5" x14ac:dyDescent="0.25">
      <c r="E208" t="s">
        <v>275</v>
      </c>
    </row>
    <row r="209" spans="5:5" x14ac:dyDescent="0.25">
      <c r="E209" t="s">
        <v>276</v>
      </c>
    </row>
    <row r="210" spans="5:5" x14ac:dyDescent="0.25">
      <c r="E210" t="s">
        <v>277</v>
      </c>
    </row>
    <row r="211" spans="5:5" x14ac:dyDescent="0.25">
      <c r="E211" t="s">
        <v>278</v>
      </c>
    </row>
    <row r="212" spans="5:5" x14ac:dyDescent="0.25">
      <c r="E212" t="s">
        <v>279</v>
      </c>
    </row>
    <row r="213" spans="5:5" x14ac:dyDescent="0.25">
      <c r="E213" t="s">
        <v>280</v>
      </c>
    </row>
    <row r="214" spans="5:5" x14ac:dyDescent="0.25">
      <c r="E214" t="s">
        <v>281</v>
      </c>
    </row>
    <row r="215" spans="5:5" x14ac:dyDescent="0.25">
      <c r="E215" t="s">
        <v>282</v>
      </c>
    </row>
    <row r="216" spans="5:5" x14ac:dyDescent="0.25">
      <c r="E216" t="s">
        <v>283</v>
      </c>
    </row>
    <row r="217" spans="5:5" x14ac:dyDescent="0.25">
      <c r="E217" t="s">
        <v>284</v>
      </c>
    </row>
    <row r="218" spans="5:5" x14ac:dyDescent="0.25">
      <c r="E218" t="s">
        <v>285</v>
      </c>
    </row>
    <row r="219" spans="5:5" x14ac:dyDescent="0.25">
      <c r="E219" t="s">
        <v>286</v>
      </c>
    </row>
    <row r="220" spans="5:5" x14ac:dyDescent="0.25">
      <c r="E220" t="s">
        <v>287</v>
      </c>
    </row>
    <row r="221" spans="5:5" x14ac:dyDescent="0.25">
      <c r="E221" t="s">
        <v>288</v>
      </c>
    </row>
    <row r="222" spans="5:5" x14ac:dyDescent="0.25">
      <c r="E222" t="s">
        <v>289</v>
      </c>
    </row>
    <row r="223" spans="5:5" x14ac:dyDescent="0.25">
      <c r="E223" t="s">
        <v>290</v>
      </c>
    </row>
    <row r="224" spans="5:5" x14ac:dyDescent="0.25">
      <c r="E224" t="s">
        <v>291</v>
      </c>
    </row>
    <row r="225" spans="5:5" x14ac:dyDescent="0.25">
      <c r="E225" t="s">
        <v>292</v>
      </c>
    </row>
    <row r="226" spans="5:5" x14ac:dyDescent="0.25">
      <c r="E226" t="s">
        <v>293</v>
      </c>
    </row>
    <row r="227" spans="5:5" x14ac:dyDescent="0.25">
      <c r="E227" t="s">
        <v>294</v>
      </c>
    </row>
    <row r="228" spans="5:5" x14ac:dyDescent="0.25">
      <c r="E228" t="s">
        <v>295</v>
      </c>
    </row>
    <row r="229" spans="5:5" x14ac:dyDescent="0.25">
      <c r="E229" t="s">
        <v>296</v>
      </c>
    </row>
    <row r="230" spans="5:5" x14ac:dyDescent="0.25">
      <c r="E230" t="s">
        <v>297</v>
      </c>
    </row>
    <row r="231" spans="5:5" x14ac:dyDescent="0.25">
      <c r="E231" t="s">
        <v>298</v>
      </c>
    </row>
    <row r="232" spans="5:5" x14ac:dyDescent="0.25">
      <c r="E232" t="s">
        <v>299</v>
      </c>
    </row>
    <row r="233" spans="5:5" x14ac:dyDescent="0.25">
      <c r="E233" t="s">
        <v>300</v>
      </c>
    </row>
    <row r="234" spans="5:5" x14ac:dyDescent="0.25">
      <c r="E234" t="s">
        <v>301</v>
      </c>
    </row>
    <row r="235" spans="5:5" x14ac:dyDescent="0.25">
      <c r="E235" t="s">
        <v>302</v>
      </c>
    </row>
    <row r="236" spans="5:5" x14ac:dyDescent="0.25">
      <c r="E236" t="s">
        <v>303</v>
      </c>
    </row>
    <row r="237" spans="5:5" x14ac:dyDescent="0.25">
      <c r="E237" t="s">
        <v>304</v>
      </c>
    </row>
    <row r="238" spans="5:5" x14ac:dyDescent="0.25">
      <c r="E238" t="s">
        <v>305</v>
      </c>
    </row>
    <row r="239" spans="5:5" x14ac:dyDescent="0.25">
      <c r="E239" t="s">
        <v>306</v>
      </c>
    </row>
    <row r="240" spans="5:5" x14ac:dyDescent="0.25">
      <c r="E240" t="s">
        <v>307</v>
      </c>
    </row>
    <row r="241" spans="5:5" x14ac:dyDescent="0.25">
      <c r="E241" t="s">
        <v>308</v>
      </c>
    </row>
    <row r="242" spans="5:5" x14ac:dyDescent="0.25">
      <c r="E242" t="s">
        <v>309</v>
      </c>
    </row>
    <row r="243" spans="5:5" x14ac:dyDescent="0.25">
      <c r="E243" t="s">
        <v>310</v>
      </c>
    </row>
    <row r="244" spans="5:5" x14ac:dyDescent="0.25">
      <c r="E244" t="s">
        <v>311</v>
      </c>
    </row>
    <row r="245" spans="5:5" x14ac:dyDescent="0.25">
      <c r="E245" t="s">
        <v>312</v>
      </c>
    </row>
    <row r="246" spans="5:5" x14ac:dyDescent="0.25">
      <c r="E246" t="s">
        <v>313</v>
      </c>
    </row>
    <row r="247" spans="5:5" x14ac:dyDescent="0.25">
      <c r="E247" t="s">
        <v>314</v>
      </c>
    </row>
    <row r="248" spans="5:5" x14ac:dyDescent="0.25">
      <c r="E248" t="s">
        <v>315</v>
      </c>
    </row>
    <row r="249" spans="5:5" x14ac:dyDescent="0.25">
      <c r="E249" t="s">
        <v>316</v>
      </c>
    </row>
    <row r="250" spans="5:5" x14ac:dyDescent="0.25">
      <c r="E250" t="s">
        <v>317</v>
      </c>
    </row>
    <row r="251" spans="5:5" x14ac:dyDescent="0.25">
      <c r="E251" t="s">
        <v>318</v>
      </c>
    </row>
    <row r="252" spans="5:5" x14ac:dyDescent="0.25">
      <c r="E252" t="s">
        <v>319</v>
      </c>
    </row>
    <row r="253" spans="5:5" x14ac:dyDescent="0.25">
      <c r="E253" t="s">
        <v>320</v>
      </c>
    </row>
    <row r="254" spans="5:5" x14ac:dyDescent="0.25">
      <c r="E254" t="s">
        <v>321</v>
      </c>
    </row>
    <row r="255" spans="5:5" x14ac:dyDescent="0.25">
      <c r="E255" t="s">
        <v>322</v>
      </c>
    </row>
    <row r="256" spans="5:5" x14ac:dyDescent="0.25">
      <c r="E256" t="s">
        <v>323</v>
      </c>
    </row>
    <row r="257" spans="5:5" x14ac:dyDescent="0.25">
      <c r="E257" t="s">
        <v>324</v>
      </c>
    </row>
    <row r="258" spans="5:5" x14ac:dyDescent="0.25">
      <c r="E258" t="s">
        <v>325</v>
      </c>
    </row>
    <row r="259" spans="5:5" x14ac:dyDescent="0.25">
      <c r="E259" t="s">
        <v>326</v>
      </c>
    </row>
    <row r="260" spans="5:5" x14ac:dyDescent="0.25">
      <c r="E260" t="s">
        <v>327</v>
      </c>
    </row>
    <row r="261" spans="5:5" x14ac:dyDescent="0.25">
      <c r="E261" t="s">
        <v>328</v>
      </c>
    </row>
    <row r="262" spans="5:5" x14ac:dyDescent="0.25">
      <c r="E262" t="s">
        <v>329</v>
      </c>
    </row>
    <row r="263" spans="5:5" x14ac:dyDescent="0.25">
      <c r="E263" t="s">
        <v>330</v>
      </c>
    </row>
    <row r="264" spans="5:5" x14ac:dyDescent="0.25">
      <c r="E264" t="s">
        <v>331</v>
      </c>
    </row>
    <row r="265" spans="5:5" x14ac:dyDescent="0.25">
      <c r="E265" t="s">
        <v>332</v>
      </c>
    </row>
    <row r="266" spans="5:5" x14ac:dyDescent="0.25">
      <c r="E266" t="s">
        <v>333</v>
      </c>
    </row>
    <row r="267" spans="5:5" x14ac:dyDescent="0.25">
      <c r="E267" t="s">
        <v>334</v>
      </c>
    </row>
    <row r="268" spans="5:5" x14ac:dyDescent="0.25">
      <c r="E268" t="s">
        <v>335</v>
      </c>
    </row>
    <row r="269" spans="5:5" x14ac:dyDescent="0.25">
      <c r="E269" t="s">
        <v>336</v>
      </c>
    </row>
    <row r="270" spans="5:5" x14ac:dyDescent="0.25">
      <c r="E270" t="s">
        <v>337</v>
      </c>
    </row>
    <row r="271" spans="5:5" x14ac:dyDescent="0.25">
      <c r="E271" t="s">
        <v>338</v>
      </c>
    </row>
    <row r="272" spans="5:5" x14ac:dyDescent="0.25">
      <c r="E272" t="s">
        <v>339</v>
      </c>
    </row>
    <row r="273" spans="5:5" x14ac:dyDescent="0.25">
      <c r="E273" t="s">
        <v>340</v>
      </c>
    </row>
    <row r="274" spans="5:5" x14ac:dyDescent="0.25">
      <c r="E274" t="s">
        <v>341</v>
      </c>
    </row>
    <row r="275" spans="5:5" x14ac:dyDescent="0.25">
      <c r="E275" t="s">
        <v>342</v>
      </c>
    </row>
    <row r="276" spans="5:5" x14ac:dyDescent="0.25">
      <c r="E276" t="s">
        <v>343</v>
      </c>
    </row>
    <row r="277" spans="5:5" x14ac:dyDescent="0.25">
      <c r="E277" t="s">
        <v>344</v>
      </c>
    </row>
    <row r="278" spans="5:5" x14ac:dyDescent="0.25">
      <c r="E278" t="s">
        <v>345</v>
      </c>
    </row>
    <row r="279" spans="5:5" x14ac:dyDescent="0.25">
      <c r="E279" t="s">
        <v>346</v>
      </c>
    </row>
    <row r="280" spans="5:5" x14ac:dyDescent="0.25">
      <c r="E280" t="s">
        <v>347</v>
      </c>
    </row>
    <row r="281" spans="5:5" x14ac:dyDescent="0.25">
      <c r="E281" t="s">
        <v>348</v>
      </c>
    </row>
    <row r="282" spans="5:5" x14ac:dyDescent="0.25">
      <c r="E282" t="s">
        <v>349</v>
      </c>
    </row>
    <row r="283" spans="5:5" x14ac:dyDescent="0.25">
      <c r="E283" t="s">
        <v>350</v>
      </c>
    </row>
    <row r="284" spans="5:5" x14ac:dyDescent="0.25">
      <c r="E284" t="s">
        <v>351</v>
      </c>
    </row>
    <row r="285" spans="5:5" x14ac:dyDescent="0.25">
      <c r="E285" t="s">
        <v>352</v>
      </c>
    </row>
    <row r="286" spans="5:5" x14ac:dyDescent="0.25">
      <c r="E286" t="s">
        <v>353</v>
      </c>
    </row>
    <row r="287" spans="5:5" x14ac:dyDescent="0.25">
      <c r="E287" t="s">
        <v>354</v>
      </c>
    </row>
    <row r="288" spans="5:5" x14ac:dyDescent="0.25">
      <c r="E288" t="s">
        <v>355</v>
      </c>
    </row>
    <row r="289" spans="5:5" x14ac:dyDescent="0.25">
      <c r="E289" t="s">
        <v>356</v>
      </c>
    </row>
    <row r="290" spans="5:5" x14ac:dyDescent="0.25">
      <c r="E290" t="s">
        <v>357</v>
      </c>
    </row>
    <row r="291" spans="5:5" x14ac:dyDescent="0.25">
      <c r="E291" t="s">
        <v>358</v>
      </c>
    </row>
    <row r="292" spans="5:5" x14ac:dyDescent="0.25">
      <c r="E292" t="s">
        <v>359</v>
      </c>
    </row>
    <row r="293" spans="5:5" x14ac:dyDescent="0.25">
      <c r="E293" t="s">
        <v>360</v>
      </c>
    </row>
    <row r="294" spans="5:5" x14ac:dyDescent="0.25">
      <c r="E294" t="s">
        <v>361</v>
      </c>
    </row>
    <row r="295" spans="5:5" x14ac:dyDescent="0.25">
      <c r="E295" t="s">
        <v>362</v>
      </c>
    </row>
    <row r="296" spans="5:5" x14ac:dyDescent="0.25">
      <c r="E296" t="s">
        <v>363</v>
      </c>
    </row>
    <row r="297" spans="5:5" x14ac:dyDescent="0.25">
      <c r="E297" t="s">
        <v>364</v>
      </c>
    </row>
    <row r="298" spans="5:5" x14ac:dyDescent="0.25">
      <c r="E298" t="s">
        <v>365</v>
      </c>
    </row>
    <row r="299" spans="5:5" x14ac:dyDescent="0.25">
      <c r="E299" t="s">
        <v>366</v>
      </c>
    </row>
    <row r="300" spans="5:5" x14ac:dyDescent="0.25">
      <c r="E300" t="s">
        <v>367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Cotizador</vt:lpstr>
      <vt:lpstr>P_C</vt:lpstr>
      <vt:lpstr>ZG</vt:lpstr>
      <vt:lpstr>Causas</vt:lpstr>
      <vt:lpstr>BandasSA</vt:lpstr>
      <vt:lpstr>Insumos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Torres Ferrer Luis Noe</dc:creator>
  <cp:lastModifiedBy>Luis Noe Torres Ferrer</cp:lastModifiedBy>
  <dcterms:created xsi:type="dcterms:W3CDTF">2020-10-12T15:29:44Z</dcterms:created>
  <dcterms:modified xsi:type="dcterms:W3CDTF">2025-05-27T02:19:17Z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f480dc2b-f167-4e79-a36d-8a657a022c6c</vt:lpwstr>
  </property>
</Properties>
</file>