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t\OneDrive\Escritorio\Actuaria Acatlan\Administracion De Riesgos\"/>
    </mc:Choice>
  </mc:AlternateContent>
  <xr:revisionPtr revIDLastSave="0" documentId="13_ncr:1_{28657ABA-B75B-44C9-AC6B-0CFF061F551D}" xr6:coauthVersionLast="47" xr6:coauthVersionMax="47" xr10:uidLastSave="{00000000-0000-0000-0000-000000000000}"/>
  <bookViews>
    <workbookView xWindow="-120" yWindow="-120" windowWidth="29040" windowHeight="15720" activeTab="1" xr2:uid="{E361888B-C361-474B-8217-565CC54BC128}"/>
  </bookViews>
  <sheets>
    <sheet name="Tabla de Severidad" sheetId="2" r:id="rId1"/>
    <sheet name="Reservas Aut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1" l="1"/>
  <c r="AB62" i="1"/>
  <c r="AB53" i="1"/>
  <c r="AB52" i="1"/>
  <c r="AB7" i="1"/>
  <c r="Q91" i="1"/>
  <c r="Q86" i="1"/>
  <c r="Z86" i="1" s="1"/>
  <c r="Q7" i="1"/>
  <c r="T7" i="1" s="1"/>
  <c r="Q8" i="1"/>
  <c r="P7" i="1"/>
  <c r="U7" i="1"/>
  <c r="S7" i="1"/>
  <c r="O7" i="1"/>
  <c r="E7" i="1"/>
  <c r="E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4" i="1"/>
  <c r="AB55" i="1"/>
  <c r="AB56" i="1"/>
  <c r="AB57" i="1"/>
  <c r="AB58" i="1"/>
  <c r="AB59" i="1"/>
  <c r="AB60" i="1"/>
  <c r="AB61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7" i="1"/>
  <c r="AB88" i="1"/>
  <c r="AB89" i="1"/>
  <c r="AB90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7" i="1"/>
  <c r="AA88" i="1"/>
  <c r="AA89" i="1"/>
  <c r="AA90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7" i="1"/>
  <c r="Z88" i="1"/>
  <c r="Z89" i="1"/>
  <c r="Z90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AA86" i="1" s="1"/>
  <c r="V87" i="1"/>
  <c r="V88" i="1"/>
  <c r="V89" i="1"/>
  <c r="V90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8" i="1"/>
  <c r="AA8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X91" i="1" s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2" i="1"/>
  <c r="Q92" i="1" s="1"/>
  <c r="T92" i="1" s="1"/>
  <c r="C93" i="1"/>
  <c r="Q93" i="1" s="1"/>
  <c r="T93" i="1" s="1"/>
  <c r="C94" i="1"/>
  <c r="Q94" i="1" s="1"/>
  <c r="C95" i="1"/>
  <c r="Q95" i="1" s="1"/>
  <c r="C96" i="1"/>
  <c r="Q96" i="1" s="1"/>
  <c r="T96" i="1" s="1"/>
  <c r="C97" i="1"/>
  <c r="Q97" i="1" s="1"/>
  <c r="T97" i="1" s="1"/>
  <c r="C98" i="1"/>
  <c r="Q98" i="1" s="1"/>
  <c r="C99" i="1"/>
  <c r="Q99" i="1" s="1"/>
  <c r="C100" i="1"/>
  <c r="Q100" i="1" s="1"/>
  <c r="T100" i="1" s="1"/>
  <c r="C101" i="1"/>
  <c r="Q101" i="1" s="1"/>
  <c r="C102" i="1"/>
  <c r="Q102" i="1" s="1"/>
  <c r="T102" i="1" s="1"/>
  <c r="C103" i="1"/>
  <c r="Q103" i="1" s="1"/>
  <c r="T103" i="1" s="1"/>
  <c r="C104" i="1"/>
  <c r="Q104" i="1" s="1"/>
  <c r="T104" i="1" s="1"/>
  <c r="C105" i="1"/>
  <c r="Q105" i="1" s="1"/>
  <c r="T105" i="1" s="1"/>
  <c r="C7" i="1"/>
  <c r="A26" i="2"/>
  <c r="A22" i="2"/>
  <c r="A20" i="2"/>
  <c r="A18" i="2"/>
  <c r="A16" i="2"/>
  <c r="A14" i="2"/>
  <c r="A12" i="2"/>
  <c r="A10" i="2"/>
  <c r="B8" i="2"/>
  <c r="A8" i="2"/>
  <c r="I105" i="1"/>
  <c r="O105" i="1" s="1"/>
  <c r="P105" i="1" s="1"/>
  <c r="I104" i="1"/>
  <c r="O104" i="1" s="1"/>
  <c r="P104" i="1" s="1"/>
  <c r="I103" i="1"/>
  <c r="O103" i="1" s="1"/>
  <c r="P103" i="1" s="1"/>
  <c r="I102" i="1"/>
  <c r="O102" i="1" s="1"/>
  <c r="P102" i="1" s="1"/>
  <c r="I101" i="1"/>
  <c r="O101" i="1" s="1"/>
  <c r="P101" i="1" s="1"/>
  <c r="I100" i="1"/>
  <c r="O100" i="1" s="1"/>
  <c r="P100" i="1" s="1"/>
  <c r="I99" i="1"/>
  <c r="O99" i="1" s="1"/>
  <c r="P99" i="1" s="1"/>
  <c r="I98" i="1"/>
  <c r="O98" i="1" s="1"/>
  <c r="P98" i="1" s="1"/>
  <c r="I97" i="1"/>
  <c r="O97" i="1" s="1"/>
  <c r="P97" i="1" s="1"/>
  <c r="I96" i="1"/>
  <c r="O96" i="1" s="1"/>
  <c r="P96" i="1" s="1"/>
  <c r="I95" i="1"/>
  <c r="O95" i="1" s="1"/>
  <c r="P95" i="1" s="1"/>
  <c r="I94" i="1"/>
  <c r="O94" i="1" s="1"/>
  <c r="P94" i="1" s="1"/>
  <c r="I93" i="1"/>
  <c r="O93" i="1" s="1"/>
  <c r="P93" i="1" s="1"/>
  <c r="I92" i="1"/>
  <c r="O92" i="1" s="1"/>
  <c r="P92" i="1" s="1"/>
  <c r="I91" i="1"/>
  <c r="O91" i="1" s="1"/>
  <c r="P91" i="1" s="1"/>
  <c r="I90" i="1"/>
  <c r="O90" i="1" s="1"/>
  <c r="P90" i="1" s="1"/>
  <c r="I89" i="1"/>
  <c r="O89" i="1" s="1"/>
  <c r="P89" i="1" s="1"/>
  <c r="I88" i="1"/>
  <c r="O88" i="1" s="1"/>
  <c r="P88" i="1" s="1"/>
  <c r="I87" i="1"/>
  <c r="O87" i="1" s="1"/>
  <c r="P87" i="1" s="1"/>
  <c r="I86" i="1"/>
  <c r="O86" i="1" s="1"/>
  <c r="P86" i="1" s="1"/>
  <c r="I85" i="1"/>
  <c r="O85" i="1" s="1"/>
  <c r="P85" i="1" s="1"/>
  <c r="I84" i="1"/>
  <c r="O84" i="1" s="1"/>
  <c r="P84" i="1" s="1"/>
  <c r="I83" i="1"/>
  <c r="O83" i="1" s="1"/>
  <c r="P83" i="1" s="1"/>
  <c r="I82" i="1"/>
  <c r="O82" i="1" s="1"/>
  <c r="P82" i="1" s="1"/>
  <c r="I81" i="1"/>
  <c r="O81" i="1" s="1"/>
  <c r="P81" i="1" s="1"/>
  <c r="I80" i="1"/>
  <c r="O80" i="1" s="1"/>
  <c r="P80" i="1" s="1"/>
  <c r="I79" i="1"/>
  <c r="O79" i="1" s="1"/>
  <c r="P79" i="1" s="1"/>
  <c r="I78" i="1"/>
  <c r="O78" i="1" s="1"/>
  <c r="P78" i="1" s="1"/>
  <c r="I77" i="1"/>
  <c r="O77" i="1" s="1"/>
  <c r="P77" i="1" s="1"/>
  <c r="I76" i="1"/>
  <c r="O76" i="1" s="1"/>
  <c r="P76" i="1" s="1"/>
  <c r="I75" i="1"/>
  <c r="O75" i="1" s="1"/>
  <c r="P75" i="1" s="1"/>
  <c r="I74" i="1"/>
  <c r="O74" i="1" s="1"/>
  <c r="P74" i="1" s="1"/>
  <c r="I73" i="1"/>
  <c r="O73" i="1" s="1"/>
  <c r="P73" i="1" s="1"/>
  <c r="I72" i="1"/>
  <c r="O72" i="1" s="1"/>
  <c r="P72" i="1" s="1"/>
  <c r="I71" i="1"/>
  <c r="O71" i="1" s="1"/>
  <c r="P71" i="1" s="1"/>
  <c r="I70" i="1"/>
  <c r="O70" i="1" s="1"/>
  <c r="P70" i="1" s="1"/>
  <c r="I69" i="1"/>
  <c r="O69" i="1" s="1"/>
  <c r="P69" i="1" s="1"/>
  <c r="I68" i="1"/>
  <c r="O68" i="1" s="1"/>
  <c r="P68" i="1" s="1"/>
  <c r="I67" i="1"/>
  <c r="O67" i="1" s="1"/>
  <c r="P67" i="1" s="1"/>
  <c r="I66" i="1"/>
  <c r="O66" i="1" s="1"/>
  <c r="P66" i="1" s="1"/>
  <c r="I65" i="1"/>
  <c r="O65" i="1" s="1"/>
  <c r="P65" i="1" s="1"/>
  <c r="I64" i="1"/>
  <c r="O64" i="1" s="1"/>
  <c r="P64" i="1" s="1"/>
  <c r="I63" i="1"/>
  <c r="O63" i="1" s="1"/>
  <c r="P63" i="1" s="1"/>
  <c r="I62" i="1"/>
  <c r="O62" i="1" s="1"/>
  <c r="P62" i="1" s="1"/>
  <c r="I61" i="1"/>
  <c r="O61" i="1" s="1"/>
  <c r="P61" i="1" s="1"/>
  <c r="I60" i="1"/>
  <c r="O60" i="1" s="1"/>
  <c r="P60" i="1" s="1"/>
  <c r="I59" i="1"/>
  <c r="O59" i="1" s="1"/>
  <c r="P59" i="1" s="1"/>
  <c r="I58" i="1"/>
  <c r="O58" i="1" s="1"/>
  <c r="P58" i="1" s="1"/>
  <c r="I57" i="1"/>
  <c r="O57" i="1" s="1"/>
  <c r="P57" i="1" s="1"/>
  <c r="I56" i="1"/>
  <c r="O56" i="1" s="1"/>
  <c r="P56" i="1" s="1"/>
  <c r="I55" i="1"/>
  <c r="O55" i="1" s="1"/>
  <c r="P55" i="1" s="1"/>
  <c r="I54" i="1"/>
  <c r="O54" i="1" s="1"/>
  <c r="P54" i="1" s="1"/>
  <c r="I53" i="1"/>
  <c r="O53" i="1" s="1"/>
  <c r="P53" i="1" s="1"/>
  <c r="I52" i="1"/>
  <c r="O52" i="1" s="1"/>
  <c r="P52" i="1" s="1"/>
  <c r="I51" i="1"/>
  <c r="O51" i="1" s="1"/>
  <c r="P51" i="1" s="1"/>
  <c r="I50" i="1"/>
  <c r="O50" i="1" s="1"/>
  <c r="P50" i="1" s="1"/>
  <c r="I49" i="1"/>
  <c r="O49" i="1" s="1"/>
  <c r="P49" i="1" s="1"/>
  <c r="I48" i="1"/>
  <c r="O48" i="1" s="1"/>
  <c r="P48" i="1" s="1"/>
  <c r="I47" i="1"/>
  <c r="O47" i="1" s="1"/>
  <c r="P47" i="1" s="1"/>
  <c r="I46" i="1"/>
  <c r="O46" i="1" s="1"/>
  <c r="P46" i="1" s="1"/>
  <c r="I45" i="1"/>
  <c r="O45" i="1" s="1"/>
  <c r="P45" i="1" s="1"/>
  <c r="I44" i="1"/>
  <c r="O44" i="1" s="1"/>
  <c r="P44" i="1" s="1"/>
  <c r="I43" i="1"/>
  <c r="O43" i="1" s="1"/>
  <c r="P43" i="1" s="1"/>
  <c r="I42" i="1"/>
  <c r="O42" i="1" s="1"/>
  <c r="P42" i="1" s="1"/>
  <c r="I41" i="1"/>
  <c r="O41" i="1" s="1"/>
  <c r="P41" i="1" s="1"/>
  <c r="I40" i="1"/>
  <c r="O40" i="1" s="1"/>
  <c r="P40" i="1" s="1"/>
  <c r="I39" i="1"/>
  <c r="O39" i="1" s="1"/>
  <c r="P39" i="1" s="1"/>
  <c r="I38" i="1"/>
  <c r="O38" i="1" s="1"/>
  <c r="P38" i="1" s="1"/>
  <c r="I37" i="1"/>
  <c r="O37" i="1" s="1"/>
  <c r="P37" i="1" s="1"/>
  <c r="I36" i="1"/>
  <c r="O36" i="1" s="1"/>
  <c r="P36" i="1" s="1"/>
  <c r="I35" i="1"/>
  <c r="O35" i="1" s="1"/>
  <c r="P35" i="1" s="1"/>
  <c r="I34" i="1"/>
  <c r="O34" i="1" s="1"/>
  <c r="P34" i="1" s="1"/>
  <c r="I33" i="1"/>
  <c r="O33" i="1" s="1"/>
  <c r="P33" i="1" s="1"/>
  <c r="I32" i="1"/>
  <c r="O32" i="1" s="1"/>
  <c r="P32" i="1" s="1"/>
  <c r="I31" i="1"/>
  <c r="O31" i="1" s="1"/>
  <c r="P31" i="1" s="1"/>
  <c r="I30" i="1"/>
  <c r="O30" i="1" s="1"/>
  <c r="P30" i="1" s="1"/>
  <c r="I29" i="1"/>
  <c r="O29" i="1" s="1"/>
  <c r="P29" i="1" s="1"/>
  <c r="I28" i="1"/>
  <c r="O28" i="1" s="1"/>
  <c r="P28" i="1" s="1"/>
  <c r="I27" i="1"/>
  <c r="O27" i="1" s="1"/>
  <c r="P27" i="1" s="1"/>
  <c r="I26" i="1"/>
  <c r="O26" i="1" s="1"/>
  <c r="P26" i="1" s="1"/>
  <c r="I25" i="1"/>
  <c r="O25" i="1" s="1"/>
  <c r="P25" i="1" s="1"/>
  <c r="I24" i="1"/>
  <c r="O24" i="1" s="1"/>
  <c r="P24" i="1" s="1"/>
  <c r="I23" i="1"/>
  <c r="O23" i="1" s="1"/>
  <c r="P23" i="1" s="1"/>
  <c r="I22" i="1"/>
  <c r="O22" i="1" s="1"/>
  <c r="P22" i="1" s="1"/>
  <c r="I21" i="1"/>
  <c r="O21" i="1" s="1"/>
  <c r="P21" i="1" s="1"/>
  <c r="I20" i="1"/>
  <c r="O20" i="1" s="1"/>
  <c r="P20" i="1" s="1"/>
  <c r="I19" i="1"/>
  <c r="O19" i="1" s="1"/>
  <c r="P19" i="1" s="1"/>
  <c r="I18" i="1"/>
  <c r="O18" i="1" s="1"/>
  <c r="P18" i="1" s="1"/>
  <c r="I17" i="1"/>
  <c r="O17" i="1" s="1"/>
  <c r="P17" i="1" s="1"/>
  <c r="I16" i="1"/>
  <c r="O16" i="1" s="1"/>
  <c r="P16" i="1" s="1"/>
  <c r="I15" i="1"/>
  <c r="O15" i="1" s="1"/>
  <c r="P15" i="1" s="1"/>
  <c r="I14" i="1"/>
  <c r="O14" i="1" s="1"/>
  <c r="P14" i="1" s="1"/>
  <c r="I13" i="1"/>
  <c r="O13" i="1" s="1"/>
  <c r="P13" i="1" s="1"/>
  <c r="I12" i="1"/>
  <c r="O12" i="1" s="1"/>
  <c r="P12" i="1" s="1"/>
  <c r="I11" i="1"/>
  <c r="O11" i="1" s="1"/>
  <c r="P11" i="1" s="1"/>
  <c r="I10" i="1"/>
  <c r="O10" i="1" s="1"/>
  <c r="P10" i="1" s="1"/>
  <c r="I9" i="1"/>
  <c r="O9" i="1" s="1"/>
  <c r="P9" i="1" s="1"/>
  <c r="I8" i="1"/>
  <c r="O8" i="1" s="1"/>
  <c r="P8" i="1" s="1"/>
  <c r="I7" i="1"/>
  <c r="T91" i="1" l="1"/>
  <c r="Y91" i="1"/>
  <c r="Z91" i="1"/>
  <c r="V91" i="1"/>
  <c r="T101" i="1"/>
  <c r="T99" i="1"/>
  <c r="T98" i="1"/>
  <c r="T95" i="1"/>
  <c r="T94" i="1"/>
  <c r="Q88" i="1"/>
  <c r="T88" i="1" s="1"/>
  <c r="Q76" i="1"/>
  <c r="T76" i="1" s="1"/>
  <c r="Q64" i="1"/>
  <c r="T64" i="1" s="1"/>
  <c r="Q52" i="1"/>
  <c r="T52" i="1" s="1"/>
  <c r="Q40" i="1"/>
  <c r="T40" i="1" s="1"/>
  <c r="Q28" i="1"/>
  <c r="T28" i="1" s="1"/>
  <c r="Q16" i="1"/>
  <c r="T16" i="1" s="1"/>
  <c r="Q85" i="1"/>
  <c r="T85" i="1" s="1"/>
  <c r="Q73" i="1"/>
  <c r="T73" i="1" s="1"/>
  <c r="Q84" i="1"/>
  <c r="T84" i="1" s="1"/>
  <c r="Q72" i="1"/>
  <c r="T72" i="1" s="1"/>
  <c r="Q60" i="1"/>
  <c r="T60" i="1" s="1"/>
  <c r="Q48" i="1"/>
  <c r="T48" i="1" s="1"/>
  <c r="Q36" i="1"/>
  <c r="T36" i="1" s="1"/>
  <c r="Q24" i="1"/>
  <c r="T24" i="1" s="1"/>
  <c r="Q12" i="1"/>
  <c r="T12" i="1" s="1"/>
  <c r="Q83" i="1"/>
  <c r="T83" i="1" s="1"/>
  <c r="Q71" i="1"/>
  <c r="T71" i="1" s="1"/>
  <c r="Q34" i="1"/>
  <c r="T34" i="1" s="1"/>
  <c r="Q10" i="1"/>
  <c r="T10" i="1" s="1"/>
  <c r="Q51" i="1"/>
  <c r="T51" i="1" s="1"/>
  <c r="Q38" i="1"/>
  <c r="T38" i="1" s="1"/>
  <c r="Q61" i="1"/>
  <c r="T61" i="1" s="1"/>
  <c r="Q49" i="1"/>
  <c r="T49" i="1" s="1"/>
  <c r="Q37" i="1"/>
  <c r="T37" i="1" s="1"/>
  <c r="Q25" i="1"/>
  <c r="T25" i="1" s="1"/>
  <c r="Q13" i="1"/>
  <c r="T13" i="1" s="1"/>
  <c r="Q39" i="1"/>
  <c r="T39" i="1" s="1"/>
  <c r="Q26" i="1"/>
  <c r="T26" i="1" s="1"/>
  <c r="Q59" i="1"/>
  <c r="T59" i="1" s="1"/>
  <c r="Q47" i="1"/>
  <c r="T47" i="1" s="1"/>
  <c r="Q35" i="1"/>
  <c r="T35" i="1" s="1"/>
  <c r="Q23" i="1"/>
  <c r="T23" i="1" s="1"/>
  <c r="Q11" i="1"/>
  <c r="T11" i="1" s="1"/>
  <c r="Q75" i="1"/>
  <c r="T75" i="1" s="1"/>
  <c r="Q50" i="1"/>
  <c r="T50" i="1" s="1"/>
  <c r="Q82" i="1"/>
  <c r="T82" i="1" s="1"/>
  <c r="Q70" i="1"/>
  <c r="T70" i="1" s="1"/>
  <c r="Q58" i="1"/>
  <c r="T58" i="1" s="1"/>
  <c r="Q46" i="1"/>
  <c r="T46" i="1" s="1"/>
  <c r="Q22" i="1"/>
  <c r="T22" i="1" s="1"/>
  <c r="Q74" i="1"/>
  <c r="T74" i="1" s="1"/>
  <c r="Q81" i="1"/>
  <c r="T81" i="1" s="1"/>
  <c r="Q69" i="1"/>
  <c r="T69" i="1" s="1"/>
  <c r="Q57" i="1"/>
  <c r="T57" i="1" s="1"/>
  <c r="Q45" i="1"/>
  <c r="T45" i="1" s="1"/>
  <c r="Q33" i="1"/>
  <c r="T33" i="1" s="1"/>
  <c r="Q21" i="1"/>
  <c r="T21" i="1" s="1"/>
  <c r="Q9" i="1"/>
  <c r="T9" i="1" s="1"/>
  <c r="AB9" i="1" s="1"/>
  <c r="Q62" i="1"/>
  <c r="T62" i="1" s="1"/>
  <c r="Q80" i="1"/>
  <c r="T80" i="1" s="1"/>
  <c r="Q68" i="1"/>
  <c r="T68" i="1" s="1"/>
  <c r="Q56" i="1"/>
  <c r="T56" i="1" s="1"/>
  <c r="Q44" i="1"/>
  <c r="T44" i="1" s="1"/>
  <c r="Q32" i="1"/>
  <c r="T32" i="1" s="1"/>
  <c r="Q20" i="1"/>
  <c r="T20" i="1" s="1"/>
  <c r="T8" i="1"/>
  <c r="AB8" i="1" s="1"/>
  <c r="Q63" i="1"/>
  <c r="T63" i="1" s="1"/>
  <c r="Q79" i="1"/>
  <c r="T79" i="1" s="1"/>
  <c r="Q67" i="1"/>
  <c r="T67" i="1" s="1"/>
  <c r="Q55" i="1"/>
  <c r="T55" i="1" s="1"/>
  <c r="Q43" i="1"/>
  <c r="T43" i="1" s="1"/>
  <c r="Q31" i="1"/>
  <c r="T31" i="1" s="1"/>
  <c r="Q19" i="1"/>
  <c r="T19" i="1" s="1"/>
  <c r="Q87" i="1"/>
  <c r="T87" i="1" s="1"/>
  <c r="Q15" i="1"/>
  <c r="T15" i="1" s="1"/>
  <c r="Q14" i="1"/>
  <c r="T14" i="1" s="1"/>
  <c r="Q90" i="1"/>
  <c r="T90" i="1" s="1"/>
  <c r="Q78" i="1"/>
  <c r="T78" i="1" s="1"/>
  <c r="Q66" i="1"/>
  <c r="T66" i="1" s="1"/>
  <c r="Q54" i="1"/>
  <c r="T54" i="1" s="1"/>
  <c r="Q42" i="1"/>
  <c r="T42" i="1" s="1"/>
  <c r="Q30" i="1"/>
  <c r="T30" i="1" s="1"/>
  <c r="Q18" i="1"/>
  <c r="T18" i="1" s="1"/>
  <c r="Q27" i="1"/>
  <c r="T27" i="1" s="1"/>
  <c r="T86" i="1"/>
  <c r="AB86" i="1" s="1"/>
  <c r="Q89" i="1"/>
  <c r="T89" i="1" s="1"/>
  <c r="Q77" i="1"/>
  <c r="T77" i="1" s="1"/>
  <c r="Q65" i="1"/>
  <c r="T65" i="1" s="1"/>
  <c r="Q53" i="1"/>
  <c r="T53" i="1" s="1"/>
  <c r="Q41" i="1"/>
  <c r="T41" i="1" s="1"/>
  <c r="Q29" i="1"/>
  <c r="T29" i="1" s="1"/>
  <c r="Q17" i="1"/>
  <c r="T17" i="1" s="1"/>
  <c r="AA91" i="1" l="1"/>
  <c r="AB91" i="1" s="1"/>
  <c r="Y7" i="1"/>
  <c r="X7" i="1"/>
  <c r="W7" i="1"/>
  <c r="V7" i="1"/>
  <c r="Z7" i="1"/>
</calcChain>
</file>

<file path=xl/sharedStrings.xml><?xml version="1.0" encoding="utf-8"?>
<sst xmlns="http://schemas.openxmlformats.org/spreadsheetml/2006/main" count="242" uniqueCount="142">
  <si>
    <r>
      <rPr>
        <sz val="11"/>
        <color theme="1"/>
        <rFont val="Calibri"/>
        <family val="2"/>
      </rPr>
      <t>β</t>
    </r>
    <r>
      <rPr>
        <sz val="8"/>
        <color theme="1"/>
        <rFont val="Calibri"/>
        <family val="2"/>
        <scheme val="minor"/>
      </rPr>
      <t>0</t>
    </r>
  </si>
  <si>
    <r>
      <rPr>
        <sz val="11"/>
        <color theme="1"/>
        <rFont val="Calibri"/>
        <family val="2"/>
      </rPr>
      <t>β</t>
    </r>
    <r>
      <rPr>
        <sz val="8"/>
        <color theme="1"/>
        <rFont val="Calibri"/>
        <family val="2"/>
        <scheme val="minor"/>
      </rPr>
      <t>1</t>
    </r>
  </si>
  <si>
    <r>
      <rPr>
        <sz val="11"/>
        <color theme="1"/>
        <rFont val="Calibri"/>
        <family val="2"/>
      </rPr>
      <t>β</t>
    </r>
    <r>
      <rPr>
        <sz val="8"/>
        <color theme="1"/>
        <rFont val="Calibri"/>
        <family val="2"/>
        <scheme val="minor"/>
      </rPr>
      <t>2</t>
    </r>
  </si>
  <si>
    <r>
      <rPr>
        <sz val="11"/>
        <color theme="1"/>
        <rFont val="Calibri"/>
        <family val="2"/>
      </rPr>
      <t>β</t>
    </r>
    <r>
      <rPr>
        <sz val="8"/>
        <color theme="1"/>
        <rFont val="Calibri"/>
        <family val="2"/>
        <scheme val="minor"/>
      </rPr>
      <t>3</t>
    </r>
  </si>
  <si>
    <r>
      <rPr>
        <sz val="11"/>
        <color theme="1"/>
        <rFont val="Calibri"/>
        <family val="2"/>
      </rPr>
      <t>β</t>
    </r>
    <r>
      <rPr>
        <sz val="8"/>
        <color theme="1"/>
        <rFont val="Calibri"/>
        <family val="2"/>
        <scheme val="minor"/>
      </rPr>
      <t>4</t>
    </r>
  </si>
  <si>
    <r>
      <rPr>
        <sz val="11"/>
        <color theme="1"/>
        <rFont val="Calibri"/>
        <family val="2"/>
      </rPr>
      <t>β</t>
    </r>
    <r>
      <rPr>
        <sz val="8"/>
        <color theme="1"/>
        <rFont val="Calibri"/>
        <family val="2"/>
        <scheme val="minor"/>
      </rPr>
      <t>5</t>
    </r>
  </si>
  <si>
    <r>
      <rPr>
        <sz val="11"/>
        <color theme="1"/>
        <rFont val="Calibri"/>
        <family val="2"/>
      </rPr>
      <t>β</t>
    </r>
    <r>
      <rPr>
        <sz val="8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</si>
  <si>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t>CRÉDITO</t>
  </si>
  <si>
    <t>ATR</t>
  </si>
  <si>
    <t>ETAPA</t>
  </si>
  <si>
    <t>SEXO</t>
  </si>
  <si>
    <t>FACTOR MUJER</t>
  </si>
  <si>
    <t>TASA ANUAL
r</t>
  </si>
  <si>
    <t>PLAZO REMANENTE
n</t>
  </si>
  <si>
    <t>SI</t>
  </si>
  <si>
    <t>%PAGO</t>
  </si>
  <si>
    <t>ALTO</t>
  </si>
  <si>
    <t>MEDIO</t>
  </si>
  <si>
    <t>BAJO</t>
  </si>
  <si>
    <t>MESES</t>
  </si>
  <si>
    <r>
      <t>Z</t>
    </r>
    <r>
      <rPr>
        <vertAlign val="superscript"/>
        <sz val="13"/>
        <color theme="0"/>
        <rFont val="EYInterstate"/>
      </rPr>
      <t>A</t>
    </r>
  </si>
  <si>
    <t>PI_Fórmula</t>
  </si>
  <si>
    <t>PI</t>
  </si>
  <si>
    <t>SP</t>
  </si>
  <si>
    <t>EI</t>
  </si>
  <si>
    <t>RESERVA
(PI*FM)*SP*EI</t>
  </si>
  <si>
    <t>PAGO</t>
  </si>
  <si>
    <t>RESERVA DE  
VIDA COMPLETA</t>
  </si>
  <si>
    <t>RESERVA FINAL</t>
  </si>
  <si>
    <t>A0001</t>
  </si>
  <si>
    <t>M</t>
  </si>
  <si>
    <t>A0002</t>
  </si>
  <si>
    <t>A0003</t>
  </si>
  <si>
    <t>F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</si>
  <si>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</si>
  <si>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</si>
  <si>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</si>
  <si>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</si>
  <si>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</si>
  <si>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</si>
  <si>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</si>
  <si>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</si>
  <si>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</si>
  <si>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</si>
  <si>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</si>
  <si>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</si>
  <si>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</si>
  <si>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</si>
  <si>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</si>
  <si>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</si>
  <si>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</si>
  <si>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</si>
  <si>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</si>
  <si>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</si>
  <si>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</si>
  <si>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</si>
  <si>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</si>
  <si>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</si>
  <si>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</si>
  <si>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</si>
  <si>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</si>
  <si>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</si>
  <si>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</si>
  <si>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</si>
  <si>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</si>
  <si>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</si>
  <si>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</si>
  <si>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</si>
  <si>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</si>
  <si>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</si>
  <si>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</si>
  <si>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</si>
  <si>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</si>
  <si>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</si>
  <si>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</si>
  <si>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</si>
  <si>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</si>
  <si>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</si>
  <si>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</si>
  <si>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</si>
  <si>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</si>
  <si>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</si>
  <si>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</si>
  <si>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</si>
  <si>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</si>
  <si>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</si>
  <si>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</si>
  <si>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</si>
  <si>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</si>
  <si>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</si>
  <si>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</si>
  <si>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</si>
  <si>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</si>
  <si>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</si>
  <si>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</si>
  <si>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</si>
  <si>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</si>
  <si>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</si>
  <si>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</si>
  <si>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</si>
  <si>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</si>
  <si>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</si>
  <si>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</si>
  <si>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</si>
  <si>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</si>
  <si>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</si>
  <si>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</si>
  <si>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</si>
  <si>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</si>
  <si>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</si>
  <si>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</si>
  <si>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</si>
  <si>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</si>
  <si>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</si>
  <si>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</si>
  <si>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</si>
  <si>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</si>
  <si>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</si>
  <si>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</si>
  <si>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</si>
  <si>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</si>
  <si>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</si>
  <si>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</si>
  <si>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</si>
  <si>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</si>
  <si>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</si>
  <si>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</si>
  <si>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</si>
  <si>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</si>
  <si>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</si>
  <si>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 xml:space="preserve">ATR &lt;= 1 </t>
  </si>
  <si>
    <t>Etapa 1</t>
  </si>
  <si>
    <t>ATR &gt;1 y &lt;=3</t>
  </si>
  <si>
    <t>Etapa 2</t>
  </si>
  <si>
    <t>Etapa 3</t>
  </si>
  <si>
    <t>ATR &gt;3</t>
  </si>
  <si>
    <t>Genero=Femenino</t>
  </si>
  <si>
    <t>ATR =0</t>
  </si>
  <si>
    <t>SI E1 o E3</t>
  </si>
  <si>
    <t>Rva =(PI*FG)*SP*E1</t>
  </si>
  <si>
    <t>Si E2</t>
  </si>
  <si>
    <t>Max(Rva vida Completa,(PI*FG)*SP*E1)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</si>
</sst>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3" formatCode="_-* #,##0.00_-;\-* #,##0.00_-;_-* &quot;-&quot;??_-;_-@_-"/>
    <numFmt numFmtId="164" formatCode="0.000"/>
    <numFmt numFmtId="165" formatCode="0.0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EYInterstate"/>
    </font>
    <font>
      <vertAlign val="superscript"/>
      <sz val="13"/>
      <color theme="0"/>
      <name val="EYInterstate"/>
    </font>
    <font>
      <sz val="11"/>
      <color theme="1"/>
      <name val="EYInterstate"/>
    </font>
    <font>
      <sz val="11"/>
      <color theme="1"/>
      <name val="EYInterstate Light"/>
    </font>
    <font>
      <sz val="11"/>
      <color theme="0"/>
      <name val="EYInterstate Light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5" fillId="0" borderId="0" xfId="0" applyNumberFormat="1" applyFont="1"/>
    <xf numFmtId="43" fontId="0" fillId="0" borderId="0" xfId="0" applyNumberFormat="1"/>
    <xf numFmtId="0" fontId="8" fillId="0" borderId="1" xfId="0" applyFont="1" applyBorder="1" applyAlignment="1">
      <alignment horizontal="center"/>
    </xf>
    <xf numFmtId="1" fontId="9" fillId="0" borderId="1" xfId="2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9" fillId="0" borderId="1" xfId="2" applyNumberFormat="1" applyFont="1" applyFill="1" applyBorder="1" applyAlignment="1">
      <alignment horizontal="center"/>
    </xf>
    <xf numFmtId="165" fontId="9" fillId="3" borderId="1" xfId="0" applyNumberFormat="1" applyFont="1" applyFill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43" fontId="9" fillId="3" borderId="1" xfId="1" applyFont="1" applyFill="1" applyBorder="1" applyAlignment="1">
      <alignment horizontal="center"/>
    </xf>
    <xf numFmtId="43" fontId="9" fillId="4" borderId="0" xfId="1" applyFont="1" applyFill="1" applyBorder="1" applyAlignment="1">
      <alignment horizontal="center"/>
    </xf>
    <xf numFmtId="1" fontId="9" fillId="0" borderId="3" xfId="2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3" fontId="9" fillId="0" borderId="3" xfId="1" applyFont="1" applyFill="1" applyBorder="1" applyAlignment="1">
      <alignment horizontal="center"/>
    </xf>
    <xf numFmtId="0" fontId="9" fillId="0" borderId="3" xfId="2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43" fontId="9" fillId="7" borderId="1" xfId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9" fontId="8" fillId="9" borderId="1" xfId="2" applyFont="1" applyFill="1" applyBorder="1" applyAlignment="1">
      <alignment horizontal="center"/>
    </xf>
    <xf numFmtId="9" fontId="8" fillId="9" borderId="3" xfId="2" applyFont="1" applyFill="1" applyBorder="1" applyAlignment="1">
      <alignment horizontal="center"/>
    </xf>
    <xf numFmtId="9" fontId="9" fillId="0" borderId="1" xfId="2" applyFont="1" applyFill="1" applyBorder="1" applyAlignment="1">
      <alignment horizontal="center"/>
    </xf>
    <xf numFmtId="9" fontId="9" fillId="0" borderId="3" xfId="2" applyFont="1" applyFill="1" applyBorder="1" applyAlignment="1">
      <alignment horizontal="center"/>
    </xf>
    <xf numFmtId="8" fontId="0" fillId="0" borderId="0" xfId="0" applyNumberForma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160020</xdr:colOff>
      <xdr:row>4</xdr:row>
      <xdr:rowOff>160020</xdr:rowOff>
    </xdr:from>
    <xdr:to>
      <xdr:col>21</xdr:col>
      <xdr:colOff>1134039</xdr:colOff>
      <xdr:row>5</xdr:row>
      <xdr:rowOff>383534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E5796A3C-121C-44A3-A5CC-2A4D3970E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81570" y="969645"/>
          <a:ext cx="974019" cy="414014"/>
        </a:xfrm>
        <a:prstGeom prst="rect">
          <a:avLst/>
        </a:prstGeom>
      </xdr:spPr>
    </xdr:pic>
    <xdr:clientData/>
  </xdr:twoCellAnchor>
  <xdr:twoCellAnchor editAs="oneCell">
    <xdr:from>
      <xdr:col>22</xdr:col>
      <xdr:colOff>198120</xdr:colOff>
      <xdr:row>5</xdr:row>
      <xdr:rowOff>30480</xdr:rowOff>
    </xdr:from>
    <xdr:to>
      <xdr:col>22</xdr:col>
      <xdr:colOff>1093470</xdr:colOff>
      <xdr:row>5</xdr:row>
      <xdr:rowOff>401481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3DFC3689-0EED-4E47-BB83-8C0BDA06C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81720" y="990600"/>
          <a:ext cx="895350" cy="371001"/>
        </a:xfrm>
        <a:prstGeom prst="rect">
          <a:avLst/>
        </a:prstGeom>
      </xdr:spPr>
    </xdr:pic>
    <xdr:clientData/>
  </xdr:twoCellAnchor>
  <xdr:twoCellAnchor editAs="oneCell">
    <xdr:from>
      <xdr:col>23</xdr:col>
      <xdr:colOff>60960</xdr:colOff>
      <xdr:row>5</xdr:row>
      <xdr:rowOff>30480</xdr:rowOff>
    </xdr:from>
    <xdr:to>
      <xdr:col>23</xdr:col>
      <xdr:colOff>1268437</xdr:colOff>
      <xdr:row>5</xdr:row>
      <xdr:rowOff>411480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03602E68-4E30-4CE8-BCA1-CA2B676B4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555200" y="990600"/>
          <a:ext cx="1207477" cy="381000"/>
        </a:xfrm>
        <a:prstGeom prst="rect">
          <a:avLst/>
        </a:prstGeom>
      </xdr:spPr>
    </xdr:pic>
    <xdr:clientData/>
  </xdr:twoCellAnchor>
  <xdr:twoCellAnchor editAs="oneCell">
    <xdr:from>
      <xdr:col>24</xdr:col>
      <xdr:colOff>76200</xdr:colOff>
      <xdr:row>5</xdr:row>
      <xdr:rowOff>5715</xdr:rowOff>
    </xdr:from>
    <xdr:to>
      <xdr:col>24</xdr:col>
      <xdr:colOff>1218954</xdr:colOff>
      <xdr:row>5</xdr:row>
      <xdr:rowOff>374554</xdr:rowOff>
    </xdr:to>
    <xdr:pic>
      <xdr:nvPicPr>
        <xdr:cNvPr id="10" name="Picture 5">
          <a:extLst>
            <a:ext uri="{FF2B5EF4-FFF2-40B4-BE49-F238E27FC236}">
              <a16:creationId xmlns:a16="http://schemas.microsoft.com/office/drawing/2014/main" id="{3CD78963-6722-4A89-8FF7-DF49EE93C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926800" y="1005840"/>
          <a:ext cx="1142754" cy="368839"/>
        </a:xfrm>
        <a:prstGeom prst="rect">
          <a:avLst/>
        </a:prstGeom>
      </xdr:spPr>
    </xdr:pic>
    <xdr:clientData/>
  </xdr:twoCellAnchor>
  <xdr:twoCellAnchor editAs="oneCell">
    <xdr:from>
      <xdr:col>25</xdr:col>
      <xdr:colOff>215265</xdr:colOff>
      <xdr:row>5</xdr:row>
      <xdr:rowOff>11430</xdr:rowOff>
    </xdr:from>
    <xdr:to>
      <xdr:col>25</xdr:col>
      <xdr:colOff>1127226</xdr:colOff>
      <xdr:row>5</xdr:row>
      <xdr:rowOff>377190</xdr:rowOff>
    </xdr:to>
    <xdr:pic>
      <xdr:nvPicPr>
        <xdr:cNvPr id="11" name="Picture 7">
          <a:extLst>
            <a:ext uri="{FF2B5EF4-FFF2-40B4-BE49-F238E27FC236}">
              <a16:creationId xmlns:a16="http://schemas.microsoft.com/office/drawing/2014/main" id="{2DB996CA-9673-46FA-8EE4-01D7CB75F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342215" y="1011555"/>
          <a:ext cx="911961" cy="365760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</xdr:colOff>
      <xdr:row>0</xdr:row>
      <xdr:rowOff>0</xdr:rowOff>
    </xdr:from>
    <xdr:to>
      <xdr:col>27</xdr:col>
      <xdr:colOff>381000</xdr:colOff>
      <xdr:row>4</xdr:row>
      <xdr:rowOff>174196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E737E7-2A3F-0C6C-2A69-E6AF9CDB9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21450" y="0"/>
          <a:ext cx="9201150" cy="10314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57A9-F9BE-4BA5-B5A7-FED2C2EB7283}">
  <sheetPr codeName="Hoja1"/>
  <dimension ref="A2:B33"/>
  <sheetViews>
    <sheetView workbookViewId="0">
      <selection activeCell="D35" sqref="D35"/>
    </sheetView>
  </sheetViews>
  <sheetFormatPr baseColWidth="10" defaultRowHeight="15"/>
  <sheetData>
    <row r="2" spans="1:2">
      <c r="A2" s="21" t="s">
        <v>8</v>
      </c>
      <c r="B2" s="21" t="s">
        <v>23</v>
      </c>
    </row>
    <row r="3" spans="1:2">
      <c r="A3" s="22">
        <v>0</v>
      </c>
      <c r="B3" s="23">
        <v>0.72</v>
      </c>
    </row>
    <row r="4" spans="1:2">
      <c r="A4" s="22">
        <v>1</v>
      </c>
      <c r="B4" s="23">
        <v>0.72</v>
      </c>
    </row>
    <row r="5" spans="1:2">
      <c r="A5" s="22">
        <v>2</v>
      </c>
      <c r="B5" s="23">
        <v>0.72</v>
      </c>
    </row>
    <row r="6" spans="1:2">
      <c r="A6" s="22">
        <v>3</v>
      </c>
      <c r="B6" s="23">
        <v>0.72</v>
      </c>
    </row>
    <row r="7" spans="1:2">
      <c r="A7" s="22">
        <v>4</v>
      </c>
      <c r="B7" s="23">
        <v>0.72</v>
      </c>
    </row>
    <row r="8" spans="1:2">
      <c r="A8" s="22">
        <f>+A7+0.5</f>
        <v>4.5</v>
      </c>
      <c r="B8" s="23">
        <f>+B9</f>
        <v>0.73</v>
      </c>
    </row>
    <row r="9" spans="1:2">
      <c r="A9" s="22">
        <v>5</v>
      </c>
      <c r="B9" s="23">
        <v>0.73</v>
      </c>
    </row>
    <row r="10" spans="1:2">
      <c r="A10" s="22">
        <f>+A9+0.5</f>
        <v>5.5</v>
      </c>
      <c r="B10" s="23">
        <v>0.78</v>
      </c>
    </row>
    <row r="11" spans="1:2">
      <c r="A11" s="22">
        <v>6</v>
      </c>
      <c r="B11" s="23">
        <v>0.78</v>
      </c>
    </row>
    <row r="12" spans="1:2">
      <c r="A12" s="22">
        <f>+A11+0.5</f>
        <v>6.5</v>
      </c>
      <c r="B12" s="23">
        <v>0.82</v>
      </c>
    </row>
    <row r="13" spans="1:2">
      <c r="A13" s="22">
        <v>7</v>
      </c>
      <c r="B13" s="23">
        <v>0.82</v>
      </c>
    </row>
    <row r="14" spans="1:2">
      <c r="A14" s="22">
        <f>+A13+0.5</f>
        <v>7.5</v>
      </c>
      <c r="B14" s="23">
        <v>0.86</v>
      </c>
    </row>
    <row r="15" spans="1:2">
      <c r="A15" s="22">
        <v>8</v>
      </c>
      <c r="B15" s="23">
        <v>0.86</v>
      </c>
    </row>
    <row r="16" spans="1:2">
      <c r="A16" s="22">
        <f>+A15+0.5</f>
        <v>8.5</v>
      </c>
      <c r="B16" s="23">
        <v>0.88</v>
      </c>
    </row>
    <row r="17" spans="1:2">
      <c r="A17" s="22">
        <v>9</v>
      </c>
      <c r="B17" s="23">
        <v>0.88</v>
      </c>
    </row>
    <row r="18" spans="1:2">
      <c r="A18" s="22">
        <f>+A17+0.5</f>
        <v>9.5</v>
      </c>
      <c r="B18" s="23">
        <v>0.9</v>
      </c>
    </row>
    <row r="19" spans="1:2">
      <c r="A19" s="22">
        <v>10</v>
      </c>
      <c r="B19" s="23">
        <v>0.9</v>
      </c>
    </row>
    <row r="20" spans="1:2">
      <c r="A20" s="22">
        <f>+A19+0.5</f>
        <v>10.5</v>
      </c>
      <c r="B20" s="23">
        <v>0.92</v>
      </c>
    </row>
    <row r="21" spans="1:2">
      <c r="A21" s="22">
        <v>11</v>
      </c>
      <c r="B21" s="23">
        <v>0.92</v>
      </c>
    </row>
    <row r="22" spans="1:2">
      <c r="A22" s="22">
        <f>+A21+0.5</f>
        <v>11.5</v>
      </c>
      <c r="B22" s="23">
        <v>0.94</v>
      </c>
    </row>
    <row r="23" spans="1:2">
      <c r="A23" s="22">
        <v>12</v>
      </c>
      <c r="B23" s="23">
        <v>0.94</v>
      </c>
    </row>
    <row r="24" spans="1:2">
      <c r="A24" s="22">
        <v>12.5</v>
      </c>
      <c r="B24" s="23">
        <v>0.96</v>
      </c>
    </row>
    <row r="25" spans="1:2">
      <c r="A25" s="22">
        <v>13</v>
      </c>
      <c r="B25" s="23">
        <v>0.96</v>
      </c>
    </row>
    <row r="26" spans="1:2">
      <c r="A26" s="22">
        <f>+A25+0.5</f>
        <v>13.5</v>
      </c>
      <c r="B26" s="23">
        <v>0.96</v>
      </c>
    </row>
    <row r="27" spans="1:2">
      <c r="A27" s="22">
        <v>14</v>
      </c>
      <c r="B27" s="23">
        <v>0.96</v>
      </c>
    </row>
    <row r="28" spans="1:2">
      <c r="A28" s="22">
        <v>15</v>
      </c>
      <c r="B28" s="23">
        <v>0.99</v>
      </c>
    </row>
    <row r="29" spans="1:2">
      <c r="A29" s="22">
        <v>16</v>
      </c>
      <c r="B29" s="23">
        <v>0.99</v>
      </c>
    </row>
    <row r="30" spans="1:2">
      <c r="A30" s="22">
        <v>17</v>
      </c>
      <c r="B30" s="23">
        <v>0.99</v>
      </c>
    </row>
    <row r="31" spans="1:2">
      <c r="A31" s="22">
        <v>18</v>
      </c>
      <c r="B31" s="23">
        <v>0.99</v>
      </c>
    </row>
    <row r="32" spans="1:2">
      <c r="A32" s="22">
        <v>19</v>
      </c>
      <c r="B32" s="23">
        <v>0.99</v>
      </c>
    </row>
    <row r="33" spans="1:2">
      <c r="A33" s="22">
        <v>20</v>
      </c>
      <c r="B33" s="2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8960D-F465-4BB2-926E-F57614E6DC07}">
  <sheetPr codeName="Hoja2"/>
  <dimension ref="A1:AC105"/>
  <sheetViews>
    <sheetView showGridLines="0" tabSelected="1" zoomScaleNormal="100" workbookViewId="0">
      <selection activeCell="B6" sqref="B6"/>
    </sheetView>
  </sheetViews>
  <sheetFormatPr baseColWidth="10" defaultRowHeight="15"/>
  <cols>
    <col min="1" max="1" width="13.7109375" customWidth="1"/>
    <col min="5" max="5" width="20.42578125" bestFit="1" customWidth="1"/>
    <col min="6" max="6" width="18.7109375" customWidth="1"/>
    <col min="7" max="7" width="26.85546875" customWidth="1"/>
    <col min="8" max="8" width="12.7109375" bestFit="1" customWidth="1"/>
    <col min="9" max="14" width="13.28515625" customWidth="1"/>
    <col min="16" max="16" width="15" customWidth="1"/>
    <col min="19" max="19" width="12.7109375" bestFit="1" customWidth="1"/>
    <col min="20" max="20" width="19.140625" customWidth="1"/>
    <col min="21" max="21" width="12.7109375" bestFit="1" customWidth="1"/>
    <col min="22" max="26" width="19.140625" customWidth="1"/>
    <col min="27" max="27" width="24.5703125" customWidth="1"/>
    <col min="28" max="28" width="17.7109375" customWidth="1"/>
  </cols>
  <sheetData>
    <row r="1" spans="1:2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W1" s="1"/>
      <c r="X1" s="1"/>
      <c r="Y1" s="1"/>
      <c r="Z1" s="1"/>
      <c r="AA1" s="1"/>
      <c r="AC1" t="s">
        <v>138</v>
      </c>
    </row>
    <row r="2" spans="1:29">
      <c r="C2" t="s">
        <v>130</v>
      </c>
      <c r="D2" t="s">
        <v>131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  <c r="O2" s="2"/>
      <c r="AC2" t="s">
        <v>139</v>
      </c>
    </row>
    <row r="3" spans="1:29" ht="18.75">
      <c r="C3" t="s">
        <v>132</v>
      </c>
      <c r="D3" t="s">
        <v>133</v>
      </c>
      <c r="E3" t="s">
        <v>136</v>
      </c>
      <c r="G3" s="1"/>
      <c r="H3" s="1">
        <v>-2.0470999999999999</v>
      </c>
      <c r="I3" s="1">
        <v>1.0837000000000001</v>
      </c>
      <c r="J3" s="1">
        <v>-0.7863</v>
      </c>
      <c r="K3" s="1">
        <v>0.54730000000000001</v>
      </c>
      <c r="L3" s="1">
        <v>5.8700000000000002E-2</v>
      </c>
      <c r="M3" s="1">
        <v>-0.60599999999999998</v>
      </c>
      <c r="N3" s="1">
        <v>-0.15590000000000001</v>
      </c>
      <c r="O3" s="1"/>
      <c r="AC3" s="3" t="s">
        <v>140</v>
      </c>
    </row>
    <row r="4" spans="1:29" ht="18.75">
      <c r="C4" t="s">
        <v>135</v>
      </c>
      <c r="D4" t="s">
        <v>134</v>
      </c>
      <c r="E4" t="s">
        <v>137</v>
      </c>
      <c r="F4">
        <v>0.96</v>
      </c>
      <c r="S4" s="3"/>
      <c r="Z4" s="4"/>
      <c r="AA4" s="2"/>
      <c r="AC4" s="2" t="s">
        <v>141</v>
      </c>
    </row>
    <row r="5" spans="1:2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"/>
      <c r="T5" s="2"/>
      <c r="U5" s="31"/>
      <c r="V5" s="2"/>
      <c r="W5" s="2"/>
      <c r="X5" s="2"/>
      <c r="Y5" s="2"/>
      <c r="Z5" s="2"/>
      <c r="AA5" s="2"/>
    </row>
    <row r="6" spans="1:29" ht="33">
      <c r="A6" s="25" t="s">
        <v>7</v>
      </c>
      <c r="B6" s="25" t="s">
        <v>8</v>
      </c>
      <c r="C6" s="25" t="s">
        <v>9</v>
      </c>
      <c r="D6" s="25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6" t="s">
        <v>8</v>
      </c>
      <c r="J6" s="26" t="s">
        <v>15</v>
      </c>
      <c r="K6" s="26" t="s">
        <v>16</v>
      </c>
      <c r="L6" s="26" t="s">
        <v>17</v>
      </c>
      <c r="M6" s="26" t="s">
        <v>18</v>
      </c>
      <c r="N6" s="26" t="s">
        <v>19</v>
      </c>
      <c r="O6" s="25" t="s">
        <v>20</v>
      </c>
      <c r="P6" s="25" t="s">
        <v>21</v>
      </c>
      <c r="Q6" s="25" t="s">
        <v>22</v>
      </c>
      <c r="R6" s="25" t="s">
        <v>23</v>
      </c>
      <c r="S6" s="26" t="s">
        <v>24</v>
      </c>
      <c r="T6" s="25" t="s">
        <v>25</v>
      </c>
      <c r="U6" s="25" t="s">
        <v>26</v>
      </c>
      <c r="V6" s="25"/>
      <c r="W6" s="25"/>
      <c r="X6" s="25"/>
      <c r="Y6" s="25"/>
      <c r="Z6" s="25"/>
      <c r="AA6" s="25" t="s">
        <v>27</v>
      </c>
      <c r="AB6" s="25" t="s">
        <v>28</v>
      </c>
    </row>
    <row r="7" spans="1:29">
      <c r="A7" s="5" t="s">
        <v>29</v>
      </c>
      <c r="B7" s="6">
        <v>0</v>
      </c>
      <c r="C7" s="7">
        <f>IF(B7&lt;=1,1,IF(AND(B7&gt;1,B7&lt;=3),2,3))</f>
        <v>1</v>
      </c>
      <c r="D7" s="5" t="s">
        <v>30</v>
      </c>
      <c r="E7" s="8">
        <f>IF(AND(D7="F", B7=0),0.96,1)</f>
        <v>1</v>
      </c>
      <c r="F7" s="27">
        <v>0.13450000000000001</v>
      </c>
      <c r="G7" s="9">
        <v>1</v>
      </c>
      <c r="H7" s="10">
        <v>18922</v>
      </c>
      <c r="I7" s="6">
        <f t="shared" ref="I7:I70" si="0">+B7</f>
        <v>0</v>
      </c>
      <c r="J7" s="29">
        <v>0.63200000000000001</v>
      </c>
      <c r="K7" s="11">
        <v>0</v>
      </c>
      <c r="L7" s="11">
        <v>0</v>
      </c>
      <c r="M7" s="11">
        <v>1</v>
      </c>
      <c r="N7" s="11">
        <v>12</v>
      </c>
      <c r="O7" s="12">
        <f>$H$3+SUMPRODUCT($I$3:$N$3,I7:N7)</f>
        <v>-5.0208415999999998</v>
      </c>
      <c r="P7" s="12">
        <f>1/(1+EXP(-O7))</f>
        <v>6.5557097415843771E-3</v>
      </c>
      <c r="Q7" s="12">
        <f>IF(OR(C7=3,B7&gt;3),1,P7)</f>
        <v>6.5557097415843771E-3</v>
      </c>
      <c r="R7" s="13">
        <f>VLOOKUP(B7,'Tabla de Severidad'!A:B,2,0)</f>
        <v>0.72</v>
      </c>
      <c r="S7" s="14">
        <f>H7</f>
        <v>18922</v>
      </c>
      <c r="T7" s="14">
        <f>(Q7*E7)*R7*S7</f>
        <v>89.313940605786897</v>
      </c>
      <c r="U7" s="14">
        <f>S7*(1+F7)*(1-(1+F7)^(-1))/(1-(1+F7)^(-G7))</f>
        <v>21467.009000000002</v>
      </c>
      <c r="V7" s="15">
        <f>(Q7*R7*S7)/(1+F7)</f>
        <v>78.72537735194966</v>
      </c>
      <c r="W7" s="15">
        <f>(1-(1-Q7)^G7)/Q7</f>
        <v>0.99999999999999889</v>
      </c>
      <c r="X7" s="15">
        <f>Q7*R7*U7/(F7*(1+F7))</f>
        <v>664.04416807276493</v>
      </c>
      <c r="Y7" s="15">
        <f>Q7*R7*U7/(F7*(F7+Q7))</f>
        <v>5340.8551136193801</v>
      </c>
      <c r="Z7" s="15">
        <f>1-((1-Q7)/(1+F7))^G7</f>
        <v>0.12433293057874339</v>
      </c>
      <c r="AA7" s="14">
        <f>V7*W7-X7*W7+Y7*Z7</f>
        <v>78.725377351950328</v>
      </c>
      <c r="AB7" s="24">
        <f>IF(OR(C7=1,C7=3),T7,MAX(AA7,T7))</f>
        <v>89.313940605786897</v>
      </c>
    </row>
    <row r="8" spans="1:29">
      <c r="A8" s="5" t="s">
        <v>31</v>
      </c>
      <c r="B8" s="6">
        <v>0</v>
      </c>
      <c r="C8" s="7">
        <f t="shared" ref="C8:C71" si="1">IF(B8&lt;=1,1,IF(AND(B8&gt;1,B8&lt;=3),2,3))</f>
        <v>1</v>
      </c>
      <c r="D8" s="5" t="s">
        <v>30</v>
      </c>
      <c r="E8" s="8">
        <f t="shared" ref="E8:E71" si="2">IF(AND(D8="F", B8=0),0.96,1)</f>
        <v>1</v>
      </c>
      <c r="F8" s="27">
        <v>0.16790000000000002</v>
      </c>
      <c r="G8" s="9">
        <v>2.83</v>
      </c>
      <c r="H8" s="10">
        <v>217479.78</v>
      </c>
      <c r="I8" s="6">
        <f t="shared" si="0"/>
        <v>0</v>
      </c>
      <c r="J8" s="29">
        <v>0</v>
      </c>
      <c r="K8" s="11">
        <v>0</v>
      </c>
      <c r="L8" s="11">
        <v>0</v>
      </c>
      <c r="M8" s="11">
        <v>1</v>
      </c>
      <c r="N8" s="11">
        <v>13</v>
      </c>
      <c r="O8" s="12">
        <f t="shared" ref="O8:O71" si="3">$H$3+SUMPRODUCT($I$3:$N$3,I8:N8)</f>
        <v>-4.6798000000000002</v>
      </c>
      <c r="P8" s="12">
        <f t="shared" ref="P8:P71" si="4">1/(1+EXP(-O8))</f>
        <v>9.1955273823630928E-3</v>
      </c>
      <c r="Q8" s="12">
        <f>IF(OR(C8=3,B8&gt;3),1,P8)</f>
        <v>9.1955273823630928E-3</v>
      </c>
      <c r="R8" s="13">
        <f>VLOOKUP(B8,'Tabla de Severidad'!A:B,2,0)</f>
        <v>0.72</v>
      </c>
      <c r="S8" s="14">
        <f t="shared" ref="S8:S71" si="5">H8</f>
        <v>217479.78</v>
      </c>
      <c r="T8" s="14">
        <f t="shared" ref="T8:T71" si="6">(Q8*E8)*R8*S8</f>
        <v>1439.8857159122169</v>
      </c>
      <c r="U8" s="14">
        <f t="shared" ref="U8:U71" si="7">S8*(1+F8)*(1-(1+F8)^(-1))/(1-(1+F8)^(-G8))</f>
        <v>102722.2543238876</v>
      </c>
      <c r="V8" s="15">
        <f>(Q8*R8*S8)/(1+F8)</f>
        <v>1232.8844215362762</v>
      </c>
      <c r="W8" s="15">
        <f>(1-(1-Q8)^G8)/Q8</f>
        <v>2.8062492437249196</v>
      </c>
      <c r="X8" s="15">
        <f t="shared" ref="X8:X71" si="8">Q8*R8*U8/(F8*(1+F8))</f>
        <v>3468.3053482198807</v>
      </c>
      <c r="Y8" s="15">
        <f t="shared" ref="Y8:Y71" si="9">Q8*R8*U8/(F8*(F8+Q8))</f>
        <v>22872.592414151506</v>
      </c>
      <c r="Z8" s="15">
        <f t="shared" ref="Z8:Z71" si="10">1-((1-Q8)/(1+F8))^G8</f>
        <v>0.37210372178626183</v>
      </c>
      <c r="AA8" s="14">
        <f t="shared" ref="AA8:AA71" si="11">V8*W8-X8*W8+Y8*Z8</f>
        <v>2237.82847929327</v>
      </c>
      <c r="AB8" s="24">
        <f t="shared" ref="AB8:AB71" si="12">IF(OR(C8=1,C8=3),T8,MAX(AA8,T8))</f>
        <v>1439.8857159122169</v>
      </c>
    </row>
    <row r="9" spans="1:29">
      <c r="A9" s="5" t="s">
        <v>32</v>
      </c>
      <c r="B9" s="6">
        <v>0</v>
      </c>
      <c r="C9" s="7">
        <f t="shared" si="1"/>
        <v>1</v>
      </c>
      <c r="D9" s="5" t="s">
        <v>33</v>
      </c>
      <c r="E9" s="8">
        <f>IF(AND(D9="F", B9=0),0.96,1)</f>
        <v>0.96</v>
      </c>
      <c r="F9" s="27">
        <v>0.13750000000000001</v>
      </c>
      <c r="G9" s="9">
        <v>1</v>
      </c>
      <c r="H9" s="10">
        <v>18597.23</v>
      </c>
      <c r="I9" s="6">
        <f t="shared" si="0"/>
        <v>0</v>
      </c>
      <c r="J9" s="29">
        <v>0.374</v>
      </c>
      <c r="K9" s="11">
        <v>0</v>
      </c>
      <c r="L9" s="11">
        <v>0</v>
      </c>
      <c r="M9" s="11">
        <v>1</v>
      </c>
      <c r="N9" s="11">
        <v>13</v>
      </c>
      <c r="O9" s="12">
        <f t="shared" si="3"/>
        <v>-4.9738761999999994</v>
      </c>
      <c r="P9" s="12">
        <f t="shared" si="4"/>
        <v>6.8687806382474919E-3</v>
      </c>
      <c r="Q9" s="12">
        <f t="shared" ref="Q9:Q71" si="13">IF(OR(C9=3,B9&gt;3),1,P9)</f>
        <v>6.8687806382474919E-3</v>
      </c>
      <c r="R9" s="13">
        <f>VLOOKUP(B9,'Tabla de Severidad'!A:B,2,0)</f>
        <v>0.72</v>
      </c>
      <c r="S9" s="14">
        <f t="shared" si="5"/>
        <v>18597.23</v>
      </c>
      <c r="T9" s="14">
        <f t="shared" si="6"/>
        <v>88.294090762853259</v>
      </c>
      <c r="U9" s="14">
        <f t="shared" si="7"/>
        <v>21154.349125000001</v>
      </c>
      <c r="V9" s="15">
        <f t="shared" ref="V9:V72" si="14">(Q9*R9*S9)/(1+F9)</f>
        <v>80.855394471477339</v>
      </c>
      <c r="W9" s="15">
        <f t="shared" ref="W9:W72" si="15">(1-(1-Q9)^G9)/Q9</f>
        <v>0.99999999999999734</v>
      </c>
      <c r="X9" s="15">
        <f t="shared" si="8"/>
        <v>668.89462699131263</v>
      </c>
      <c r="Y9" s="15">
        <f t="shared" si="9"/>
        <v>5270.3059126693342</v>
      </c>
      <c r="Z9" s="15">
        <f t="shared" si="10"/>
        <v>0.12691760935230545</v>
      </c>
      <c r="AA9" s="14">
        <f t="shared" si="11"/>
        <v>80.855394471478462</v>
      </c>
      <c r="AB9" s="24">
        <f t="shared" si="12"/>
        <v>88.294090762853259</v>
      </c>
    </row>
    <row r="10" spans="1:29">
      <c r="A10" s="5" t="s">
        <v>34</v>
      </c>
      <c r="B10" s="6">
        <v>0</v>
      </c>
      <c r="C10" s="7">
        <f t="shared" si="1"/>
        <v>1</v>
      </c>
      <c r="D10" s="5" t="s">
        <v>33</v>
      </c>
      <c r="E10" s="8">
        <f t="shared" si="2"/>
        <v>0.96</v>
      </c>
      <c r="F10" s="27">
        <v>0.14150000000000001</v>
      </c>
      <c r="G10" s="9">
        <v>1</v>
      </c>
      <c r="H10" s="10">
        <v>8303.619999999999</v>
      </c>
      <c r="I10" s="6">
        <f t="shared" si="0"/>
        <v>0</v>
      </c>
      <c r="J10" s="29">
        <v>0.377</v>
      </c>
      <c r="K10" s="11">
        <v>0</v>
      </c>
      <c r="L10" s="11">
        <v>0</v>
      </c>
      <c r="M10" s="11">
        <v>1</v>
      </c>
      <c r="N10" s="11">
        <v>13</v>
      </c>
      <c r="O10" s="12">
        <f t="shared" si="3"/>
        <v>-4.9762351000000002</v>
      </c>
      <c r="P10" s="12">
        <f t="shared" si="4"/>
        <v>6.852707868907181E-3</v>
      </c>
      <c r="Q10" s="12">
        <f t="shared" si="13"/>
        <v>6.852707868907181E-3</v>
      </c>
      <c r="R10" s="13">
        <f>VLOOKUP(B10,'Tabla de Severidad'!A:B,2,0)</f>
        <v>0.72</v>
      </c>
      <c r="S10" s="14">
        <f t="shared" si="5"/>
        <v>8303.619999999999</v>
      </c>
      <c r="T10" s="14">
        <f t="shared" si="6"/>
        <v>39.330857397483669</v>
      </c>
      <c r="U10" s="14">
        <f t="shared" si="7"/>
        <v>9478.5822299999982</v>
      </c>
      <c r="V10" s="15">
        <f t="shared" si="14"/>
        <v>35.89105836388859</v>
      </c>
      <c r="W10" s="15">
        <f t="shared" si="15"/>
        <v>0.99999999999999201</v>
      </c>
      <c r="X10" s="15">
        <f t="shared" si="8"/>
        <v>289.53811393907296</v>
      </c>
      <c r="Y10" s="15">
        <f t="shared" si="9"/>
        <v>2227.8511919951402</v>
      </c>
      <c r="Z10" s="15">
        <f t="shared" si="10"/>
        <v>0.1299629503888805</v>
      </c>
      <c r="AA10" s="14">
        <f t="shared" si="11"/>
        <v>35.891058363890409</v>
      </c>
      <c r="AB10" s="24">
        <f t="shared" si="12"/>
        <v>39.330857397483669</v>
      </c>
    </row>
    <row r="11" spans="1:29">
      <c r="A11" s="5" t="s">
        <v>35</v>
      </c>
      <c r="B11" s="6">
        <v>0</v>
      </c>
      <c r="C11" s="7">
        <f t="shared" si="1"/>
        <v>1</v>
      </c>
      <c r="D11" s="5" t="s">
        <v>33</v>
      </c>
      <c r="E11" s="8">
        <f t="shared" si="2"/>
        <v>0.96</v>
      </c>
      <c r="F11" s="27">
        <v>0.16449999999999998</v>
      </c>
      <c r="G11" s="9">
        <v>1</v>
      </c>
      <c r="H11" s="10">
        <v>31155.19</v>
      </c>
      <c r="I11" s="6">
        <f t="shared" si="0"/>
        <v>0</v>
      </c>
      <c r="J11" s="29">
        <v>0.379</v>
      </c>
      <c r="K11" s="11">
        <v>0</v>
      </c>
      <c r="L11" s="11">
        <v>0</v>
      </c>
      <c r="M11" s="11">
        <v>1</v>
      </c>
      <c r="N11" s="11">
        <v>13</v>
      </c>
      <c r="O11" s="12">
        <f t="shared" si="3"/>
        <v>-4.9778076999999996</v>
      </c>
      <c r="P11" s="12">
        <f t="shared" si="4"/>
        <v>6.8420134451677829E-3</v>
      </c>
      <c r="Q11" s="12">
        <f t="shared" si="13"/>
        <v>6.8420134451677829E-3</v>
      </c>
      <c r="R11" s="13">
        <f>VLOOKUP(B11,'Tabla de Severidad'!A:B,2,0)</f>
        <v>0.72</v>
      </c>
      <c r="S11" s="14">
        <f t="shared" si="5"/>
        <v>31155.19</v>
      </c>
      <c r="T11" s="14">
        <f t="shared" si="6"/>
        <v>147.33911499270232</v>
      </c>
      <c r="U11" s="14">
        <f t="shared" si="7"/>
        <v>36280.218754999994</v>
      </c>
      <c r="V11" s="15">
        <f t="shared" si="14"/>
        <v>131.79754811856156</v>
      </c>
      <c r="W11" s="15">
        <f t="shared" si="15"/>
        <v>0.99999999999999833</v>
      </c>
      <c r="X11" s="15">
        <f t="shared" si="8"/>
        <v>932.99844853534921</v>
      </c>
      <c r="Y11" s="15">
        <f t="shared" si="9"/>
        <v>6340.9824098227045</v>
      </c>
      <c r="Z11" s="15">
        <f t="shared" si="10"/>
        <v>0.14713783893960297</v>
      </c>
      <c r="AA11" s="14">
        <f t="shared" si="11"/>
        <v>131.79754811856242</v>
      </c>
      <c r="AB11" s="24">
        <f t="shared" si="12"/>
        <v>147.33911499270232</v>
      </c>
    </row>
    <row r="12" spans="1:29">
      <c r="A12" s="5" t="s">
        <v>36</v>
      </c>
      <c r="B12" s="6">
        <v>0</v>
      </c>
      <c r="C12" s="7">
        <f t="shared" si="1"/>
        <v>1</v>
      </c>
      <c r="D12" s="5" t="s">
        <v>30</v>
      </c>
      <c r="E12" s="8">
        <f t="shared" si="2"/>
        <v>1</v>
      </c>
      <c r="F12" s="27">
        <v>0.13850000000000001</v>
      </c>
      <c r="G12" s="9">
        <v>1</v>
      </c>
      <c r="H12" s="10">
        <v>5931.74</v>
      </c>
      <c r="I12" s="6">
        <f t="shared" si="0"/>
        <v>0</v>
      </c>
      <c r="J12" s="29">
        <v>0.33800000000000002</v>
      </c>
      <c r="K12" s="11">
        <v>0</v>
      </c>
      <c r="L12" s="11">
        <v>0</v>
      </c>
      <c r="M12" s="11">
        <v>1</v>
      </c>
      <c r="N12" s="11">
        <v>13</v>
      </c>
      <c r="O12" s="12">
        <f t="shared" si="3"/>
        <v>-4.9455694000000001</v>
      </c>
      <c r="P12" s="12">
        <f t="shared" si="4"/>
        <v>7.0645986611358918E-3</v>
      </c>
      <c r="Q12" s="12">
        <f t="shared" si="13"/>
        <v>7.0645986611358918E-3</v>
      </c>
      <c r="R12" s="13">
        <f>VLOOKUP(B12,'Tabla de Severidad'!A:B,2,0)</f>
        <v>0.72</v>
      </c>
      <c r="S12" s="14">
        <f t="shared" si="5"/>
        <v>5931.74</v>
      </c>
      <c r="T12" s="14">
        <f t="shared" si="6"/>
        <v>30.171860972788473</v>
      </c>
      <c r="U12" s="14">
        <f t="shared" si="7"/>
        <v>6753.2859900000003</v>
      </c>
      <c r="V12" s="15">
        <f t="shared" si="14"/>
        <v>26.501414995861634</v>
      </c>
      <c r="W12" s="15">
        <f t="shared" si="15"/>
        <v>0.99999999999999345</v>
      </c>
      <c r="X12" s="15">
        <f t="shared" si="8"/>
        <v>217.84737164468211</v>
      </c>
      <c r="Y12" s="15">
        <f t="shared" si="9"/>
        <v>1703.8430696658725</v>
      </c>
      <c r="Z12" s="15">
        <f t="shared" si="10"/>
        <v>0.12785647664570565</v>
      </c>
      <c r="AA12" s="14">
        <f t="shared" si="11"/>
        <v>26.501414995862831</v>
      </c>
      <c r="AB12" s="24">
        <f t="shared" si="12"/>
        <v>30.171860972788473</v>
      </c>
    </row>
    <row r="13" spans="1:29">
      <c r="A13" s="5" t="s">
        <v>37</v>
      </c>
      <c r="B13" s="6">
        <v>0</v>
      </c>
      <c r="C13" s="7">
        <f t="shared" si="1"/>
        <v>1</v>
      </c>
      <c r="D13" s="5" t="s">
        <v>33</v>
      </c>
      <c r="E13" s="8">
        <f t="shared" si="2"/>
        <v>0.96</v>
      </c>
      <c r="F13" s="27">
        <v>0.1779</v>
      </c>
      <c r="G13" s="9">
        <v>4.83</v>
      </c>
      <c r="H13" s="10">
        <v>277885.31</v>
      </c>
      <c r="I13" s="6">
        <f t="shared" si="0"/>
        <v>0</v>
      </c>
      <c r="J13" s="29">
        <v>0</v>
      </c>
      <c r="K13" s="11">
        <v>0</v>
      </c>
      <c r="L13" s="11">
        <v>0</v>
      </c>
      <c r="M13" s="11">
        <v>1</v>
      </c>
      <c r="N13" s="11">
        <v>13</v>
      </c>
      <c r="O13" s="12">
        <f t="shared" si="3"/>
        <v>-4.6798000000000002</v>
      </c>
      <c r="P13" s="12">
        <f t="shared" si="4"/>
        <v>9.1955273823630928E-3</v>
      </c>
      <c r="Q13" s="12">
        <f t="shared" si="13"/>
        <v>9.1955273823630928E-3</v>
      </c>
      <c r="R13" s="13">
        <f>VLOOKUP(B13,'Tabla de Severidad'!A:B,2,0)</f>
        <v>0.72</v>
      </c>
      <c r="S13" s="14">
        <f t="shared" si="5"/>
        <v>277885.31</v>
      </c>
      <c r="T13" s="14">
        <f t="shared" si="6"/>
        <v>1766.2247266831184</v>
      </c>
      <c r="U13" s="14">
        <f t="shared" si="7"/>
        <v>90453.562042254183</v>
      </c>
      <c r="V13" s="15">
        <f t="shared" si="14"/>
        <v>1561.9470444250351</v>
      </c>
      <c r="W13" s="15">
        <f t="shared" si="15"/>
        <v>4.7456811228663165</v>
      </c>
      <c r="X13" s="15">
        <f t="shared" si="8"/>
        <v>2857.9224664415997</v>
      </c>
      <c r="Y13" s="15">
        <f t="shared" si="9"/>
        <v>17992.663535680516</v>
      </c>
      <c r="Z13" s="15">
        <f t="shared" si="10"/>
        <v>0.56632123076628604</v>
      </c>
      <c r="AA13" s="14">
        <f t="shared" si="11"/>
        <v>4039.3412623275462</v>
      </c>
      <c r="AB13" s="24">
        <f t="shared" si="12"/>
        <v>1766.2247266831184</v>
      </c>
    </row>
    <row r="14" spans="1:29">
      <c r="A14" s="5" t="s">
        <v>38</v>
      </c>
      <c r="B14" s="6">
        <v>0</v>
      </c>
      <c r="C14" s="7">
        <f t="shared" si="1"/>
        <v>1</v>
      </c>
      <c r="D14" s="5" t="s">
        <v>30</v>
      </c>
      <c r="E14" s="8">
        <f t="shared" si="2"/>
        <v>1</v>
      </c>
      <c r="F14" s="27">
        <v>0.15990000000000001</v>
      </c>
      <c r="G14" s="9">
        <v>1</v>
      </c>
      <c r="H14" s="10">
        <v>19511.02</v>
      </c>
      <c r="I14" s="6">
        <f t="shared" si="0"/>
        <v>0</v>
      </c>
      <c r="J14" s="29">
        <v>0.56899999999999995</v>
      </c>
      <c r="K14" s="11">
        <v>0</v>
      </c>
      <c r="L14" s="11">
        <v>0</v>
      </c>
      <c r="M14" s="11">
        <v>1</v>
      </c>
      <c r="N14" s="11">
        <v>13</v>
      </c>
      <c r="O14" s="12">
        <f t="shared" si="3"/>
        <v>-5.1272047000000001</v>
      </c>
      <c r="P14" s="12">
        <f t="shared" si="4"/>
        <v>5.8981278586766614E-3</v>
      </c>
      <c r="Q14" s="12">
        <f t="shared" si="13"/>
        <v>5.8981278586766614E-3</v>
      </c>
      <c r="R14" s="13">
        <f>VLOOKUP(B14,'Tabla de Severidad'!A:B,2,0)</f>
        <v>0.72</v>
      </c>
      <c r="S14" s="14">
        <f t="shared" si="5"/>
        <v>19511.02</v>
      </c>
      <c r="T14" s="14">
        <f t="shared" si="6"/>
        <v>82.856513241502213</v>
      </c>
      <c r="U14" s="14">
        <f t="shared" si="7"/>
        <v>22630.832097999999</v>
      </c>
      <c r="V14" s="15">
        <f t="shared" si="14"/>
        <v>71.434186776017086</v>
      </c>
      <c r="W14" s="15">
        <f t="shared" si="15"/>
        <v>1.0000000000000093</v>
      </c>
      <c r="X14" s="15">
        <f t="shared" si="8"/>
        <v>518.17706842715575</v>
      </c>
      <c r="Y14" s="15">
        <f t="shared" si="9"/>
        <v>3625.0926921259816</v>
      </c>
      <c r="Z14" s="15">
        <f t="shared" si="10"/>
        <v>0.14294174313188779</v>
      </c>
      <c r="AA14" s="14">
        <f t="shared" si="11"/>
        <v>71.43418677601278</v>
      </c>
      <c r="AB14" s="24">
        <f t="shared" si="12"/>
        <v>82.856513241502213</v>
      </c>
    </row>
    <row r="15" spans="1:29">
      <c r="A15" s="5" t="s">
        <v>39</v>
      </c>
      <c r="B15" s="6">
        <v>0</v>
      </c>
      <c r="C15" s="7">
        <f t="shared" si="1"/>
        <v>1</v>
      </c>
      <c r="D15" s="5" t="s">
        <v>33</v>
      </c>
      <c r="E15" s="8">
        <f t="shared" si="2"/>
        <v>0.96</v>
      </c>
      <c r="F15" s="27">
        <v>0.15690000000000001</v>
      </c>
      <c r="G15" s="9">
        <v>1</v>
      </c>
      <c r="H15" s="10">
        <v>17397.93</v>
      </c>
      <c r="I15" s="6">
        <f t="shared" si="0"/>
        <v>0</v>
      </c>
      <c r="J15" s="29">
        <v>0.27300000000000002</v>
      </c>
      <c r="K15" s="11">
        <v>0</v>
      </c>
      <c r="L15" s="11">
        <v>0</v>
      </c>
      <c r="M15" s="11">
        <v>1</v>
      </c>
      <c r="N15" s="11">
        <v>13</v>
      </c>
      <c r="O15" s="12">
        <f t="shared" si="3"/>
        <v>-4.8944598999999993</v>
      </c>
      <c r="P15" s="12">
        <f t="shared" si="4"/>
        <v>7.4322996690662389E-3</v>
      </c>
      <c r="Q15" s="12">
        <f t="shared" si="13"/>
        <v>7.4322996690662389E-3</v>
      </c>
      <c r="R15" s="13">
        <f>VLOOKUP(B15,'Tabla de Severidad'!A:B,2,0)</f>
        <v>0.72</v>
      </c>
      <c r="S15" s="14">
        <f t="shared" si="5"/>
        <v>17397.93</v>
      </c>
      <c r="T15" s="14">
        <f t="shared" si="6"/>
        <v>89.376742228449658</v>
      </c>
      <c r="U15" s="14">
        <f t="shared" si="7"/>
        <v>20127.665217000002</v>
      </c>
      <c r="V15" s="15">
        <f t="shared" si="14"/>
        <v>80.474347959750233</v>
      </c>
      <c r="W15" s="15">
        <f t="shared" si="15"/>
        <v>0.99999999999999778</v>
      </c>
      <c r="X15" s="15">
        <f t="shared" si="8"/>
        <v>593.37650194158732</v>
      </c>
      <c r="Y15" s="15">
        <f t="shared" si="9"/>
        <v>4177.3727774677036</v>
      </c>
      <c r="Z15" s="15">
        <f t="shared" si="10"/>
        <v>0.14204537960849362</v>
      </c>
      <c r="AA15" s="14">
        <f t="shared" si="11"/>
        <v>80.474347959751412</v>
      </c>
      <c r="AB15" s="24">
        <f t="shared" si="12"/>
        <v>89.376742228449658</v>
      </c>
    </row>
    <row r="16" spans="1:29">
      <c r="A16" s="5" t="s">
        <v>40</v>
      </c>
      <c r="B16" s="6">
        <v>0</v>
      </c>
      <c r="C16" s="7">
        <f t="shared" si="1"/>
        <v>1</v>
      </c>
      <c r="D16" s="5" t="s">
        <v>33</v>
      </c>
      <c r="E16" s="8">
        <f t="shared" si="2"/>
        <v>0.96</v>
      </c>
      <c r="F16" s="27">
        <v>0.1729</v>
      </c>
      <c r="G16" s="9">
        <v>3.83</v>
      </c>
      <c r="H16" s="10">
        <v>283679.13</v>
      </c>
      <c r="I16" s="6">
        <f t="shared" si="0"/>
        <v>0</v>
      </c>
      <c r="J16" s="29">
        <v>0</v>
      </c>
      <c r="K16" s="11">
        <v>0</v>
      </c>
      <c r="L16" s="11">
        <v>0</v>
      </c>
      <c r="M16" s="11">
        <v>1</v>
      </c>
      <c r="N16" s="11">
        <v>13</v>
      </c>
      <c r="O16" s="12">
        <f t="shared" si="3"/>
        <v>-4.6798000000000002</v>
      </c>
      <c r="P16" s="12">
        <f t="shared" si="4"/>
        <v>9.1955273823630928E-3</v>
      </c>
      <c r="Q16" s="12">
        <f t="shared" si="13"/>
        <v>9.1955273823630928E-3</v>
      </c>
      <c r="R16" s="13">
        <f>VLOOKUP(B16,'Tabla de Severidad'!A:B,2,0)</f>
        <v>0.72</v>
      </c>
      <c r="S16" s="14">
        <f t="shared" si="5"/>
        <v>283679.13</v>
      </c>
      <c r="T16" s="14">
        <f t="shared" si="6"/>
        <v>1803.0499483760218</v>
      </c>
      <c r="U16" s="14">
        <f t="shared" si="7"/>
        <v>107305.93068433863</v>
      </c>
      <c r="V16" s="15">
        <f t="shared" si="14"/>
        <v>1601.3104523474776</v>
      </c>
      <c r="W16" s="15">
        <f t="shared" si="15"/>
        <v>3.7804443019625058</v>
      </c>
      <c r="X16" s="15">
        <f t="shared" si="8"/>
        <v>3503.2964133794917</v>
      </c>
      <c r="Y16" s="15">
        <f t="shared" si="9"/>
        <v>22565.169075376129</v>
      </c>
      <c r="Z16" s="15">
        <f t="shared" si="10"/>
        <v>0.47596016271451558</v>
      </c>
      <c r="AA16" s="14">
        <f t="shared" si="11"/>
        <v>3549.7695560004186</v>
      </c>
      <c r="AB16" s="24">
        <f t="shared" si="12"/>
        <v>1803.0499483760218</v>
      </c>
    </row>
    <row r="17" spans="1:28">
      <c r="A17" s="5" t="s">
        <v>41</v>
      </c>
      <c r="B17" s="6">
        <v>0</v>
      </c>
      <c r="C17" s="7">
        <f t="shared" si="1"/>
        <v>1</v>
      </c>
      <c r="D17" s="5" t="s">
        <v>33</v>
      </c>
      <c r="E17" s="8">
        <f t="shared" si="2"/>
        <v>0.96</v>
      </c>
      <c r="F17" s="27">
        <v>0.13190000000000002</v>
      </c>
      <c r="G17" s="9">
        <v>2.83</v>
      </c>
      <c r="H17" s="10">
        <v>47422.25</v>
      </c>
      <c r="I17" s="6">
        <f t="shared" si="0"/>
        <v>0</v>
      </c>
      <c r="J17" s="29">
        <v>0</v>
      </c>
      <c r="K17" s="11">
        <v>0</v>
      </c>
      <c r="L17" s="11">
        <v>0</v>
      </c>
      <c r="M17" s="11">
        <v>1</v>
      </c>
      <c r="N17" s="11">
        <v>13</v>
      </c>
      <c r="O17" s="12">
        <f t="shared" si="3"/>
        <v>-4.6798000000000002</v>
      </c>
      <c r="P17" s="12">
        <f t="shared" si="4"/>
        <v>9.1955273823630928E-3</v>
      </c>
      <c r="Q17" s="12">
        <f t="shared" si="13"/>
        <v>9.1955273823630928E-3</v>
      </c>
      <c r="R17" s="13">
        <f>VLOOKUP(B17,'Tabla de Severidad'!A:B,2,0)</f>
        <v>0.72</v>
      </c>
      <c r="S17" s="14">
        <f t="shared" si="5"/>
        <v>47422.25</v>
      </c>
      <c r="T17" s="14">
        <f t="shared" si="6"/>
        <v>301.41338001979489</v>
      </c>
      <c r="U17" s="14">
        <f t="shared" si="7"/>
        <v>21149.176922563329</v>
      </c>
      <c r="V17" s="15">
        <f t="shared" si="14"/>
        <v>277.38516728858832</v>
      </c>
      <c r="W17" s="15">
        <f t="shared" si="15"/>
        <v>2.8062492437249196</v>
      </c>
      <c r="X17" s="15">
        <f t="shared" si="8"/>
        <v>937.88535237924009</v>
      </c>
      <c r="Y17" s="15">
        <f t="shared" si="9"/>
        <v>7523.9268746002817</v>
      </c>
      <c r="Z17" s="15">
        <f t="shared" si="10"/>
        <v>0.3139289203653729</v>
      </c>
      <c r="AA17" s="14">
        <f t="shared" si="11"/>
        <v>508.45009576047005</v>
      </c>
      <c r="AB17" s="24">
        <f t="shared" si="12"/>
        <v>301.41338001979489</v>
      </c>
    </row>
    <row r="18" spans="1:28">
      <c r="A18" s="5" t="s">
        <v>42</v>
      </c>
      <c r="B18" s="6">
        <v>0</v>
      </c>
      <c r="C18" s="7">
        <f t="shared" si="1"/>
        <v>1</v>
      </c>
      <c r="D18" s="5" t="s">
        <v>30</v>
      </c>
      <c r="E18" s="8">
        <f t="shared" si="2"/>
        <v>1</v>
      </c>
      <c r="F18" s="27">
        <v>0.1799</v>
      </c>
      <c r="G18" s="9">
        <v>3.04</v>
      </c>
      <c r="H18" s="10">
        <v>88058.16</v>
      </c>
      <c r="I18" s="6">
        <f t="shared" si="0"/>
        <v>0</v>
      </c>
      <c r="J18" s="29">
        <v>0.75800000000000001</v>
      </c>
      <c r="K18" s="11">
        <v>0</v>
      </c>
      <c r="L18" s="11">
        <v>0</v>
      </c>
      <c r="M18" s="11">
        <v>1</v>
      </c>
      <c r="N18" s="11">
        <v>13</v>
      </c>
      <c r="O18" s="12">
        <f t="shared" si="3"/>
        <v>-5.2758153999999999</v>
      </c>
      <c r="P18" s="12">
        <f t="shared" si="4"/>
        <v>5.0877674771519586E-3</v>
      </c>
      <c r="Q18" s="12">
        <f t="shared" si="13"/>
        <v>5.0877674771519586E-3</v>
      </c>
      <c r="R18" s="13">
        <f>VLOOKUP(B18,'Tabla de Severidad'!A:B,2,0)</f>
        <v>0.72</v>
      </c>
      <c r="S18" s="14">
        <f t="shared" si="5"/>
        <v>88058.16</v>
      </c>
      <c r="T18" s="14">
        <f t="shared" si="6"/>
        <v>322.57399863300736</v>
      </c>
      <c r="U18" s="14">
        <f t="shared" si="7"/>
        <v>40082.186229097075</v>
      </c>
      <c r="V18" s="15">
        <f t="shared" si="14"/>
        <v>273.39096417747891</v>
      </c>
      <c r="W18" s="15">
        <f t="shared" si="15"/>
        <v>3.0242516745214636</v>
      </c>
      <c r="X18" s="15">
        <f t="shared" si="8"/>
        <v>691.72709649117951</v>
      </c>
      <c r="Y18" s="15">
        <f t="shared" si="9"/>
        <v>4412.0149795891157</v>
      </c>
      <c r="Z18" s="15">
        <f t="shared" si="10"/>
        <v>0.40453492958850579</v>
      </c>
      <c r="AA18" s="14">
        <f t="shared" si="11"/>
        <v>519.66042044897404</v>
      </c>
      <c r="AB18" s="24">
        <f t="shared" si="12"/>
        <v>322.57399863300736</v>
      </c>
    </row>
    <row r="19" spans="1:28">
      <c r="A19" s="5" t="s">
        <v>43</v>
      </c>
      <c r="B19" s="6">
        <v>0</v>
      </c>
      <c r="C19" s="7">
        <f t="shared" si="1"/>
        <v>1</v>
      </c>
      <c r="D19" s="5" t="s">
        <v>33</v>
      </c>
      <c r="E19" s="8">
        <f t="shared" si="2"/>
        <v>0.96</v>
      </c>
      <c r="F19" s="27">
        <v>0.12090000000000001</v>
      </c>
      <c r="G19" s="9">
        <v>1.62</v>
      </c>
      <c r="H19" s="10">
        <v>144784.84</v>
      </c>
      <c r="I19" s="6">
        <f t="shared" si="0"/>
        <v>0</v>
      </c>
      <c r="J19" s="29">
        <v>0.755</v>
      </c>
      <c r="K19" s="11">
        <v>0</v>
      </c>
      <c r="L19" s="11">
        <v>0</v>
      </c>
      <c r="M19" s="11">
        <v>1</v>
      </c>
      <c r="N19" s="11">
        <v>13</v>
      </c>
      <c r="O19" s="12">
        <f t="shared" si="3"/>
        <v>-5.2734565</v>
      </c>
      <c r="P19" s="12">
        <f t="shared" si="4"/>
        <v>5.0997219014669252E-3</v>
      </c>
      <c r="Q19" s="12">
        <f t="shared" si="13"/>
        <v>5.0997219014669252E-3</v>
      </c>
      <c r="R19" s="13">
        <f>VLOOKUP(B19,'Tabla de Severidad'!A:B,2,0)</f>
        <v>0.72</v>
      </c>
      <c r="S19" s="14">
        <f t="shared" si="5"/>
        <v>144784.84</v>
      </c>
      <c r="T19" s="14">
        <f t="shared" si="6"/>
        <v>510.3561043918433</v>
      </c>
      <c r="U19" s="14">
        <f t="shared" si="7"/>
        <v>103695.02711938454</v>
      </c>
      <c r="V19" s="15">
        <f t="shared" si="14"/>
        <v>474.28043721548465</v>
      </c>
      <c r="W19" s="15">
        <f t="shared" si="15"/>
        <v>1.6174372623756148</v>
      </c>
      <c r="X19" s="15">
        <f t="shared" si="8"/>
        <v>2809.5951832782298</v>
      </c>
      <c r="Y19" s="15">
        <f t="shared" si="9"/>
        <v>24994.303109647601</v>
      </c>
      <c r="Z19" s="15">
        <f t="shared" si="10"/>
        <v>0.17566346841330871</v>
      </c>
      <c r="AA19" s="14">
        <f t="shared" si="11"/>
        <v>613.3608851571139</v>
      </c>
      <c r="AB19" s="24">
        <f t="shared" si="12"/>
        <v>510.3561043918433</v>
      </c>
    </row>
    <row r="20" spans="1:28">
      <c r="A20" s="5" t="s">
        <v>44</v>
      </c>
      <c r="B20" s="6">
        <v>0</v>
      </c>
      <c r="C20" s="7">
        <f t="shared" si="1"/>
        <v>1</v>
      </c>
      <c r="D20" s="5" t="s">
        <v>33</v>
      </c>
      <c r="E20" s="8">
        <f t="shared" si="2"/>
        <v>0.96</v>
      </c>
      <c r="F20" s="27">
        <v>0.18889999999999998</v>
      </c>
      <c r="G20" s="9">
        <v>4.83</v>
      </c>
      <c r="H20" s="10">
        <v>253274.57</v>
      </c>
      <c r="I20" s="6">
        <f t="shared" si="0"/>
        <v>0</v>
      </c>
      <c r="J20" s="29">
        <v>0</v>
      </c>
      <c r="K20" s="11">
        <v>0</v>
      </c>
      <c r="L20" s="11">
        <v>0</v>
      </c>
      <c r="M20" s="11">
        <v>1</v>
      </c>
      <c r="N20" s="11">
        <v>13</v>
      </c>
      <c r="O20" s="12">
        <f t="shared" si="3"/>
        <v>-4.6798000000000002</v>
      </c>
      <c r="P20" s="12">
        <f t="shared" si="4"/>
        <v>9.1955273823630928E-3</v>
      </c>
      <c r="Q20" s="12">
        <f t="shared" si="13"/>
        <v>9.1955273823630928E-3</v>
      </c>
      <c r="R20" s="13">
        <f>VLOOKUP(B20,'Tabla de Severidad'!A:B,2,0)</f>
        <v>0.72</v>
      </c>
      <c r="S20" s="14">
        <f t="shared" si="5"/>
        <v>253274.57</v>
      </c>
      <c r="T20" s="14">
        <f t="shared" si="6"/>
        <v>1609.8001300393835</v>
      </c>
      <c r="U20" s="14">
        <f t="shared" si="7"/>
        <v>84463.438981208223</v>
      </c>
      <c r="V20" s="15">
        <f t="shared" si="14"/>
        <v>1410.4425397070329</v>
      </c>
      <c r="W20" s="15">
        <f t="shared" si="15"/>
        <v>4.7456811228663165</v>
      </c>
      <c r="X20" s="15">
        <f t="shared" si="8"/>
        <v>2490.0072605222053</v>
      </c>
      <c r="Y20" s="15">
        <f t="shared" si="9"/>
        <v>14944.151799655519</v>
      </c>
      <c r="Z20" s="15">
        <f t="shared" si="10"/>
        <v>0.58536122830647064</v>
      </c>
      <c r="AA20" s="14">
        <f t="shared" si="11"/>
        <v>3624.4571369596997</v>
      </c>
      <c r="AB20" s="24">
        <f t="shared" si="12"/>
        <v>1609.8001300393835</v>
      </c>
    </row>
    <row r="21" spans="1:28">
      <c r="A21" s="5" t="s">
        <v>45</v>
      </c>
      <c r="B21" s="6">
        <v>0</v>
      </c>
      <c r="C21" s="7">
        <f t="shared" si="1"/>
        <v>1</v>
      </c>
      <c r="D21" s="5" t="s">
        <v>30</v>
      </c>
      <c r="E21" s="8">
        <f t="shared" si="2"/>
        <v>1</v>
      </c>
      <c r="F21" s="27">
        <v>0.14150000000000001</v>
      </c>
      <c r="G21" s="9">
        <v>1.54</v>
      </c>
      <c r="H21" s="10">
        <v>47730.7</v>
      </c>
      <c r="I21" s="6">
        <f t="shared" si="0"/>
        <v>0</v>
      </c>
      <c r="J21" s="29">
        <v>0.751</v>
      </c>
      <c r="K21" s="11">
        <v>0</v>
      </c>
      <c r="L21" s="11">
        <v>0</v>
      </c>
      <c r="M21" s="11">
        <v>1</v>
      </c>
      <c r="N21" s="11">
        <v>13</v>
      </c>
      <c r="O21" s="12">
        <f t="shared" si="3"/>
        <v>-5.2703112999999995</v>
      </c>
      <c r="P21" s="12">
        <f t="shared" si="4"/>
        <v>5.1157046139420096E-3</v>
      </c>
      <c r="Q21" s="12">
        <f t="shared" si="13"/>
        <v>5.1157046139420096E-3</v>
      </c>
      <c r="R21" s="13">
        <f>VLOOKUP(B21,'Tabla de Severidad'!A:B,2,0)</f>
        <v>0.72</v>
      </c>
      <c r="S21" s="14">
        <f t="shared" si="5"/>
        <v>47730.7</v>
      </c>
      <c r="T21" s="14">
        <f t="shared" si="6"/>
        <v>175.80683679601094</v>
      </c>
      <c r="U21" s="14">
        <f t="shared" si="7"/>
        <v>36630.006484010642</v>
      </c>
      <c r="V21" s="15">
        <f t="shared" si="14"/>
        <v>154.01387367149448</v>
      </c>
      <c r="W21" s="15">
        <f t="shared" si="15"/>
        <v>1.5378712183759764</v>
      </c>
      <c r="X21" s="15">
        <f t="shared" si="8"/>
        <v>835.30022079846503</v>
      </c>
      <c r="Y21" s="15">
        <f t="shared" si="9"/>
        <v>6503.3633644644215</v>
      </c>
      <c r="Z21" s="15">
        <f t="shared" si="10"/>
        <v>0.19079817088378204</v>
      </c>
      <c r="AA21" s="14">
        <f t="shared" si="11"/>
        <v>193.09916981333777</v>
      </c>
      <c r="AB21" s="24">
        <f t="shared" si="12"/>
        <v>175.80683679601094</v>
      </c>
    </row>
    <row r="22" spans="1:28">
      <c r="A22" s="5" t="s">
        <v>46</v>
      </c>
      <c r="B22" s="6">
        <v>0</v>
      </c>
      <c r="C22" s="7">
        <f t="shared" si="1"/>
        <v>1</v>
      </c>
      <c r="D22" s="5" t="s">
        <v>33</v>
      </c>
      <c r="E22" s="8">
        <f t="shared" si="2"/>
        <v>0.96</v>
      </c>
      <c r="F22" s="27">
        <v>0.1479</v>
      </c>
      <c r="G22" s="9">
        <v>4.83</v>
      </c>
      <c r="H22" s="10">
        <v>275717.08</v>
      </c>
      <c r="I22" s="6">
        <f t="shared" si="0"/>
        <v>0</v>
      </c>
      <c r="J22" s="29">
        <v>0</v>
      </c>
      <c r="K22" s="11">
        <v>0</v>
      </c>
      <c r="L22" s="11">
        <v>0</v>
      </c>
      <c r="M22" s="11">
        <v>1</v>
      </c>
      <c r="N22" s="11">
        <v>13</v>
      </c>
      <c r="O22" s="12">
        <f t="shared" si="3"/>
        <v>-4.6798000000000002</v>
      </c>
      <c r="P22" s="12">
        <f t="shared" si="4"/>
        <v>9.1955273823630928E-3</v>
      </c>
      <c r="Q22" s="12">
        <f t="shared" si="13"/>
        <v>9.1955273823630928E-3</v>
      </c>
      <c r="R22" s="13">
        <f>VLOOKUP(B22,'Tabla de Severidad'!A:B,2,0)</f>
        <v>0.72</v>
      </c>
      <c r="S22" s="14">
        <f t="shared" si="5"/>
        <v>275717.08</v>
      </c>
      <c r="T22" s="14">
        <f t="shared" si="6"/>
        <v>1752.443568409095</v>
      </c>
      <c r="U22" s="14">
        <f t="shared" si="7"/>
        <v>83845.319492779265</v>
      </c>
      <c r="V22" s="15">
        <f t="shared" si="14"/>
        <v>1590.2622618922737</v>
      </c>
      <c r="W22" s="15">
        <f t="shared" si="15"/>
        <v>4.7456811228663165</v>
      </c>
      <c r="X22" s="15">
        <f t="shared" si="8"/>
        <v>3269.758914319068</v>
      </c>
      <c r="Y22" s="15">
        <f t="shared" si="9"/>
        <v>23892.190441624516</v>
      </c>
      <c r="Z22" s="15">
        <f t="shared" si="10"/>
        <v>0.50876958463213851</v>
      </c>
      <c r="AA22" s="14">
        <f t="shared" si="11"/>
        <v>4185.2642475982466</v>
      </c>
      <c r="AB22" s="24">
        <f t="shared" si="12"/>
        <v>1752.443568409095</v>
      </c>
    </row>
    <row r="23" spans="1:28">
      <c r="A23" s="5" t="s">
        <v>47</v>
      </c>
      <c r="B23" s="6">
        <v>0</v>
      </c>
      <c r="C23" s="7">
        <f t="shared" si="1"/>
        <v>1</v>
      </c>
      <c r="D23" s="5" t="s">
        <v>33</v>
      </c>
      <c r="E23" s="8">
        <f t="shared" si="2"/>
        <v>0.96</v>
      </c>
      <c r="F23" s="27">
        <v>0.13550000000000001</v>
      </c>
      <c r="G23" s="9">
        <v>1</v>
      </c>
      <c r="H23" s="10">
        <v>7630.67</v>
      </c>
      <c r="I23" s="6">
        <f t="shared" si="0"/>
        <v>0</v>
      </c>
      <c r="J23" s="29">
        <v>0.35899999999999999</v>
      </c>
      <c r="K23" s="11">
        <v>0</v>
      </c>
      <c r="L23" s="11">
        <v>0</v>
      </c>
      <c r="M23" s="11">
        <v>1</v>
      </c>
      <c r="N23" s="11">
        <v>13</v>
      </c>
      <c r="O23" s="12">
        <f t="shared" si="3"/>
        <v>-4.9620816999999997</v>
      </c>
      <c r="P23" s="12">
        <f t="shared" si="4"/>
        <v>6.9497077583318152E-3</v>
      </c>
      <c r="Q23" s="12">
        <f t="shared" si="13"/>
        <v>6.9497077583318152E-3</v>
      </c>
      <c r="R23" s="13">
        <f>VLOOKUP(B23,'Tabla de Severidad'!A:B,2,0)</f>
        <v>0.72</v>
      </c>
      <c r="S23" s="14">
        <f t="shared" si="5"/>
        <v>7630.67</v>
      </c>
      <c r="T23" s="14">
        <f t="shared" si="6"/>
        <v>36.654976396986505</v>
      </c>
      <c r="U23" s="14">
        <f t="shared" si="7"/>
        <v>8664.6257850000002</v>
      </c>
      <c r="V23" s="15">
        <f t="shared" si="14"/>
        <v>33.62595075314335</v>
      </c>
      <c r="W23" s="15">
        <f t="shared" si="15"/>
        <v>0.99999999999999978</v>
      </c>
      <c r="X23" s="15">
        <f t="shared" si="8"/>
        <v>281.78794893132306</v>
      </c>
      <c r="Y23" s="15">
        <f t="shared" si="9"/>
        <v>2246.1977707553592</v>
      </c>
      <c r="Z23" s="15">
        <f t="shared" si="10"/>
        <v>0.1254510856524278</v>
      </c>
      <c r="AA23" s="14">
        <f t="shared" si="11"/>
        <v>33.625950753143286</v>
      </c>
      <c r="AB23" s="24">
        <f t="shared" si="12"/>
        <v>36.654976396986505</v>
      </c>
    </row>
    <row r="24" spans="1:28">
      <c r="A24" s="5" t="s">
        <v>48</v>
      </c>
      <c r="B24" s="6">
        <v>0</v>
      </c>
      <c r="C24" s="7">
        <f t="shared" si="1"/>
        <v>1</v>
      </c>
      <c r="D24" s="5" t="s">
        <v>33</v>
      </c>
      <c r="E24" s="8">
        <f t="shared" si="2"/>
        <v>0.96</v>
      </c>
      <c r="F24" s="27">
        <v>0.16790000000000002</v>
      </c>
      <c r="G24" s="9">
        <v>1.0900000000000001</v>
      </c>
      <c r="H24" s="10">
        <v>78485.66</v>
      </c>
      <c r="I24" s="6">
        <f t="shared" si="0"/>
        <v>0</v>
      </c>
      <c r="J24" s="29">
        <v>0.76</v>
      </c>
      <c r="K24" s="11">
        <v>0</v>
      </c>
      <c r="L24" s="11">
        <v>1</v>
      </c>
      <c r="M24" s="11">
        <v>0</v>
      </c>
      <c r="N24" s="11">
        <v>13</v>
      </c>
      <c r="O24" s="12">
        <f t="shared" si="3"/>
        <v>-4.6126880000000003</v>
      </c>
      <c r="P24" s="12">
        <f t="shared" si="4"/>
        <v>9.8275641470227416E-3</v>
      </c>
      <c r="Q24" s="12">
        <f t="shared" si="13"/>
        <v>9.8275641470227416E-3</v>
      </c>
      <c r="R24" s="13">
        <f>VLOOKUP(B24,'Tabla de Severidad'!A:B,2,0)</f>
        <v>0.72</v>
      </c>
      <c r="S24" s="14">
        <f t="shared" si="5"/>
        <v>78485.66</v>
      </c>
      <c r="T24" s="14">
        <f t="shared" si="6"/>
        <v>533.13835963720339</v>
      </c>
      <c r="U24" s="14">
        <f t="shared" si="7"/>
        <v>84668.286573567791</v>
      </c>
      <c r="V24" s="15">
        <f t="shared" si="14"/>
        <v>475.51370661479598</v>
      </c>
      <c r="W24" s="15">
        <f t="shared" si="15"/>
        <v>1.0895165142158447</v>
      </c>
      <c r="X24" s="15">
        <f t="shared" si="8"/>
        <v>3055.222193755289</v>
      </c>
      <c r="Y24" s="15">
        <f t="shared" si="9"/>
        <v>20076.761965493777</v>
      </c>
      <c r="Z24" s="15">
        <f t="shared" si="10"/>
        <v>0.16468046199252206</v>
      </c>
      <c r="AA24" s="14">
        <f t="shared" si="11"/>
        <v>495.61543718907024</v>
      </c>
      <c r="AB24" s="24">
        <f t="shared" si="12"/>
        <v>533.13835963720339</v>
      </c>
    </row>
    <row r="25" spans="1:28">
      <c r="A25" s="5" t="s">
        <v>49</v>
      </c>
      <c r="B25" s="6">
        <v>0</v>
      </c>
      <c r="C25" s="7">
        <f t="shared" si="1"/>
        <v>1</v>
      </c>
      <c r="D25" s="5" t="s">
        <v>30</v>
      </c>
      <c r="E25" s="8">
        <f t="shared" si="2"/>
        <v>1</v>
      </c>
      <c r="F25" s="27">
        <v>0.10590000000000001</v>
      </c>
      <c r="G25" s="9">
        <v>1.42</v>
      </c>
      <c r="H25" s="10">
        <v>104441.22</v>
      </c>
      <c r="I25" s="6">
        <f t="shared" si="0"/>
        <v>0</v>
      </c>
      <c r="J25" s="29">
        <v>0.75700000000000001</v>
      </c>
      <c r="K25" s="11">
        <v>0</v>
      </c>
      <c r="L25" s="11">
        <v>0</v>
      </c>
      <c r="M25" s="11">
        <v>1</v>
      </c>
      <c r="N25" s="11">
        <v>13</v>
      </c>
      <c r="O25" s="12">
        <f t="shared" si="3"/>
        <v>-5.2750290999999994</v>
      </c>
      <c r="P25" s="12">
        <f t="shared" si="4"/>
        <v>5.0917491843207631E-3</v>
      </c>
      <c r="Q25" s="12">
        <f t="shared" si="13"/>
        <v>5.0917491843207631E-3</v>
      </c>
      <c r="R25" s="13">
        <f>VLOOKUP(B25,'Tabla de Severidad'!A:B,2,0)</f>
        <v>0.72</v>
      </c>
      <c r="S25" s="14">
        <f t="shared" si="5"/>
        <v>104441.22</v>
      </c>
      <c r="T25" s="14">
        <f t="shared" si="6"/>
        <v>382.88771765601507</v>
      </c>
      <c r="U25" s="14">
        <f t="shared" si="7"/>
        <v>83041.172004777341</v>
      </c>
      <c r="V25" s="15">
        <f t="shared" si="14"/>
        <v>346.22273049644184</v>
      </c>
      <c r="W25" s="15">
        <f t="shared" si="15"/>
        <v>1.4184801426985956</v>
      </c>
      <c r="X25" s="15">
        <f t="shared" si="8"/>
        <v>2599.4480994390283</v>
      </c>
      <c r="Y25" s="15">
        <f t="shared" si="9"/>
        <v>25900.390563226836</v>
      </c>
      <c r="Z25" s="15">
        <f t="shared" si="10"/>
        <v>0.13945142911061204</v>
      </c>
      <c r="AA25" s="14">
        <f t="shared" si="11"/>
        <v>415.69103569521621</v>
      </c>
      <c r="AB25" s="24">
        <f t="shared" si="12"/>
        <v>382.88771765601507</v>
      </c>
    </row>
    <row r="26" spans="1:28">
      <c r="A26" s="5" t="s">
        <v>50</v>
      </c>
      <c r="B26" s="6">
        <v>0</v>
      </c>
      <c r="C26" s="7">
        <f t="shared" si="1"/>
        <v>1</v>
      </c>
      <c r="D26" s="5" t="s">
        <v>33</v>
      </c>
      <c r="E26" s="8">
        <f t="shared" si="2"/>
        <v>0.96</v>
      </c>
      <c r="F26" s="27">
        <v>0.16460000000000002</v>
      </c>
      <c r="G26" s="9">
        <v>1.2</v>
      </c>
      <c r="H26" s="10">
        <v>84110.97</v>
      </c>
      <c r="I26" s="6">
        <f t="shared" si="0"/>
        <v>0</v>
      </c>
      <c r="J26" s="29">
        <v>1</v>
      </c>
      <c r="K26" s="11">
        <v>0</v>
      </c>
      <c r="L26" s="11">
        <v>0</v>
      </c>
      <c r="M26" s="11">
        <v>1</v>
      </c>
      <c r="N26" s="11">
        <v>13</v>
      </c>
      <c r="O26" s="12">
        <f t="shared" si="3"/>
        <v>-5.4661</v>
      </c>
      <c r="P26" s="12">
        <f t="shared" si="4"/>
        <v>4.209889930236725E-3</v>
      </c>
      <c r="Q26" s="12">
        <f t="shared" si="13"/>
        <v>4.209889930236725E-3</v>
      </c>
      <c r="R26" s="13">
        <f>VLOOKUP(B26,'Tabla de Severidad'!A:B,2,0)</f>
        <v>0.72</v>
      </c>
      <c r="S26" s="14">
        <f t="shared" si="5"/>
        <v>84110.97</v>
      </c>
      <c r="T26" s="14">
        <f t="shared" si="6"/>
        <v>244.75248619230638</v>
      </c>
      <c r="U26" s="14">
        <f t="shared" si="7"/>
        <v>82847.818270823598</v>
      </c>
      <c r="V26" s="15">
        <f t="shared" si="14"/>
        <v>218.91680100491081</v>
      </c>
      <c r="W26" s="15">
        <f t="shared" si="15"/>
        <v>1.1994942449898776</v>
      </c>
      <c r="X26" s="15">
        <f t="shared" si="8"/>
        <v>1310.0193091600352</v>
      </c>
      <c r="Y26" s="15">
        <f t="shared" si="9"/>
        <v>9037.6724259359125</v>
      </c>
      <c r="Z26" s="15">
        <f t="shared" si="10"/>
        <v>0.17131547759950017</v>
      </c>
      <c r="AA26" s="14">
        <f t="shared" si="11"/>
        <v>239.5219888109516</v>
      </c>
      <c r="AB26" s="24">
        <f t="shared" si="12"/>
        <v>244.75248619230638</v>
      </c>
    </row>
    <row r="27" spans="1:28">
      <c r="A27" s="5" t="s">
        <v>51</v>
      </c>
      <c r="B27" s="6">
        <v>0</v>
      </c>
      <c r="C27" s="7">
        <f t="shared" si="1"/>
        <v>1</v>
      </c>
      <c r="D27" s="5" t="s">
        <v>33</v>
      </c>
      <c r="E27" s="8">
        <f t="shared" si="2"/>
        <v>0.96</v>
      </c>
      <c r="F27" s="27">
        <v>0.14760000000000001</v>
      </c>
      <c r="G27" s="9">
        <v>1</v>
      </c>
      <c r="H27" s="10">
        <v>145946.45000000001</v>
      </c>
      <c r="I27" s="6">
        <f t="shared" si="0"/>
        <v>0</v>
      </c>
      <c r="J27" s="29">
        <v>0.755</v>
      </c>
      <c r="K27" s="11">
        <v>0</v>
      </c>
      <c r="L27" s="11">
        <v>0</v>
      </c>
      <c r="M27" s="11">
        <v>1</v>
      </c>
      <c r="N27" s="11">
        <v>13</v>
      </c>
      <c r="O27" s="12">
        <f t="shared" si="3"/>
        <v>-5.2734565</v>
      </c>
      <c r="P27" s="12">
        <f t="shared" si="4"/>
        <v>5.0997219014669252E-3</v>
      </c>
      <c r="Q27" s="12">
        <f t="shared" si="13"/>
        <v>5.0997219014669252E-3</v>
      </c>
      <c r="R27" s="13">
        <f>VLOOKUP(B27,'Tabla de Severidad'!A:B,2,0)</f>
        <v>0.72</v>
      </c>
      <c r="S27" s="14">
        <f t="shared" si="5"/>
        <v>145946.45000000001</v>
      </c>
      <c r="T27" s="14">
        <f t="shared" si="6"/>
        <v>514.45069574838737</v>
      </c>
      <c r="U27" s="14">
        <f t="shared" si="7"/>
        <v>167488.14602000001</v>
      </c>
      <c r="V27" s="15">
        <f t="shared" si="14"/>
        <v>466.96247943932576</v>
      </c>
      <c r="W27" s="15">
        <f t="shared" si="15"/>
        <v>0.99999999999999556</v>
      </c>
      <c r="X27" s="15">
        <f t="shared" si="8"/>
        <v>3630.6649146651098</v>
      </c>
      <c r="Y27" s="15">
        <f t="shared" si="9"/>
        <v>27285.911226205404</v>
      </c>
      <c r="Z27" s="15">
        <f t="shared" si="10"/>
        <v>0.13306005742546778</v>
      </c>
      <c r="AA27" s="14">
        <f t="shared" si="11"/>
        <v>466.96247943933668</v>
      </c>
      <c r="AB27" s="24">
        <f t="shared" si="12"/>
        <v>514.45069574838737</v>
      </c>
    </row>
    <row r="28" spans="1:28">
      <c r="A28" s="5" t="s">
        <v>52</v>
      </c>
      <c r="B28" s="6">
        <v>0</v>
      </c>
      <c r="C28" s="7">
        <f t="shared" si="1"/>
        <v>1</v>
      </c>
      <c r="D28" s="5" t="s">
        <v>30</v>
      </c>
      <c r="E28" s="8">
        <f t="shared" si="2"/>
        <v>1</v>
      </c>
      <c r="F28" s="27">
        <v>0.17240000000000003</v>
      </c>
      <c r="G28" s="9">
        <v>1.7</v>
      </c>
      <c r="H28" s="10">
        <v>110863.81</v>
      </c>
      <c r="I28" s="6">
        <f t="shared" si="0"/>
        <v>0</v>
      </c>
      <c r="J28" s="29">
        <v>0.49</v>
      </c>
      <c r="K28" s="11">
        <v>0</v>
      </c>
      <c r="L28" s="11">
        <v>0</v>
      </c>
      <c r="M28" s="11">
        <v>1</v>
      </c>
      <c r="N28" s="11">
        <v>13</v>
      </c>
      <c r="O28" s="12">
        <f t="shared" si="3"/>
        <v>-5.0650870000000001</v>
      </c>
      <c r="P28" s="12">
        <f t="shared" si="4"/>
        <v>6.2737531441587491E-3</v>
      </c>
      <c r="Q28" s="12">
        <f t="shared" si="13"/>
        <v>6.2737531441587491E-3</v>
      </c>
      <c r="R28" s="13">
        <f>VLOOKUP(B28,'Tabla de Severidad'!A:B,2,0)</f>
        <v>0.72</v>
      </c>
      <c r="S28" s="14">
        <f t="shared" si="5"/>
        <v>110863.81</v>
      </c>
      <c r="T28" s="14">
        <f t="shared" si="6"/>
        <v>500.78316712386106</v>
      </c>
      <c r="U28" s="14">
        <f t="shared" si="7"/>
        <v>80673.096463352718</v>
      </c>
      <c r="V28" s="15">
        <f t="shared" si="14"/>
        <v>427.14360894222193</v>
      </c>
      <c r="W28" s="15">
        <f t="shared" si="15"/>
        <v>1.6962647701715812</v>
      </c>
      <c r="X28" s="15">
        <f t="shared" si="8"/>
        <v>1802.9163542901388</v>
      </c>
      <c r="Y28" s="15">
        <f t="shared" si="9"/>
        <v>11830.160258985197</v>
      </c>
      <c r="Z28" s="15">
        <f t="shared" si="10"/>
        <v>0.24503882709475555</v>
      </c>
      <c r="AA28" s="14">
        <f t="shared" si="11"/>
        <v>565.17375450881309</v>
      </c>
      <c r="AB28" s="24">
        <f t="shared" si="12"/>
        <v>500.78316712386106</v>
      </c>
    </row>
    <row r="29" spans="1:28">
      <c r="A29" s="5" t="s">
        <v>53</v>
      </c>
      <c r="B29" s="6">
        <v>0</v>
      </c>
      <c r="C29" s="7">
        <f t="shared" si="1"/>
        <v>1</v>
      </c>
      <c r="D29" s="5" t="s">
        <v>33</v>
      </c>
      <c r="E29" s="8">
        <f t="shared" si="2"/>
        <v>0.96</v>
      </c>
      <c r="F29" s="27">
        <v>0.18759999999999999</v>
      </c>
      <c r="G29" s="9">
        <v>2.63</v>
      </c>
      <c r="H29" s="10">
        <v>174748.37</v>
      </c>
      <c r="I29" s="6">
        <f t="shared" si="0"/>
        <v>0</v>
      </c>
      <c r="J29" s="29">
        <v>0.89100000000000001</v>
      </c>
      <c r="K29" s="11">
        <v>0</v>
      </c>
      <c r="L29" s="11">
        <v>0</v>
      </c>
      <c r="M29" s="11">
        <v>1</v>
      </c>
      <c r="N29" s="11">
        <v>13</v>
      </c>
      <c r="O29" s="12">
        <f t="shared" si="3"/>
        <v>-5.3803932999999997</v>
      </c>
      <c r="P29" s="12">
        <f t="shared" si="4"/>
        <v>4.5848919715539187E-3</v>
      </c>
      <c r="Q29" s="12">
        <f t="shared" si="13"/>
        <v>4.5848919715539187E-3</v>
      </c>
      <c r="R29" s="13">
        <f>VLOOKUP(B29,'Tabla de Severidad'!A:B,2,0)</f>
        <v>0.72</v>
      </c>
      <c r="S29" s="14">
        <f t="shared" si="5"/>
        <v>174748.37</v>
      </c>
      <c r="T29" s="14">
        <f t="shared" si="6"/>
        <v>553.79109795042837</v>
      </c>
      <c r="U29" s="14">
        <f t="shared" si="7"/>
        <v>90120.748200743692</v>
      </c>
      <c r="V29" s="15">
        <f t="shared" si="14"/>
        <v>485.74076038371186</v>
      </c>
      <c r="W29" s="15">
        <f t="shared" si="15"/>
        <v>2.6201819794941503</v>
      </c>
      <c r="X29" s="15">
        <f t="shared" si="8"/>
        <v>1335.3138989401491</v>
      </c>
      <c r="Y29" s="15">
        <f t="shared" si="9"/>
        <v>8251.5267985583632</v>
      </c>
      <c r="Z29" s="15">
        <f t="shared" si="10"/>
        <v>0.37140847287448475</v>
      </c>
      <c r="AA29" s="14">
        <f t="shared" si="11"/>
        <v>838.65073922758438</v>
      </c>
      <c r="AB29" s="24">
        <f t="shared" si="12"/>
        <v>553.79109795042837</v>
      </c>
    </row>
    <row r="30" spans="1:28">
      <c r="A30" s="5" t="s">
        <v>54</v>
      </c>
      <c r="B30" s="6">
        <v>0</v>
      </c>
      <c r="C30" s="7">
        <f t="shared" si="1"/>
        <v>1</v>
      </c>
      <c r="D30" s="5" t="s">
        <v>30</v>
      </c>
      <c r="E30" s="8">
        <f t="shared" si="2"/>
        <v>1</v>
      </c>
      <c r="F30" s="27">
        <v>0.17340000000000003</v>
      </c>
      <c r="G30" s="9">
        <v>2.41</v>
      </c>
      <c r="H30" s="10">
        <v>148735.22</v>
      </c>
      <c r="I30" s="6">
        <f t="shared" si="0"/>
        <v>0</v>
      </c>
      <c r="J30" s="29">
        <v>1</v>
      </c>
      <c r="K30" s="11">
        <v>0</v>
      </c>
      <c r="L30" s="11">
        <v>0</v>
      </c>
      <c r="M30" s="11">
        <v>1</v>
      </c>
      <c r="N30" s="11">
        <v>13</v>
      </c>
      <c r="O30" s="12">
        <f t="shared" si="3"/>
        <v>-5.4661</v>
      </c>
      <c r="P30" s="12">
        <f t="shared" si="4"/>
        <v>4.209889930236725E-3</v>
      </c>
      <c r="Q30" s="12">
        <f t="shared" si="13"/>
        <v>4.209889930236725E-3</v>
      </c>
      <c r="R30" s="13">
        <f>VLOOKUP(B30,'Tabla de Severidad'!A:B,2,0)</f>
        <v>0.72</v>
      </c>
      <c r="S30" s="14">
        <f t="shared" si="5"/>
        <v>148735.22</v>
      </c>
      <c r="T30" s="14">
        <f t="shared" si="6"/>
        <v>450.83441156367161</v>
      </c>
      <c r="U30" s="14">
        <f t="shared" si="7"/>
        <v>80645.633891661288</v>
      </c>
      <c r="V30" s="15">
        <f t="shared" si="14"/>
        <v>384.2120432620348</v>
      </c>
      <c r="W30" s="15">
        <f t="shared" si="15"/>
        <v>2.4028513044558171</v>
      </c>
      <c r="X30" s="15">
        <f t="shared" si="8"/>
        <v>1201.4035764099442</v>
      </c>
      <c r="Y30" s="15">
        <f t="shared" si="9"/>
        <v>7937.2097866461936</v>
      </c>
      <c r="Z30" s="15">
        <f t="shared" si="10"/>
        <v>0.32668334575325975</v>
      </c>
      <c r="AA30" s="14">
        <f t="shared" si="11"/>
        <v>629.36450763239213</v>
      </c>
      <c r="AB30" s="24">
        <f t="shared" si="12"/>
        <v>450.83441156367161</v>
      </c>
    </row>
    <row r="31" spans="1:28">
      <c r="A31" s="5" t="s">
        <v>55</v>
      </c>
      <c r="B31" s="6">
        <v>0</v>
      </c>
      <c r="C31" s="7">
        <f t="shared" si="1"/>
        <v>1</v>
      </c>
      <c r="D31" s="5" t="s">
        <v>33</v>
      </c>
      <c r="E31" s="8">
        <f t="shared" si="2"/>
        <v>0.96</v>
      </c>
      <c r="F31" s="27">
        <v>0.159</v>
      </c>
      <c r="G31" s="9">
        <v>1</v>
      </c>
      <c r="H31" s="10">
        <v>7653.85</v>
      </c>
      <c r="I31" s="6">
        <f t="shared" si="0"/>
        <v>0</v>
      </c>
      <c r="J31" s="29">
        <v>1</v>
      </c>
      <c r="K31" s="11">
        <v>0</v>
      </c>
      <c r="L31" s="11">
        <v>1</v>
      </c>
      <c r="M31" s="11">
        <v>0</v>
      </c>
      <c r="N31" s="11">
        <v>13</v>
      </c>
      <c r="O31" s="12">
        <f t="shared" si="3"/>
        <v>-4.8013999999999992</v>
      </c>
      <c r="P31" s="12">
        <f t="shared" si="4"/>
        <v>8.151244633119531E-3</v>
      </c>
      <c r="Q31" s="12">
        <f t="shared" si="13"/>
        <v>8.151244633119531E-3</v>
      </c>
      <c r="R31" s="13">
        <f>VLOOKUP(B31,'Tabla de Severidad'!A:B,2,0)</f>
        <v>0.72</v>
      </c>
      <c r="S31" s="14">
        <f t="shared" si="5"/>
        <v>7653.85</v>
      </c>
      <c r="T31" s="14">
        <f t="shared" si="6"/>
        <v>43.122864661771573</v>
      </c>
      <c r="U31" s="14">
        <f t="shared" si="7"/>
        <v>8870.8121499999997</v>
      </c>
      <c r="V31" s="15">
        <f t="shared" si="14"/>
        <v>38.757248222040879</v>
      </c>
      <c r="W31" s="15">
        <f t="shared" si="15"/>
        <v>1.0000000000000033</v>
      </c>
      <c r="X31" s="15">
        <f t="shared" si="8"/>
        <v>282.51352634808416</v>
      </c>
      <c r="Y31" s="15">
        <f t="shared" si="9"/>
        <v>1958.9036130488469</v>
      </c>
      <c r="Z31" s="15">
        <f t="shared" si="10"/>
        <v>0.14422022832883485</v>
      </c>
      <c r="AA31" s="14">
        <f t="shared" si="11"/>
        <v>38.757248222040147</v>
      </c>
      <c r="AB31" s="24">
        <f t="shared" si="12"/>
        <v>43.122864661771573</v>
      </c>
    </row>
    <row r="32" spans="1:28">
      <c r="A32" s="5" t="s">
        <v>56</v>
      </c>
      <c r="B32" s="6">
        <v>0</v>
      </c>
      <c r="C32" s="7">
        <f t="shared" si="1"/>
        <v>1</v>
      </c>
      <c r="D32" s="5" t="s">
        <v>33</v>
      </c>
      <c r="E32" s="8">
        <f t="shared" si="2"/>
        <v>0.96</v>
      </c>
      <c r="F32" s="27">
        <v>0.19410000000000002</v>
      </c>
      <c r="G32" s="9">
        <v>1.3</v>
      </c>
      <c r="H32" s="10">
        <v>95162.44</v>
      </c>
      <c r="I32" s="6">
        <f t="shared" si="0"/>
        <v>0</v>
      </c>
      <c r="J32" s="29">
        <v>1</v>
      </c>
      <c r="K32" s="11">
        <v>0</v>
      </c>
      <c r="L32" s="11">
        <v>0</v>
      </c>
      <c r="M32" s="11">
        <v>1</v>
      </c>
      <c r="N32" s="11">
        <v>13</v>
      </c>
      <c r="O32" s="12">
        <f t="shared" si="3"/>
        <v>-5.4661</v>
      </c>
      <c r="P32" s="12">
        <f t="shared" si="4"/>
        <v>4.209889930236725E-3</v>
      </c>
      <c r="Q32" s="12">
        <f t="shared" si="13"/>
        <v>4.209889930236725E-3</v>
      </c>
      <c r="R32" s="13">
        <f>VLOOKUP(B32,'Tabla de Severidad'!A:B,2,0)</f>
        <v>0.72</v>
      </c>
      <c r="S32" s="14">
        <f t="shared" si="5"/>
        <v>95162.44</v>
      </c>
      <c r="T32" s="14">
        <f t="shared" si="6"/>
        <v>276.91089262347327</v>
      </c>
      <c r="U32" s="14">
        <f t="shared" si="7"/>
        <v>89686.357460456697</v>
      </c>
      <c r="V32" s="15">
        <f t="shared" si="14"/>
        <v>241.56171717844796</v>
      </c>
      <c r="W32" s="15">
        <f t="shared" si="15"/>
        <v>1.2991782636131226</v>
      </c>
      <c r="X32" s="15">
        <f t="shared" si="8"/>
        <v>1172.9064908724092</v>
      </c>
      <c r="Y32" s="15">
        <f t="shared" si="9"/>
        <v>7062.5203878810498</v>
      </c>
      <c r="Z32" s="15">
        <f t="shared" si="10"/>
        <v>0.21029435327120449</v>
      </c>
      <c r="AA32" s="14">
        <f t="shared" si="11"/>
        <v>275.2252715212644</v>
      </c>
      <c r="AB32" s="24">
        <f t="shared" si="12"/>
        <v>276.91089262347327</v>
      </c>
    </row>
    <row r="33" spans="1:28">
      <c r="A33" s="5" t="s">
        <v>57</v>
      </c>
      <c r="B33" s="6">
        <v>0</v>
      </c>
      <c r="C33" s="7">
        <f t="shared" si="1"/>
        <v>1</v>
      </c>
      <c r="D33" s="5" t="s">
        <v>33</v>
      </c>
      <c r="E33" s="8">
        <f t="shared" si="2"/>
        <v>0.96</v>
      </c>
      <c r="F33" s="27">
        <v>0.1239</v>
      </c>
      <c r="G33" s="9">
        <v>1</v>
      </c>
      <c r="H33" s="10">
        <v>41636.89</v>
      </c>
      <c r="I33" s="6">
        <f t="shared" si="0"/>
        <v>0</v>
      </c>
      <c r="J33" s="29">
        <v>0.50600000000000001</v>
      </c>
      <c r="K33" s="11">
        <v>0</v>
      </c>
      <c r="L33" s="11">
        <v>1</v>
      </c>
      <c r="M33" s="11">
        <v>0</v>
      </c>
      <c r="N33" s="11">
        <v>13</v>
      </c>
      <c r="O33" s="12">
        <f t="shared" si="3"/>
        <v>-4.4129678000000006</v>
      </c>
      <c r="P33" s="12">
        <f t="shared" si="4"/>
        <v>1.1974042361844123E-2</v>
      </c>
      <c r="Q33" s="12">
        <f t="shared" si="13"/>
        <v>1.1974042361844123E-2</v>
      </c>
      <c r="R33" s="13">
        <f>VLOOKUP(B33,'Tabla de Severidad'!A:B,2,0)</f>
        <v>0.72</v>
      </c>
      <c r="S33" s="14">
        <f t="shared" si="5"/>
        <v>41636.89</v>
      </c>
      <c r="T33" s="14">
        <f t="shared" si="6"/>
        <v>344.60597468766684</v>
      </c>
      <c r="U33" s="14">
        <f t="shared" si="7"/>
        <v>46795.700670999999</v>
      </c>
      <c r="V33" s="15">
        <f t="shared" si="14"/>
        <v>319.39190049499041</v>
      </c>
      <c r="W33" s="15">
        <f t="shared" si="15"/>
        <v>0.99999999999999578</v>
      </c>
      <c r="X33" s="15">
        <f t="shared" si="8"/>
        <v>2897.2119206321199</v>
      </c>
      <c r="Y33" s="15">
        <f t="shared" si="9"/>
        <v>23964.669196541345</v>
      </c>
      <c r="Z33" s="15">
        <f t="shared" si="10"/>
        <v>0.12089513512042349</v>
      </c>
      <c r="AA33" s="14">
        <f t="shared" si="11"/>
        <v>319.39190049499803</v>
      </c>
      <c r="AB33" s="24">
        <f t="shared" si="12"/>
        <v>344.60597468766684</v>
      </c>
    </row>
    <row r="34" spans="1:28">
      <c r="A34" s="5" t="s">
        <v>58</v>
      </c>
      <c r="B34" s="6">
        <v>0</v>
      </c>
      <c r="C34" s="7">
        <f t="shared" si="1"/>
        <v>1</v>
      </c>
      <c r="D34" s="5" t="s">
        <v>30</v>
      </c>
      <c r="E34" s="8">
        <f t="shared" si="2"/>
        <v>1</v>
      </c>
      <c r="F34" s="27">
        <v>0.16679999999999998</v>
      </c>
      <c r="G34" s="9">
        <v>1</v>
      </c>
      <c r="H34" s="10">
        <v>17073.370000000003</v>
      </c>
      <c r="I34" s="6">
        <f t="shared" si="0"/>
        <v>0</v>
      </c>
      <c r="J34" s="29">
        <v>0.77600000000000002</v>
      </c>
      <c r="K34" s="11">
        <v>0</v>
      </c>
      <c r="L34" s="11">
        <v>0</v>
      </c>
      <c r="M34" s="11">
        <v>1</v>
      </c>
      <c r="N34" s="11">
        <v>13</v>
      </c>
      <c r="O34" s="12">
        <f t="shared" si="3"/>
        <v>-5.2899688000000005</v>
      </c>
      <c r="P34" s="12">
        <f t="shared" si="4"/>
        <v>5.0166241595974263E-3</v>
      </c>
      <c r="Q34" s="12">
        <f t="shared" si="13"/>
        <v>5.0166241595974263E-3</v>
      </c>
      <c r="R34" s="13">
        <f>VLOOKUP(B34,'Tabla de Severidad'!A:B,2,0)</f>
        <v>0.72</v>
      </c>
      <c r="S34" s="14">
        <f t="shared" si="5"/>
        <v>17073.370000000003</v>
      </c>
      <c r="T34" s="14">
        <f t="shared" si="6"/>
        <v>61.668489907977062</v>
      </c>
      <c r="U34" s="14">
        <f t="shared" si="7"/>
        <v>19921.208116000005</v>
      </c>
      <c r="V34" s="15">
        <f t="shared" si="14"/>
        <v>52.852665330799674</v>
      </c>
      <c r="W34" s="15">
        <f t="shared" si="15"/>
        <v>1.0000000000000089</v>
      </c>
      <c r="X34" s="15">
        <f t="shared" si="8"/>
        <v>369.71516731401124</v>
      </c>
      <c r="Y34" s="15">
        <f t="shared" si="9"/>
        <v>2510.7212956371659</v>
      </c>
      <c r="Z34" s="15">
        <f t="shared" si="10"/>
        <v>0.14725456304387863</v>
      </c>
      <c r="AA34" s="14">
        <f t="shared" si="11"/>
        <v>52.852665330797322</v>
      </c>
      <c r="AB34" s="24">
        <f t="shared" si="12"/>
        <v>61.668489907977062</v>
      </c>
    </row>
    <row r="35" spans="1:28">
      <c r="A35" s="5" t="s">
        <v>59</v>
      </c>
      <c r="B35" s="6">
        <v>0</v>
      </c>
      <c r="C35" s="7">
        <f t="shared" si="1"/>
        <v>1</v>
      </c>
      <c r="D35" s="5" t="s">
        <v>33</v>
      </c>
      <c r="E35" s="8">
        <f t="shared" si="2"/>
        <v>0.96</v>
      </c>
      <c r="F35" s="27">
        <v>0.16890000000000002</v>
      </c>
      <c r="G35" s="9">
        <v>1</v>
      </c>
      <c r="H35" s="10">
        <v>70658.66</v>
      </c>
      <c r="I35" s="6">
        <f t="shared" si="0"/>
        <v>0</v>
      </c>
      <c r="J35" s="29">
        <v>0.51300000000000001</v>
      </c>
      <c r="K35" s="11">
        <v>0</v>
      </c>
      <c r="L35" s="11">
        <v>0</v>
      </c>
      <c r="M35" s="11">
        <v>1</v>
      </c>
      <c r="N35" s="11">
        <v>13</v>
      </c>
      <c r="O35" s="12">
        <f t="shared" si="3"/>
        <v>-5.0831719</v>
      </c>
      <c r="P35" s="12">
        <f t="shared" si="4"/>
        <v>6.1620056055263616E-3</v>
      </c>
      <c r="Q35" s="12">
        <f t="shared" si="13"/>
        <v>6.1620056055263616E-3</v>
      </c>
      <c r="R35" s="13">
        <f>VLOOKUP(B35,'Tabla de Severidad'!A:B,2,0)</f>
        <v>0.72</v>
      </c>
      <c r="S35" s="14">
        <f t="shared" si="5"/>
        <v>70658.66</v>
      </c>
      <c r="T35" s="14">
        <f t="shared" si="6"/>
        <v>300.94782958009591</v>
      </c>
      <c r="U35" s="14">
        <f t="shared" si="7"/>
        <v>82592.907674000002</v>
      </c>
      <c r="V35" s="15">
        <f t="shared" si="14"/>
        <v>268.19002693067546</v>
      </c>
      <c r="W35" s="15">
        <f t="shared" si="15"/>
        <v>1.0000000000000024</v>
      </c>
      <c r="X35" s="15">
        <f t="shared" si="8"/>
        <v>1856.0528269938807</v>
      </c>
      <c r="Y35" s="15">
        <f t="shared" si="9"/>
        <v>12392.981229529905</v>
      </c>
      <c r="Z35" s="15">
        <f t="shared" si="10"/>
        <v>0.14976645188256177</v>
      </c>
      <c r="AA35" s="14">
        <f t="shared" si="11"/>
        <v>268.19002693067273</v>
      </c>
      <c r="AB35" s="24">
        <f t="shared" si="12"/>
        <v>300.94782958009591</v>
      </c>
    </row>
    <row r="36" spans="1:28">
      <c r="A36" s="5" t="s">
        <v>60</v>
      </c>
      <c r="B36" s="6">
        <v>0</v>
      </c>
      <c r="C36" s="7">
        <f t="shared" si="1"/>
        <v>1</v>
      </c>
      <c r="D36" s="5" t="s">
        <v>30</v>
      </c>
      <c r="E36" s="8">
        <f t="shared" si="2"/>
        <v>1</v>
      </c>
      <c r="F36" s="27">
        <v>0.17640000000000003</v>
      </c>
      <c r="G36" s="9">
        <v>1</v>
      </c>
      <c r="H36" s="10">
        <v>16446.3</v>
      </c>
      <c r="I36" s="6">
        <f t="shared" si="0"/>
        <v>0</v>
      </c>
      <c r="J36" s="29">
        <v>1</v>
      </c>
      <c r="K36" s="11">
        <v>0</v>
      </c>
      <c r="L36" s="11">
        <v>1</v>
      </c>
      <c r="M36" s="11">
        <v>0</v>
      </c>
      <c r="N36" s="11">
        <v>13</v>
      </c>
      <c r="O36" s="12">
        <f t="shared" si="3"/>
        <v>-4.8013999999999992</v>
      </c>
      <c r="P36" s="12">
        <f t="shared" si="4"/>
        <v>8.151244633119531E-3</v>
      </c>
      <c r="Q36" s="12">
        <f t="shared" si="13"/>
        <v>8.151244633119531E-3</v>
      </c>
      <c r="R36" s="13">
        <f>VLOOKUP(B36,'Tabla de Severidad'!A:B,2,0)</f>
        <v>0.72</v>
      </c>
      <c r="S36" s="14">
        <f t="shared" si="5"/>
        <v>16446.3</v>
      </c>
      <c r="T36" s="14">
        <f t="shared" si="6"/>
        <v>96.521626518965078</v>
      </c>
      <c r="U36" s="14">
        <f t="shared" si="7"/>
        <v>19347.427320000003</v>
      </c>
      <c r="V36" s="15">
        <f t="shared" si="14"/>
        <v>82.048305439446679</v>
      </c>
      <c r="W36" s="15">
        <f t="shared" si="15"/>
        <v>1.0000000000000033</v>
      </c>
      <c r="X36" s="15">
        <f t="shared" si="8"/>
        <v>547.1747535088723</v>
      </c>
      <c r="Y36" s="15">
        <f t="shared" si="9"/>
        <v>3487.9005086499415</v>
      </c>
      <c r="Z36" s="15">
        <f t="shared" si="10"/>
        <v>0.15687797061638864</v>
      </c>
      <c r="AA36" s="14">
        <f t="shared" si="11"/>
        <v>82.048305439445357</v>
      </c>
      <c r="AB36" s="24">
        <f t="shared" si="12"/>
        <v>96.521626518965078</v>
      </c>
    </row>
    <row r="37" spans="1:28">
      <c r="A37" s="5" t="s">
        <v>61</v>
      </c>
      <c r="B37" s="6">
        <v>1</v>
      </c>
      <c r="C37" s="7">
        <f t="shared" si="1"/>
        <v>1</v>
      </c>
      <c r="D37" s="5" t="s">
        <v>33</v>
      </c>
      <c r="E37" s="8">
        <f t="shared" si="2"/>
        <v>1</v>
      </c>
      <c r="F37" s="27">
        <v>0.1459</v>
      </c>
      <c r="G37" s="9">
        <v>5.83</v>
      </c>
      <c r="H37" s="10">
        <v>294700.65999999997</v>
      </c>
      <c r="I37" s="6">
        <f t="shared" si="0"/>
        <v>1</v>
      </c>
      <c r="J37" s="29">
        <v>0</v>
      </c>
      <c r="K37" s="11">
        <v>0</v>
      </c>
      <c r="L37" s="11">
        <v>1</v>
      </c>
      <c r="M37" s="11">
        <v>0</v>
      </c>
      <c r="N37" s="11">
        <v>13</v>
      </c>
      <c r="O37" s="12">
        <f t="shared" si="3"/>
        <v>-2.9314</v>
      </c>
      <c r="P37" s="12">
        <f t="shared" si="4"/>
        <v>5.0622998150805287E-2</v>
      </c>
      <c r="Q37" s="12">
        <f t="shared" si="13"/>
        <v>5.0622998150805287E-2</v>
      </c>
      <c r="R37" s="13">
        <f>VLOOKUP(B37,'Tabla de Severidad'!A:B,2,0)</f>
        <v>0.72</v>
      </c>
      <c r="S37" s="14">
        <f t="shared" si="5"/>
        <v>294700.65999999997</v>
      </c>
      <c r="T37" s="14">
        <f t="shared" si="6"/>
        <v>10741.414295679189</v>
      </c>
      <c r="U37" s="14">
        <f t="shared" si="7"/>
        <v>78466.755430623845</v>
      </c>
      <c r="V37" s="15">
        <f t="shared" si="14"/>
        <v>9373.7798199486788</v>
      </c>
      <c r="W37" s="15">
        <f t="shared" si="15"/>
        <v>5.1617002868820796</v>
      </c>
      <c r="X37" s="15">
        <f t="shared" si="8"/>
        <v>17106.613487309176</v>
      </c>
      <c r="Y37" s="15">
        <f t="shared" si="9"/>
        <v>99746.434664431974</v>
      </c>
      <c r="Z37" s="15">
        <f t="shared" si="10"/>
        <v>0.66608011103502562</v>
      </c>
      <c r="AA37" s="14">
        <f t="shared" si="11"/>
        <v>26524.546517406692</v>
      </c>
      <c r="AB37" s="24">
        <f t="shared" si="12"/>
        <v>10741.414295679189</v>
      </c>
    </row>
    <row r="38" spans="1:28">
      <c r="A38" s="5" t="s">
        <v>62</v>
      </c>
      <c r="B38" s="6">
        <v>1</v>
      </c>
      <c r="C38" s="7">
        <f t="shared" si="1"/>
        <v>1</v>
      </c>
      <c r="D38" s="5" t="s">
        <v>30</v>
      </c>
      <c r="E38" s="8">
        <f t="shared" si="2"/>
        <v>1</v>
      </c>
      <c r="F38" s="27">
        <v>0.10100000000000001</v>
      </c>
      <c r="G38" s="9">
        <v>1</v>
      </c>
      <c r="H38" s="10">
        <v>37185.910000000003</v>
      </c>
      <c r="I38" s="6">
        <f t="shared" si="0"/>
        <v>1</v>
      </c>
      <c r="J38" s="29">
        <v>0.63</v>
      </c>
      <c r="K38" s="11">
        <v>0</v>
      </c>
      <c r="L38" s="11">
        <v>1</v>
      </c>
      <c r="M38" s="11">
        <v>0</v>
      </c>
      <c r="N38" s="11">
        <v>13</v>
      </c>
      <c r="O38" s="12">
        <f t="shared" si="3"/>
        <v>-3.4267689999999997</v>
      </c>
      <c r="P38" s="12">
        <f t="shared" si="4"/>
        <v>3.1469260786525725E-2</v>
      </c>
      <c r="Q38" s="12">
        <f t="shared" si="13"/>
        <v>3.1469260786525725E-2</v>
      </c>
      <c r="R38" s="13">
        <f>VLOOKUP(B38,'Tabla de Severidad'!A:B,2,0)</f>
        <v>0.72</v>
      </c>
      <c r="S38" s="14">
        <f t="shared" si="5"/>
        <v>37185.910000000003</v>
      </c>
      <c r="T38" s="14">
        <f t="shared" si="6"/>
        <v>842.55343154947798</v>
      </c>
      <c r="U38" s="14">
        <f t="shared" si="7"/>
        <v>40941.686910000004</v>
      </c>
      <c r="V38" s="15">
        <f t="shared" si="14"/>
        <v>765.26197234285019</v>
      </c>
      <c r="W38" s="15">
        <f t="shared" si="15"/>
        <v>0.99999999999999845</v>
      </c>
      <c r="X38" s="15">
        <f t="shared" si="8"/>
        <v>8342.1131836581972</v>
      </c>
      <c r="Y38" s="15">
        <f t="shared" si="9"/>
        <v>69334.323756881</v>
      </c>
      <c r="Z38" s="15">
        <f t="shared" si="10"/>
        <v>0.12031722142282075</v>
      </c>
      <c r="AA38" s="14">
        <f t="shared" si="11"/>
        <v>765.2619723428561</v>
      </c>
      <c r="AB38" s="24">
        <f t="shared" si="12"/>
        <v>842.55343154947798</v>
      </c>
    </row>
    <row r="39" spans="1:28">
      <c r="A39" s="5" t="s">
        <v>63</v>
      </c>
      <c r="B39" s="6">
        <v>1</v>
      </c>
      <c r="C39" s="7">
        <f t="shared" si="1"/>
        <v>1</v>
      </c>
      <c r="D39" s="5" t="s">
        <v>30</v>
      </c>
      <c r="E39" s="8">
        <f t="shared" si="2"/>
        <v>1</v>
      </c>
      <c r="F39" s="27">
        <v>0.16350000000000001</v>
      </c>
      <c r="G39" s="9">
        <v>1</v>
      </c>
      <c r="H39" s="10">
        <v>20920.080000000002</v>
      </c>
      <c r="I39" s="6">
        <f t="shared" si="0"/>
        <v>1</v>
      </c>
      <c r="J39" s="29">
        <v>0.30099999999999999</v>
      </c>
      <c r="K39" s="11">
        <v>0</v>
      </c>
      <c r="L39" s="11">
        <v>1</v>
      </c>
      <c r="M39" s="11">
        <v>0</v>
      </c>
      <c r="N39" s="11">
        <v>13</v>
      </c>
      <c r="O39" s="12">
        <f t="shared" si="3"/>
        <v>-3.1680762999999996</v>
      </c>
      <c r="P39" s="12">
        <f t="shared" si="4"/>
        <v>4.0384900536380094E-2</v>
      </c>
      <c r="Q39" s="12">
        <f t="shared" si="13"/>
        <v>4.0384900536380094E-2</v>
      </c>
      <c r="R39" s="13">
        <f>VLOOKUP(B39,'Tabla de Severidad'!A:B,2,0)</f>
        <v>0.72</v>
      </c>
      <c r="S39" s="14">
        <f t="shared" si="5"/>
        <v>20920.080000000002</v>
      </c>
      <c r="T39" s="14">
        <f t="shared" si="6"/>
        <v>608.29585200944246</v>
      </c>
      <c r="U39" s="14">
        <f t="shared" si="7"/>
        <v>24340.513080000001</v>
      </c>
      <c r="V39" s="15">
        <f t="shared" si="14"/>
        <v>522.81551526380963</v>
      </c>
      <c r="W39" s="15">
        <f t="shared" si="15"/>
        <v>1.0000000000000004</v>
      </c>
      <c r="X39" s="15">
        <f t="shared" si="8"/>
        <v>3720.4639266632566</v>
      </c>
      <c r="Y39" s="15">
        <f t="shared" si="9"/>
        <v>21231.389707058268</v>
      </c>
      <c r="Z39" s="15">
        <f t="shared" si="10"/>
        <v>0.17523412164708219</v>
      </c>
      <c r="AA39" s="14">
        <f t="shared" si="11"/>
        <v>522.81551526380872</v>
      </c>
      <c r="AB39" s="24">
        <f t="shared" si="12"/>
        <v>608.29585200944246</v>
      </c>
    </row>
    <row r="40" spans="1:28">
      <c r="A40" s="5" t="s">
        <v>64</v>
      </c>
      <c r="B40" s="6">
        <v>1</v>
      </c>
      <c r="C40" s="7">
        <f t="shared" si="1"/>
        <v>1</v>
      </c>
      <c r="D40" s="5" t="s">
        <v>33</v>
      </c>
      <c r="E40" s="8">
        <f t="shared" si="2"/>
        <v>1</v>
      </c>
      <c r="F40" s="27">
        <v>0.16450000000000001</v>
      </c>
      <c r="G40" s="9">
        <v>1</v>
      </c>
      <c r="H40" s="10">
        <v>15991.2</v>
      </c>
      <c r="I40" s="6">
        <f t="shared" si="0"/>
        <v>1</v>
      </c>
      <c r="J40" s="29">
        <v>0.38</v>
      </c>
      <c r="K40" s="11">
        <v>0</v>
      </c>
      <c r="L40" s="11">
        <v>1</v>
      </c>
      <c r="M40" s="11">
        <v>0</v>
      </c>
      <c r="N40" s="11">
        <v>13</v>
      </c>
      <c r="O40" s="12">
        <f t="shared" si="3"/>
        <v>-3.230194</v>
      </c>
      <c r="P40" s="12">
        <f t="shared" si="4"/>
        <v>3.8045146478282943E-2</v>
      </c>
      <c r="Q40" s="12">
        <f t="shared" si="13"/>
        <v>3.8045146478282943E-2</v>
      </c>
      <c r="R40" s="13">
        <f>VLOOKUP(B40,'Tabla de Severidad'!A:B,2,0)</f>
        <v>0.72</v>
      </c>
      <c r="S40" s="14">
        <f t="shared" si="5"/>
        <v>15991.2</v>
      </c>
      <c r="T40" s="14">
        <f t="shared" si="6"/>
        <v>438.03903338173313</v>
      </c>
      <c r="U40" s="14">
        <f t="shared" si="7"/>
        <v>18621.752400000001</v>
      </c>
      <c r="V40" s="15">
        <f t="shared" si="14"/>
        <v>376.16061260775706</v>
      </c>
      <c r="W40" s="15">
        <f t="shared" si="15"/>
        <v>1</v>
      </c>
      <c r="X40" s="15">
        <f t="shared" si="8"/>
        <v>2662.8512667582559</v>
      </c>
      <c r="Y40" s="15">
        <f t="shared" si="9"/>
        <v>15309.625306042419</v>
      </c>
      <c r="Z40" s="15">
        <f t="shared" si="10"/>
        <v>0.17393314424927697</v>
      </c>
      <c r="AA40" s="14">
        <f t="shared" si="11"/>
        <v>376.16061260775859</v>
      </c>
      <c r="AB40" s="24">
        <f t="shared" si="12"/>
        <v>438.03903338173313</v>
      </c>
    </row>
    <row r="41" spans="1:28">
      <c r="A41" s="5" t="s">
        <v>65</v>
      </c>
      <c r="B41" s="6">
        <v>1</v>
      </c>
      <c r="C41" s="7">
        <f t="shared" si="1"/>
        <v>1</v>
      </c>
      <c r="D41" s="5" t="s">
        <v>30</v>
      </c>
      <c r="E41" s="8">
        <f t="shared" si="2"/>
        <v>1</v>
      </c>
      <c r="F41" s="27">
        <v>0.1739</v>
      </c>
      <c r="G41" s="9">
        <v>4.83</v>
      </c>
      <c r="H41" s="10">
        <v>288169.05</v>
      </c>
      <c r="I41" s="6">
        <f t="shared" si="0"/>
        <v>1</v>
      </c>
      <c r="J41" s="29">
        <v>0</v>
      </c>
      <c r="K41" s="11">
        <v>0</v>
      </c>
      <c r="L41" s="11">
        <v>1</v>
      </c>
      <c r="M41" s="11">
        <v>0</v>
      </c>
      <c r="N41" s="11">
        <v>13</v>
      </c>
      <c r="O41" s="12">
        <f t="shared" si="3"/>
        <v>-2.9314</v>
      </c>
      <c r="P41" s="12">
        <f t="shared" si="4"/>
        <v>5.0622998150805287E-2</v>
      </c>
      <c r="Q41" s="12">
        <f t="shared" si="13"/>
        <v>5.0622998150805287E-2</v>
      </c>
      <c r="R41" s="13">
        <f>VLOOKUP(B41,'Tabla de Severidad'!A:B,2,0)</f>
        <v>0.72</v>
      </c>
      <c r="S41" s="14">
        <f t="shared" si="5"/>
        <v>288169.05</v>
      </c>
      <c r="T41" s="14">
        <f t="shared" si="6"/>
        <v>10503.346525393908</v>
      </c>
      <c r="U41" s="14">
        <f t="shared" si="7"/>
        <v>92969.773440061152</v>
      </c>
      <c r="V41" s="15">
        <f t="shared" si="14"/>
        <v>8947.3946037941132</v>
      </c>
      <c r="W41" s="15">
        <f t="shared" si="15"/>
        <v>4.3836118620694702</v>
      </c>
      <c r="X41" s="15">
        <f t="shared" si="8"/>
        <v>16599.363948291684</v>
      </c>
      <c r="Y41" s="15">
        <f t="shared" si="9"/>
        <v>86788.406975625083</v>
      </c>
      <c r="Z41" s="15">
        <f t="shared" si="10"/>
        <v>0.64131705332075506</v>
      </c>
      <c r="AA41" s="14">
        <f t="shared" si="11"/>
        <v>22115.621837278843</v>
      </c>
      <c r="AB41" s="24">
        <f t="shared" si="12"/>
        <v>10503.346525393908</v>
      </c>
    </row>
    <row r="42" spans="1:28">
      <c r="A42" s="5" t="s">
        <v>66</v>
      </c>
      <c r="B42" s="6">
        <v>1</v>
      </c>
      <c r="C42" s="7">
        <f t="shared" si="1"/>
        <v>1</v>
      </c>
      <c r="D42" s="5" t="s">
        <v>33</v>
      </c>
      <c r="E42" s="8">
        <f t="shared" si="2"/>
        <v>1</v>
      </c>
      <c r="F42" s="27">
        <v>0.1769</v>
      </c>
      <c r="G42" s="9">
        <v>4.83</v>
      </c>
      <c r="H42" s="10">
        <v>260790.84</v>
      </c>
      <c r="I42" s="6">
        <f t="shared" si="0"/>
        <v>1</v>
      </c>
      <c r="J42" s="29">
        <v>0</v>
      </c>
      <c r="K42" s="11">
        <v>0</v>
      </c>
      <c r="L42" s="11">
        <v>1</v>
      </c>
      <c r="M42" s="11">
        <v>0</v>
      </c>
      <c r="N42" s="11">
        <v>13</v>
      </c>
      <c r="O42" s="12">
        <f t="shared" si="3"/>
        <v>-2.9314</v>
      </c>
      <c r="P42" s="12">
        <f t="shared" si="4"/>
        <v>5.0622998150805287E-2</v>
      </c>
      <c r="Q42" s="12">
        <f t="shared" si="13"/>
        <v>5.0622998150805287E-2</v>
      </c>
      <c r="R42" s="13">
        <f>VLOOKUP(B42,'Tabla de Severidad'!A:B,2,0)</f>
        <v>0.72</v>
      </c>
      <c r="S42" s="14">
        <f t="shared" si="5"/>
        <v>260790.84</v>
      </c>
      <c r="T42" s="14">
        <f t="shared" si="6"/>
        <v>9505.4502319682106</v>
      </c>
      <c r="U42" s="14">
        <f t="shared" si="7"/>
        <v>84700.912073762127</v>
      </c>
      <c r="V42" s="15">
        <f t="shared" si="14"/>
        <v>8076.6847072548308</v>
      </c>
      <c r="W42" s="15">
        <f t="shared" si="15"/>
        <v>4.3836118620694702</v>
      </c>
      <c r="X42" s="15">
        <f t="shared" si="8"/>
        <v>14828.630729841991</v>
      </c>
      <c r="Y42" s="15">
        <f t="shared" si="9"/>
        <v>76703.52293082804</v>
      </c>
      <c r="Z42" s="15">
        <f t="shared" si="10"/>
        <v>0.64571165464644453</v>
      </c>
      <c r="AA42" s="14">
        <f t="shared" si="11"/>
        <v>19930.448032210625</v>
      </c>
      <c r="AB42" s="24">
        <f t="shared" si="12"/>
        <v>9505.4502319682106</v>
      </c>
    </row>
    <row r="43" spans="1:28">
      <c r="A43" s="5" t="s">
        <v>67</v>
      </c>
      <c r="B43" s="6">
        <v>1</v>
      </c>
      <c r="C43" s="7">
        <f t="shared" si="1"/>
        <v>1</v>
      </c>
      <c r="D43" s="5" t="s">
        <v>33</v>
      </c>
      <c r="E43" s="8">
        <f t="shared" si="2"/>
        <v>1</v>
      </c>
      <c r="F43" s="27">
        <v>0.18389999999999998</v>
      </c>
      <c r="G43" s="9">
        <v>3.83</v>
      </c>
      <c r="H43" s="10">
        <v>225103.81</v>
      </c>
      <c r="I43" s="6">
        <f t="shared" si="0"/>
        <v>1</v>
      </c>
      <c r="J43" s="29">
        <v>0</v>
      </c>
      <c r="K43" s="11">
        <v>0</v>
      </c>
      <c r="L43" s="11">
        <v>1</v>
      </c>
      <c r="M43" s="11">
        <v>0</v>
      </c>
      <c r="N43" s="11">
        <v>13</v>
      </c>
      <c r="O43" s="12">
        <f t="shared" si="3"/>
        <v>-2.9314</v>
      </c>
      <c r="P43" s="12">
        <f t="shared" si="4"/>
        <v>5.0622998150805287E-2</v>
      </c>
      <c r="Q43" s="12">
        <f t="shared" si="13"/>
        <v>5.0622998150805287E-2</v>
      </c>
      <c r="R43" s="13">
        <f>VLOOKUP(B43,'Tabla de Severidad'!A:B,2,0)</f>
        <v>0.72</v>
      </c>
      <c r="S43" s="14">
        <f t="shared" si="5"/>
        <v>225103.81</v>
      </c>
      <c r="T43" s="14">
        <f t="shared" si="6"/>
        <v>8204.7094253058422</v>
      </c>
      <c r="U43" s="14">
        <f t="shared" si="7"/>
        <v>86939.464534061917</v>
      </c>
      <c r="V43" s="15">
        <f t="shared" si="14"/>
        <v>6930.2385550349209</v>
      </c>
      <c r="W43" s="15">
        <f t="shared" si="15"/>
        <v>3.5640339459233568</v>
      </c>
      <c r="X43" s="15">
        <f t="shared" si="8"/>
        <v>14554.609920202583</v>
      </c>
      <c r="Y43" s="15">
        <f t="shared" si="9"/>
        <v>73473.402695660843</v>
      </c>
      <c r="Z43" s="15">
        <f t="shared" si="10"/>
        <v>0.57066754590828317</v>
      </c>
      <c r="AA43" s="14">
        <f t="shared" si="11"/>
        <v>14755.36804408026</v>
      </c>
      <c r="AB43" s="24">
        <f t="shared" si="12"/>
        <v>8204.7094253058422</v>
      </c>
    </row>
    <row r="44" spans="1:28">
      <c r="A44" s="5" t="s">
        <v>68</v>
      </c>
      <c r="B44" s="6">
        <v>1</v>
      </c>
      <c r="C44" s="7">
        <f t="shared" si="1"/>
        <v>1</v>
      </c>
      <c r="D44" s="5" t="s">
        <v>30</v>
      </c>
      <c r="E44" s="8">
        <f t="shared" si="2"/>
        <v>1</v>
      </c>
      <c r="F44" s="27">
        <v>0.1759</v>
      </c>
      <c r="G44" s="9">
        <v>3.83</v>
      </c>
      <c r="H44" s="10">
        <v>168637.17</v>
      </c>
      <c r="I44" s="6">
        <f t="shared" si="0"/>
        <v>1</v>
      </c>
      <c r="J44" s="29">
        <v>0</v>
      </c>
      <c r="K44" s="11">
        <v>0</v>
      </c>
      <c r="L44" s="11">
        <v>1</v>
      </c>
      <c r="M44" s="11">
        <v>0</v>
      </c>
      <c r="N44" s="11">
        <v>13</v>
      </c>
      <c r="O44" s="12">
        <f t="shared" si="3"/>
        <v>-2.9314</v>
      </c>
      <c r="P44" s="12">
        <f t="shared" si="4"/>
        <v>5.0622998150805287E-2</v>
      </c>
      <c r="Q44" s="12">
        <f t="shared" si="13"/>
        <v>5.0622998150805287E-2</v>
      </c>
      <c r="R44" s="13">
        <f>VLOOKUP(B44,'Tabla de Severidad'!A:B,2,0)</f>
        <v>0.72</v>
      </c>
      <c r="S44" s="14">
        <f t="shared" si="5"/>
        <v>168637.17</v>
      </c>
      <c r="T44" s="14">
        <f t="shared" si="6"/>
        <v>6146.5817844482672</v>
      </c>
      <c r="U44" s="14">
        <f t="shared" si="7"/>
        <v>64154.491520040079</v>
      </c>
      <c r="V44" s="15">
        <f t="shared" si="14"/>
        <v>5227.1296746732442</v>
      </c>
      <c r="W44" s="15">
        <f t="shared" si="15"/>
        <v>3.5640339459233568</v>
      </c>
      <c r="X44" s="15">
        <f t="shared" si="8"/>
        <v>11305.01639411046</v>
      </c>
      <c r="Y44" s="15">
        <f t="shared" si="9"/>
        <v>58685.294148298519</v>
      </c>
      <c r="Z44" s="15">
        <f t="shared" si="10"/>
        <v>0.55937244507813411</v>
      </c>
      <c r="AA44" s="14">
        <f t="shared" si="11"/>
        <v>11165.141890312272</v>
      </c>
      <c r="AB44" s="24">
        <f t="shared" si="12"/>
        <v>6146.5817844482672</v>
      </c>
    </row>
    <row r="45" spans="1:28">
      <c r="A45" s="5" t="s">
        <v>69</v>
      </c>
      <c r="B45" s="6">
        <v>1</v>
      </c>
      <c r="C45" s="7">
        <f t="shared" si="1"/>
        <v>1</v>
      </c>
      <c r="D45" s="5" t="s">
        <v>30</v>
      </c>
      <c r="E45" s="8">
        <f t="shared" si="2"/>
        <v>1</v>
      </c>
      <c r="F45" s="27">
        <v>0.17150000000000001</v>
      </c>
      <c r="G45" s="9">
        <v>1</v>
      </c>
      <c r="H45" s="10">
        <v>38105.019999999997</v>
      </c>
      <c r="I45" s="6">
        <f t="shared" si="0"/>
        <v>1</v>
      </c>
      <c r="J45" s="29">
        <v>0.42</v>
      </c>
      <c r="K45" s="11">
        <v>0</v>
      </c>
      <c r="L45" s="11">
        <v>1</v>
      </c>
      <c r="M45" s="11">
        <v>0</v>
      </c>
      <c r="N45" s="11">
        <v>13</v>
      </c>
      <c r="O45" s="12">
        <f t="shared" si="3"/>
        <v>-3.2616459999999998</v>
      </c>
      <c r="P45" s="12">
        <f t="shared" si="4"/>
        <v>3.6910652245704396E-2</v>
      </c>
      <c r="Q45" s="12">
        <f t="shared" si="13"/>
        <v>3.6910652245704396E-2</v>
      </c>
      <c r="R45" s="13">
        <f>VLOOKUP(B45,'Tabla de Severidad'!A:B,2,0)</f>
        <v>0.72</v>
      </c>
      <c r="S45" s="14">
        <f t="shared" si="5"/>
        <v>38105.019999999997</v>
      </c>
      <c r="T45" s="14">
        <f t="shared" si="6"/>
        <v>1012.6664222656398</v>
      </c>
      <c r="U45" s="14">
        <f t="shared" si="7"/>
        <v>44640.030929999994</v>
      </c>
      <c r="V45" s="15">
        <f t="shared" si="14"/>
        <v>864.4186276275201</v>
      </c>
      <c r="W45" s="15">
        <f t="shared" si="15"/>
        <v>1.0000000000000013</v>
      </c>
      <c r="X45" s="15">
        <f t="shared" si="8"/>
        <v>5904.7604796830292</v>
      </c>
      <c r="Y45" s="15">
        <f t="shared" si="9"/>
        <v>33191.330804883299</v>
      </c>
      <c r="Z45" s="15">
        <f t="shared" si="10"/>
        <v>0.17790068480213783</v>
      </c>
      <c r="AA45" s="14">
        <f t="shared" si="11"/>
        <v>864.41862762751589</v>
      </c>
      <c r="AB45" s="24">
        <f t="shared" si="12"/>
        <v>1012.6664222656398</v>
      </c>
    </row>
    <row r="46" spans="1:28">
      <c r="A46" s="5" t="s">
        <v>70</v>
      </c>
      <c r="B46" s="6">
        <v>1</v>
      </c>
      <c r="C46" s="7">
        <f t="shared" si="1"/>
        <v>1</v>
      </c>
      <c r="D46" s="5" t="s">
        <v>30</v>
      </c>
      <c r="E46" s="8">
        <f t="shared" si="2"/>
        <v>1</v>
      </c>
      <c r="F46" s="27">
        <v>0.17200000000000001</v>
      </c>
      <c r="G46" s="9">
        <v>1</v>
      </c>
      <c r="H46" s="10">
        <v>52443.31</v>
      </c>
      <c r="I46" s="6">
        <f t="shared" si="0"/>
        <v>1</v>
      </c>
      <c r="J46" s="29">
        <v>0.63</v>
      </c>
      <c r="K46" s="11">
        <v>0</v>
      </c>
      <c r="L46" s="11">
        <v>1</v>
      </c>
      <c r="M46" s="11">
        <v>0</v>
      </c>
      <c r="N46" s="11">
        <v>11</v>
      </c>
      <c r="O46" s="12">
        <f t="shared" si="3"/>
        <v>-3.1149689999999999</v>
      </c>
      <c r="P46" s="12">
        <f t="shared" si="4"/>
        <v>4.2494003981763832E-2</v>
      </c>
      <c r="Q46" s="12">
        <f t="shared" si="13"/>
        <v>4.2494003981763832E-2</v>
      </c>
      <c r="R46" s="13">
        <f>VLOOKUP(B46,'Tabla de Severidad'!A:B,2,0)</f>
        <v>0.72</v>
      </c>
      <c r="S46" s="14">
        <f t="shared" si="5"/>
        <v>52443.31</v>
      </c>
      <c r="T46" s="14">
        <f t="shared" si="6"/>
        <v>1604.5388812489498</v>
      </c>
      <c r="U46" s="14">
        <f t="shared" si="7"/>
        <v>61463.559319999993</v>
      </c>
      <c r="V46" s="15">
        <f t="shared" si="14"/>
        <v>1369.0604788813566</v>
      </c>
      <c r="W46" s="15">
        <f t="shared" si="15"/>
        <v>1.0000000000000002</v>
      </c>
      <c r="X46" s="15">
        <f t="shared" si="8"/>
        <v>9328.7144258659864</v>
      </c>
      <c r="Y46" s="15">
        <f t="shared" si="9"/>
        <v>50972.302741126849</v>
      </c>
      <c r="Z46" s="15">
        <f t="shared" si="10"/>
        <v>0.18301536175918409</v>
      </c>
      <c r="AA46" s="14">
        <f t="shared" si="11"/>
        <v>1369.0604788813498</v>
      </c>
      <c r="AB46" s="24">
        <f t="shared" si="12"/>
        <v>1604.5388812489498</v>
      </c>
    </row>
    <row r="47" spans="1:28">
      <c r="A47" s="5" t="s">
        <v>71</v>
      </c>
      <c r="B47" s="6">
        <v>1</v>
      </c>
      <c r="C47" s="7">
        <f t="shared" si="1"/>
        <v>1</v>
      </c>
      <c r="D47" s="5" t="s">
        <v>33</v>
      </c>
      <c r="E47" s="8">
        <f t="shared" si="2"/>
        <v>1</v>
      </c>
      <c r="F47" s="27">
        <v>0.16090000000000002</v>
      </c>
      <c r="G47" s="9">
        <v>1</v>
      </c>
      <c r="H47" s="10">
        <v>15429.24</v>
      </c>
      <c r="I47" s="6">
        <f t="shared" si="0"/>
        <v>1</v>
      </c>
      <c r="J47" s="29">
        <v>0.379</v>
      </c>
      <c r="K47" s="11">
        <v>0</v>
      </c>
      <c r="L47" s="11">
        <v>1</v>
      </c>
      <c r="M47" s="11">
        <v>0</v>
      </c>
      <c r="N47" s="11">
        <v>13</v>
      </c>
      <c r="O47" s="12">
        <f t="shared" si="3"/>
        <v>-3.2294076999999999</v>
      </c>
      <c r="P47" s="12">
        <f t="shared" si="4"/>
        <v>3.8073933715308587E-2</v>
      </c>
      <c r="Q47" s="12">
        <f t="shared" si="13"/>
        <v>3.8073933715308587E-2</v>
      </c>
      <c r="R47" s="13">
        <f>VLOOKUP(B47,'Tabla de Severidad'!A:B,2,0)</f>
        <v>0.72</v>
      </c>
      <c r="S47" s="14">
        <f t="shared" si="5"/>
        <v>15429.24</v>
      </c>
      <c r="T47" s="14">
        <f t="shared" si="6"/>
        <v>422.96533994706323</v>
      </c>
      <c r="U47" s="14">
        <f t="shared" si="7"/>
        <v>17911.804715999999</v>
      </c>
      <c r="V47" s="15">
        <f t="shared" si="14"/>
        <v>364.34261344393423</v>
      </c>
      <c r="W47" s="15">
        <f t="shared" si="15"/>
        <v>0.99999999999999878</v>
      </c>
      <c r="X47" s="15">
        <f t="shared" si="8"/>
        <v>2628.7466746243822</v>
      </c>
      <c r="Y47" s="15">
        <f t="shared" si="9"/>
        <v>15337.245223979075</v>
      </c>
      <c r="Z47" s="15">
        <f t="shared" si="10"/>
        <v>0.17139627333560903</v>
      </c>
      <c r="AA47" s="14">
        <f t="shared" si="11"/>
        <v>364.34261344393644</v>
      </c>
      <c r="AB47" s="24">
        <f t="shared" si="12"/>
        <v>422.96533994706323</v>
      </c>
    </row>
    <row r="48" spans="1:28">
      <c r="A48" s="5" t="s">
        <v>72</v>
      </c>
      <c r="B48" s="6">
        <v>1</v>
      </c>
      <c r="C48" s="7">
        <f t="shared" si="1"/>
        <v>1</v>
      </c>
      <c r="D48" s="5" t="s">
        <v>30</v>
      </c>
      <c r="E48" s="8">
        <f t="shared" si="2"/>
        <v>1</v>
      </c>
      <c r="F48" s="27">
        <v>0.19089999999999999</v>
      </c>
      <c r="G48" s="9">
        <v>1</v>
      </c>
      <c r="H48" s="10">
        <v>14098.04</v>
      </c>
      <c r="I48" s="6">
        <f t="shared" si="0"/>
        <v>1</v>
      </c>
      <c r="J48" s="29">
        <v>0.29499999999999998</v>
      </c>
      <c r="K48" s="11">
        <v>0</v>
      </c>
      <c r="L48" s="11">
        <v>1</v>
      </c>
      <c r="M48" s="11">
        <v>0</v>
      </c>
      <c r="N48" s="11">
        <v>12</v>
      </c>
      <c r="O48" s="12">
        <f t="shared" si="3"/>
        <v>-3.0074584999999998</v>
      </c>
      <c r="P48" s="12">
        <f t="shared" si="4"/>
        <v>4.7090058169384608E-2</v>
      </c>
      <c r="Q48" s="12">
        <f t="shared" si="13"/>
        <v>4.7090058169384608E-2</v>
      </c>
      <c r="R48" s="13">
        <f>VLOOKUP(B48,'Tabla de Severidad'!A:B,2,0)</f>
        <v>0.72</v>
      </c>
      <c r="S48" s="14">
        <f t="shared" si="5"/>
        <v>14098.04</v>
      </c>
      <c r="T48" s="14">
        <f t="shared" si="6"/>
        <v>477.99181704550392</v>
      </c>
      <c r="U48" s="14">
        <f t="shared" si="7"/>
        <v>16789.355836000002</v>
      </c>
      <c r="V48" s="15">
        <f t="shared" si="14"/>
        <v>401.37023851331253</v>
      </c>
      <c r="W48" s="15">
        <f t="shared" si="15"/>
        <v>1</v>
      </c>
      <c r="X48" s="15">
        <f t="shared" si="8"/>
        <v>2503.8858933761335</v>
      </c>
      <c r="Y48" s="15">
        <f t="shared" si="9"/>
        <v>12529.421326916719</v>
      </c>
      <c r="Z48" s="15">
        <f t="shared" si="10"/>
        <v>0.19984050564227451</v>
      </c>
      <c r="AA48" s="14">
        <f t="shared" si="11"/>
        <v>401.37023851331423</v>
      </c>
      <c r="AB48" s="24">
        <f t="shared" si="12"/>
        <v>477.99181704550392</v>
      </c>
    </row>
    <row r="49" spans="1:28">
      <c r="A49" s="5" t="s">
        <v>73</v>
      </c>
      <c r="B49" s="6">
        <v>1</v>
      </c>
      <c r="C49" s="7">
        <f t="shared" si="1"/>
        <v>1</v>
      </c>
      <c r="D49" s="5" t="s">
        <v>33</v>
      </c>
      <c r="E49" s="8">
        <f t="shared" si="2"/>
        <v>1</v>
      </c>
      <c r="F49" s="27">
        <v>0.15790000000000001</v>
      </c>
      <c r="G49" s="9">
        <v>1</v>
      </c>
      <c r="H49" s="10">
        <v>19918.73</v>
      </c>
      <c r="I49" s="6">
        <f t="shared" si="0"/>
        <v>1</v>
      </c>
      <c r="J49" s="29">
        <v>0.504</v>
      </c>
      <c r="K49" s="11">
        <v>0</v>
      </c>
      <c r="L49" s="11">
        <v>1</v>
      </c>
      <c r="M49" s="11">
        <v>0</v>
      </c>
      <c r="N49" s="11">
        <v>13</v>
      </c>
      <c r="O49" s="12">
        <f t="shared" si="3"/>
        <v>-3.3276952</v>
      </c>
      <c r="P49" s="12">
        <f t="shared" si="4"/>
        <v>3.4633205789748718E-2</v>
      </c>
      <c r="Q49" s="12">
        <f t="shared" si="13"/>
        <v>3.4633205789748718E-2</v>
      </c>
      <c r="R49" s="13">
        <f>VLOOKUP(B49,'Tabla de Severidad'!A:B,2,0)</f>
        <v>0.72</v>
      </c>
      <c r="S49" s="14">
        <f t="shared" si="5"/>
        <v>19918.73</v>
      </c>
      <c r="T49" s="14">
        <f t="shared" si="6"/>
        <v>496.69162211551787</v>
      </c>
      <c r="U49" s="14">
        <f t="shared" si="7"/>
        <v>23063.897466999999</v>
      </c>
      <c r="V49" s="15">
        <f t="shared" si="14"/>
        <v>428.958996558872</v>
      </c>
      <c r="W49" s="15">
        <f t="shared" si="15"/>
        <v>0.99999999999999978</v>
      </c>
      <c r="X49" s="15">
        <f t="shared" si="8"/>
        <v>3145.6087531065095</v>
      </c>
      <c r="Y49" s="15">
        <f t="shared" si="9"/>
        <v>18917.777638832409</v>
      </c>
      <c r="Z49" s="15">
        <f t="shared" si="10"/>
        <v>0.16627792191877422</v>
      </c>
      <c r="AA49" s="14">
        <f t="shared" si="11"/>
        <v>428.9589965588716</v>
      </c>
      <c r="AB49" s="24">
        <f t="shared" si="12"/>
        <v>496.69162211551787</v>
      </c>
    </row>
    <row r="50" spans="1:28">
      <c r="A50" s="5" t="s">
        <v>74</v>
      </c>
      <c r="B50" s="6">
        <v>1</v>
      </c>
      <c r="C50" s="7">
        <f t="shared" si="1"/>
        <v>1</v>
      </c>
      <c r="D50" s="5" t="s">
        <v>30</v>
      </c>
      <c r="E50" s="8">
        <f t="shared" si="2"/>
        <v>1</v>
      </c>
      <c r="F50" s="27">
        <v>0.18789999999999998</v>
      </c>
      <c r="G50" s="9">
        <v>4.83</v>
      </c>
      <c r="H50" s="10">
        <v>231897.65</v>
      </c>
      <c r="I50" s="6">
        <f t="shared" si="0"/>
        <v>1</v>
      </c>
      <c r="J50" s="29">
        <v>0</v>
      </c>
      <c r="K50" s="11">
        <v>0</v>
      </c>
      <c r="L50" s="11">
        <v>1</v>
      </c>
      <c r="M50" s="11">
        <v>0</v>
      </c>
      <c r="N50" s="11">
        <v>13</v>
      </c>
      <c r="O50" s="12">
        <f t="shared" si="3"/>
        <v>-2.9314</v>
      </c>
      <c r="P50" s="12">
        <f t="shared" si="4"/>
        <v>5.0622998150805287E-2</v>
      </c>
      <c r="Q50" s="12">
        <f t="shared" si="13"/>
        <v>5.0622998150805287E-2</v>
      </c>
      <c r="R50" s="13">
        <f>VLOOKUP(B50,'Tabla de Severidad'!A:B,2,0)</f>
        <v>0.72</v>
      </c>
      <c r="S50" s="14">
        <f t="shared" si="5"/>
        <v>231897.65</v>
      </c>
      <c r="T50" s="14">
        <f t="shared" si="6"/>
        <v>8452.3351011307859</v>
      </c>
      <c r="U50" s="14">
        <f t="shared" si="7"/>
        <v>77165.687119183203</v>
      </c>
      <c r="V50" s="15">
        <f t="shared" si="14"/>
        <v>7115.3591220900635</v>
      </c>
      <c r="W50" s="15">
        <f t="shared" si="15"/>
        <v>4.3836118620694702</v>
      </c>
      <c r="X50" s="15">
        <f t="shared" si="8"/>
        <v>12600.794368606272</v>
      </c>
      <c r="Y50" s="15">
        <f t="shared" si="9"/>
        <v>62754.886306617795</v>
      </c>
      <c r="Z50" s="15">
        <f t="shared" si="10"/>
        <v>0.66127899991709427</v>
      </c>
      <c r="AA50" s="14">
        <f t="shared" si="11"/>
        <v>17452.469441508747</v>
      </c>
      <c r="AB50" s="24">
        <f t="shared" si="12"/>
        <v>8452.3351011307859</v>
      </c>
    </row>
    <row r="51" spans="1:28">
      <c r="A51" s="5" t="s">
        <v>75</v>
      </c>
      <c r="B51" s="6">
        <v>2</v>
      </c>
      <c r="C51" s="7">
        <f t="shared" si="1"/>
        <v>2</v>
      </c>
      <c r="D51" s="5" t="s">
        <v>33</v>
      </c>
      <c r="E51" s="8">
        <f t="shared" si="2"/>
        <v>1</v>
      </c>
      <c r="F51" s="27">
        <v>0.1384</v>
      </c>
      <c r="G51" s="9">
        <v>1</v>
      </c>
      <c r="H51" s="10">
        <v>13518.95</v>
      </c>
      <c r="I51" s="6">
        <f t="shared" si="0"/>
        <v>2</v>
      </c>
      <c r="J51" s="29">
        <v>0.222</v>
      </c>
      <c r="K51" s="11">
        <v>0</v>
      </c>
      <c r="L51" s="11">
        <v>0</v>
      </c>
      <c r="M51" s="11">
        <v>1</v>
      </c>
      <c r="N51" s="11">
        <v>0</v>
      </c>
      <c r="O51" s="12">
        <f t="shared" si="3"/>
        <v>-0.6602585999999997</v>
      </c>
      <c r="P51" s="12">
        <f t="shared" si="4"/>
        <v>0.34068152303842419</v>
      </c>
      <c r="Q51" s="12">
        <f t="shared" si="13"/>
        <v>0.34068152303842419</v>
      </c>
      <c r="R51" s="13">
        <f>VLOOKUP(B51,'Tabla de Severidad'!A:B,2,0)</f>
        <v>0.72</v>
      </c>
      <c r="S51" s="14">
        <f t="shared" si="5"/>
        <v>13518.95</v>
      </c>
      <c r="T51" s="14">
        <f t="shared" si="6"/>
        <v>3316.0726626338196</v>
      </c>
      <c r="U51" s="14">
        <f t="shared" si="7"/>
        <v>15389.972680000003</v>
      </c>
      <c r="V51" s="15">
        <f t="shared" si="14"/>
        <v>2912.9239833396164</v>
      </c>
      <c r="W51" s="15">
        <f t="shared" si="15"/>
        <v>0.99999999999999989</v>
      </c>
      <c r="X51" s="15">
        <f t="shared" si="8"/>
        <v>23960.062591284823</v>
      </c>
      <c r="Y51" s="15">
        <f t="shared" si="9"/>
        <v>56934.22505824962</v>
      </c>
      <c r="Z51" s="15">
        <f t="shared" si="10"/>
        <v>0.42083759929587505</v>
      </c>
      <c r="AA51" s="14">
        <f t="shared" si="11"/>
        <v>2912.9239833396205</v>
      </c>
      <c r="AB51" s="24">
        <f t="shared" si="12"/>
        <v>3316.0726626338196</v>
      </c>
    </row>
    <row r="52" spans="1:28">
      <c r="A52" s="5" t="s">
        <v>76</v>
      </c>
      <c r="B52" s="6">
        <v>2</v>
      </c>
      <c r="C52" s="7">
        <f t="shared" si="1"/>
        <v>2</v>
      </c>
      <c r="D52" s="5" t="s">
        <v>30</v>
      </c>
      <c r="E52" s="8">
        <f t="shared" si="2"/>
        <v>1</v>
      </c>
      <c r="F52" s="27">
        <v>0.16490000000000002</v>
      </c>
      <c r="G52" s="9">
        <v>1</v>
      </c>
      <c r="H52" s="10">
        <v>63601.17</v>
      </c>
      <c r="I52" s="6">
        <f t="shared" si="0"/>
        <v>2</v>
      </c>
      <c r="J52" s="29">
        <v>0.33900000000000002</v>
      </c>
      <c r="K52" s="11">
        <v>0</v>
      </c>
      <c r="L52" s="11">
        <v>1</v>
      </c>
      <c r="M52" s="11">
        <v>0</v>
      </c>
      <c r="N52" s="11">
        <v>0</v>
      </c>
      <c r="O52" s="12">
        <f t="shared" si="3"/>
        <v>-8.7555699999999792E-2</v>
      </c>
      <c r="P52" s="12">
        <f t="shared" si="4"/>
        <v>0.47812504766467201</v>
      </c>
      <c r="Q52" s="12">
        <f t="shared" si="13"/>
        <v>0.47812504766467201</v>
      </c>
      <c r="R52" s="13">
        <f>VLOOKUP(B52,'Tabla de Severidad'!A:B,2,0)</f>
        <v>0.72</v>
      </c>
      <c r="S52" s="14">
        <f t="shared" si="5"/>
        <v>63601.17</v>
      </c>
      <c r="T52" s="14">
        <f t="shared" si="6"/>
        <v>21894.70495520081</v>
      </c>
      <c r="U52" s="14">
        <f t="shared" si="7"/>
        <v>74089.002932999996</v>
      </c>
      <c r="V52" s="15">
        <f t="shared" si="14"/>
        <v>18795.351493862829</v>
      </c>
      <c r="W52" s="15">
        <f t="shared" si="15"/>
        <v>1</v>
      </c>
      <c r="X52" s="15">
        <f t="shared" si="8"/>
        <v>132775.65163857373</v>
      </c>
      <c r="Y52" s="15">
        <f t="shared" si="9"/>
        <v>240535.5081508937</v>
      </c>
      <c r="Z52" s="15">
        <f t="shared" si="10"/>
        <v>0.55200021260595067</v>
      </c>
      <c r="AA52" s="14">
        <f t="shared" si="11"/>
        <v>18795.351493862807</v>
      </c>
      <c r="AB52" s="24">
        <f>IF(OR(C52=1,C52=3),T52,MAX(AA52,T52))</f>
        <v>21894.70495520081</v>
      </c>
    </row>
    <row r="53" spans="1:28">
      <c r="A53" s="5" t="s">
        <v>77</v>
      </c>
      <c r="B53" s="6">
        <v>2</v>
      </c>
      <c r="C53" s="7">
        <f t="shared" si="1"/>
        <v>2</v>
      </c>
      <c r="D53" s="5" t="s">
        <v>33</v>
      </c>
      <c r="E53" s="8">
        <f t="shared" si="2"/>
        <v>1</v>
      </c>
      <c r="F53" s="27">
        <v>0.22280000000000003</v>
      </c>
      <c r="G53" s="9">
        <v>1</v>
      </c>
      <c r="H53" s="10">
        <v>61213.91</v>
      </c>
      <c r="I53" s="6">
        <f t="shared" si="0"/>
        <v>2</v>
      </c>
      <c r="J53" s="29">
        <v>0.28899999999999998</v>
      </c>
      <c r="K53" s="11">
        <v>0</v>
      </c>
      <c r="L53" s="11">
        <v>1</v>
      </c>
      <c r="M53" s="11">
        <v>0</v>
      </c>
      <c r="N53" s="11">
        <v>0</v>
      </c>
      <c r="O53" s="12">
        <f t="shared" si="3"/>
        <v>-4.8240699999999803E-2</v>
      </c>
      <c r="P53" s="12">
        <f t="shared" si="4"/>
        <v>0.48794216329074269</v>
      </c>
      <c r="Q53" s="12">
        <f t="shared" si="13"/>
        <v>0.48794216329074269</v>
      </c>
      <c r="R53" s="13">
        <f>VLOOKUP(B53,'Tabla de Severidad'!A:B,2,0)</f>
        <v>0.72</v>
      </c>
      <c r="S53" s="14">
        <f t="shared" si="5"/>
        <v>61213.91</v>
      </c>
      <c r="T53" s="14">
        <f t="shared" si="6"/>
        <v>21505.570321597075</v>
      </c>
      <c r="U53" s="14">
        <f t="shared" si="7"/>
        <v>74852.369148000013</v>
      </c>
      <c r="V53" s="15">
        <f t="shared" si="14"/>
        <v>17587.152700030318</v>
      </c>
      <c r="W53" s="15">
        <f t="shared" si="15"/>
        <v>1</v>
      </c>
      <c r="X53" s="15">
        <f t="shared" si="8"/>
        <v>96524.103777365686</v>
      </c>
      <c r="Y53" s="15">
        <f t="shared" si="9"/>
        <v>166065.38938464588</v>
      </c>
      <c r="Z53" s="15">
        <f t="shared" si="10"/>
        <v>0.58124154668853678</v>
      </c>
      <c r="AA53" s="14">
        <f t="shared" si="11"/>
        <v>17587.152700030318</v>
      </c>
      <c r="AB53" s="24">
        <f>IF(OR(C53=1,C53=3),T53,MAX(AA53,T53))</f>
        <v>21505.570321597075</v>
      </c>
    </row>
    <row r="54" spans="1:28">
      <c r="A54" s="5" t="s">
        <v>78</v>
      </c>
      <c r="B54" s="6">
        <v>2</v>
      </c>
      <c r="C54" s="7">
        <f t="shared" si="1"/>
        <v>2</v>
      </c>
      <c r="D54" s="5" t="s">
        <v>30</v>
      </c>
      <c r="E54" s="8">
        <f t="shared" si="2"/>
        <v>1</v>
      </c>
      <c r="F54" s="27">
        <v>0.15910000000000002</v>
      </c>
      <c r="G54" s="9">
        <v>1.1599999999999999</v>
      </c>
      <c r="H54" s="10">
        <v>95218.45</v>
      </c>
      <c r="I54" s="6">
        <f t="shared" si="0"/>
        <v>2</v>
      </c>
      <c r="J54" s="29">
        <v>0.52300000000000002</v>
      </c>
      <c r="K54" s="11">
        <v>0</v>
      </c>
      <c r="L54" s="11">
        <v>1</v>
      </c>
      <c r="M54" s="11">
        <v>0</v>
      </c>
      <c r="N54" s="11">
        <v>0</v>
      </c>
      <c r="O54" s="12">
        <f t="shared" si="3"/>
        <v>-0.23223489999999969</v>
      </c>
      <c r="P54" s="12">
        <f t="shared" si="4"/>
        <v>0.44220081564527697</v>
      </c>
      <c r="Q54" s="12">
        <f t="shared" si="13"/>
        <v>0.44220081564527697</v>
      </c>
      <c r="R54" s="13">
        <f>VLOOKUP(B54,'Tabla de Severidad'!A:B,2,0)</f>
        <v>0.72</v>
      </c>
      <c r="S54" s="14">
        <f t="shared" si="5"/>
        <v>95218.45</v>
      </c>
      <c r="T54" s="14">
        <f t="shared" si="6"/>
        <v>30316.086903224892</v>
      </c>
      <c r="U54" s="14">
        <f t="shared" si="7"/>
        <v>96244.834290530591</v>
      </c>
      <c r="V54" s="15">
        <f t="shared" si="14"/>
        <v>26154.850231407894</v>
      </c>
      <c r="W54" s="15">
        <f t="shared" si="15"/>
        <v>1.1124827572562868</v>
      </c>
      <c r="X54" s="15">
        <f t="shared" si="8"/>
        <v>166164.55137764203</v>
      </c>
      <c r="Y54" s="15">
        <f t="shared" si="9"/>
        <v>320307.78354281397</v>
      </c>
      <c r="Z54" s="15">
        <f t="shared" si="10"/>
        <v>0.57191098464741996</v>
      </c>
      <c r="AA54" s="14">
        <f t="shared" si="11"/>
        <v>27429.161502412171</v>
      </c>
      <c r="AB54" s="24">
        <f t="shared" si="12"/>
        <v>30316.086903224892</v>
      </c>
    </row>
    <row r="55" spans="1:28">
      <c r="A55" s="5" t="s">
        <v>79</v>
      </c>
      <c r="B55" s="6">
        <v>2</v>
      </c>
      <c r="C55" s="7">
        <f t="shared" si="1"/>
        <v>2</v>
      </c>
      <c r="D55" s="5" t="s">
        <v>30</v>
      </c>
      <c r="E55" s="8">
        <f t="shared" si="2"/>
        <v>1</v>
      </c>
      <c r="F55" s="27">
        <v>0.1734</v>
      </c>
      <c r="G55" s="9">
        <v>1.18</v>
      </c>
      <c r="H55" s="10">
        <v>72914.179999999993</v>
      </c>
      <c r="I55" s="6">
        <f t="shared" si="0"/>
        <v>2</v>
      </c>
      <c r="J55" s="29">
        <v>0.50900000000000001</v>
      </c>
      <c r="K55" s="11">
        <v>0</v>
      </c>
      <c r="L55" s="11">
        <v>1</v>
      </c>
      <c r="M55" s="11">
        <v>0</v>
      </c>
      <c r="N55" s="11">
        <v>0</v>
      </c>
      <c r="O55" s="12">
        <f t="shared" si="3"/>
        <v>-0.22122669999999967</v>
      </c>
      <c r="P55" s="12">
        <f t="shared" si="4"/>
        <v>0.4449177913278346</v>
      </c>
      <c r="Q55" s="12">
        <f t="shared" si="13"/>
        <v>0.4449177913278346</v>
      </c>
      <c r="R55" s="13">
        <f>VLOOKUP(B55,'Tabla de Severidad'!A:B,2,0)</f>
        <v>0.72</v>
      </c>
      <c r="S55" s="14">
        <f t="shared" si="5"/>
        <v>72914.179999999993</v>
      </c>
      <c r="T55" s="14">
        <f t="shared" si="6"/>
        <v>23357.387463897721</v>
      </c>
      <c r="U55" s="14">
        <f t="shared" si="7"/>
        <v>73526.644879166182</v>
      </c>
      <c r="V55" s="15">
        <f t="shared" si="14"/>
        <v>19905.733308247589</v>
      </c>
      <c r="W55" s="15">
        <f t="shared" si="15"/>
        <v>1.1254279718848035</v>
      </c>
      <c r="X55" s="15">
        <f t="shared" si="8"/>
        <v>115760.88571188918</v>
      </c>
      <c r="Y55" s="15">
        <f t="shared" si="9"/>
        <v>219682.86405381971</v>
      </c>
      <c r="Z55" s="15">
        <f t="shared" si="10"/>
        <v>0.58657641934000404</v>
      </c>
      <c r="AA55" s="14">
        <f t="shared" si="11"/>
        <v>20982.71802270734</v>
      </c>
      <c r="AB55" s="24">
        <f t="shared" si="12"/>
        <v>23357.387463897721</v>
      </c>
    </row>
    <row r="56" spans="1:28">
      <c r="A56" s="5" t="s">
        <v>80</v>
      </c>
      <c r="B56" s="6">
        <v>2</v>
      </c>
      <c r="C56" s="7">
        <f t="shared" si="1"/>
        <v>2</v>
      </c>
      <c r="D56" s="5" t="s">
        <v>30</v>
      </c>
      <c r="E56" s="8">
        <f t="shared" si="2"/>
        <v>1</v>
      </c>
      <c r="F56" s="27">
        <v>0.15050000000000002</v>
      </c>
      <c r="G56" s="9">
        <v>1</v>
      </c>
      <c r="H56" s="10">
        <v>60928.26</v>
      </c>
      <c r="I56" s="6">
        <f t="shared" si="0"/>
        <v>2</v>
      </c>
      <c r="J56" s="29">
        <v>0.41699999999999998</v>
      </c>
      <c r="K56" s="11">
        <v>0</v>
      </c>
      <c r="L56" s="11">
        <v>1</v>
      </c>
      <c r="M56" s="11">
        <v>0</v>
      </c>
      <c r="N56" s="11">
        <v>0</v>
      </c>
      <c r="O56" s="12">
        <f t="shared" si="3"/>
        <v>-0.14888709999999961</v>
      </c>
      <c r="P56" s="12">
        <f t="shared" si="4"/>
        <v>0.46284683198740645</v>
      </c>
      <c r="Q56" s="12">
        <f t="shared" si="13"/>
        <v>0.46284683198740645</v>
      </c>
      <c r="R56" s="13">
        <f>VLOOKUP(B56,'Tabla de Severidad'!A:B,2,0)</f>
        <v>0.72</v>
      </c>
      <c r="S56" s="14">
        <f t="shared" si="5"/>
        <v>60928.26</v>
      </c>
      <c r="T56" s="14">
        <f t="shared" si="6"/>
        <v>20304.325526043613</v>
      </c>
      <c r="U56" s="14">
        <f t="shared" si="7"/>
        <v>70097.963130000004</v>
      </c>
      <c r="V56" s="15">
        <f t="shared" si="14"/>
        <v>17648.262082610701</v>
      </c>
      <c r="W56" s="15">
        <f t="shared" si="15"/>
        <v>0.99999999999999989</v>
      </c>
      <c r="X56" s="15">
        <f t="shared" si="8"/>
        <v>134912.46196706715</v>
      </c>
      <c r="Y56" s="15">
        <f t="shared" si="9"/>
        <v>253065.27954202879</v>
      </c>
      <c r="Z56" s="15">
        <f t="shared" si="10"/>
        <v>0.5331132829095232</v>
      </c>
      <c r="AA56" s="14">
        <f t="shared" si="11"/>
        <v>17648.26208261073</v>
      </c>
      <c r="AB56" s="24">
        <f t="shared" si="12"/>
        <v>20304.325526043613</v>
      </c>
    </row>
    <row r="57" spans="1:28">
      <c r="A57" s="5" t="s">
        <v>81</v>
      </c>
      <c r="B57" s="6">
        <v>2</v>
      </c>
      <c r="C57" s="7">
        <f t="shared" si="1"/>
        <v>2</v>
      </c>
      <c r="D57" s="5" t="s">
        <v>33</v>
      </c>
      <c r="E57" s="8">
        <f t="shared" si="2"/>
        <v>1</v>
      </c>
      <c r="F57" s="27">
        <v>0.17390000000000003</v>
      </c>
      <c r="G57" s="9">
        <v>1</v>
      </c>
      <c r="H57" s="10">
        <v>18680.309999999998</v>
      </c>
      <c r="I57" s="6">
        <f t="shared" si="0"/>
        <v>2</v>
      </c>
      <c r="J57" s="29">
        <v>0.47299999999999998</v>
      </c>
      <c r="K57" s="11">
        <v>0</v>
      </c>
      <c r="L57" s="11">
        <v>1</v>
      </c>
      <c r="M57" s="11">
        <v>0</v>
      </c>
      <c r="N57" s="11">
        <v>0</v>
      </c>
      <c r="O57" s="12">
        <f t="shared" si="3"/>
        <v>-0.1929198999999997</v>
      </c>
      <c r="P57" s="12">
        <f t="shared" si="4"/>
        <v>0.45191905598016435</v>
      </c>
      <c r="Q57" s="12">
        <f t="shared" si="13"/>
        <v>0.45191905598016435</v>
      </c>
      <c r="R57" s="13">
        <f>VLOOKUP(B57,'Tabla de Severidad'!A:B,2,0)</f>
        <v>0.72</v>
      </c>
      <c r="S57" s="14">
        <f t="shared" si="5"/>
        <v>18680.309999999998</v>
      </c>
      <c r="T57" s="14">
        <f t="shared" si="6"/>
        <v>6078.2314036441121</v>
      </c>
      <c r="U57" s="14">
        <f t="shared" si="7"/>
        <v>21928.815908999997</v>
      </c>
      <c r="V57" s="15">
        <f t="shared" si="14"/>
        <v>5177.810208402856</v>
      </c>
      <c r="W57" s="15">
        <f t="shared" si="15"/>
        <v>1</v>
      </c>
      <c r="X57" s="15">
        <f t="shared" si="8"/>
        <v>34952.452004854007</v>
      </c>
      <c r="Y57" s="15">
        <f t="shared" si="9"/>
        <v>65563.173598533889</v>
      </c>
      <c r="Z57" s="15">
        <f t="shared" si="10"/>
        <v>0.53311104521693875</v>
      </c>
      <c r="AA57" s="14">
        <f t="shared" si="11"/>
        <v>5177.8102084028578</v>
      </c>
      <c r="AB57" s="24">
        <f t="shared" si="12"/>
        <v>6078.2314036441121</v>
      </c>
    </row>
    <row r="58" spans="1:28">
      <c r="A58" s="5" t="s">
        <v>82</v>
      </c>
      <c r="B58" s="6">
        <v>2</v>
      </c>
      <c r="C58" s="7">
        <f t="shared" si="1"/>
        <v>2</v>
      </c>
      <c r="D58" s="5" t="s">
        <v>30</v>
      </c>
      <c r="E58" s="8">
        <f t="shared" si="2"/>
        <v>1</v>
      </c>
      <c r="F58" s="27">
        <v>0.20250000000000001</v>
      </c>
      <c r="G58" s="9">
        <v>1.27</v>
      </c>
      <c r="H58" s="10">
        <v>102445.2</v>
      </c>
      <c r="I58" s="6">
        <f t="shared" si="0"/>
        <v>2</v>
      </c>
      <c r="J58" s="29">
        <v>0.26300000000000001</v>
      </c>
      <c r="K58" s="11">
        <v>1</v>
      </c>
      <c r="L58" s="11">
        <v>0</v>
      </c>
      <c r="M58" s="11">
        <v>0</v>
      </c>
      <c r="N58" s="11">
        <v>1</v>
      </c>
      <c r="O58" s="12">
        <f t="shared" si="3"/>
        <v>0.3049031000000002</v>
      </c>
      <c r="P58" s="12">
        <f t="shared" si="4"/>
        <v>0.5756406806306299</v>
      </c>
      <c r="Q58" s="12">
        <f t="shared" si="13"/>
        <v>0.5756406806306299</v>
      </c>
      <c r="R58" s="13">
        <f>VLOOKUP(B58,'Tabla de Severidad'!A:B,2,0)</f>
        <v>0.72</v>
      </c>
      <c r="S58" s="14">
        <f t="shared" si="5"/>
        <v>102445.2</v>
      </c>
      <c r="T58" s="14">
        <f t="shared" si="6"/>
        <v>42459.56975184552</v>
      </c>
      <c r="U58" s="14">
        <f t="shared" si="7"/>
        <v>99359.090784168118</v>
      </c>
      <c r="V58" s="15">
        <f t="shared" si="14"/>
        <v>35309.413515048247</v>
      </c>
      <c r="W58" s="15">
        <f t="shared" si="15"/>
        <v>1.152309948507829</v>
      </c>
      <c r="X58" s="15">
        <f t="shared" si="8"/>
        <v>169114.74323556022</v>
      </c>
      <c r="Y58" s="15">
        <f t="shared" si="9"/>
        <v>261341.5334820323</v>
      </c>
      <c r="Z58" s="15">
        <f t="shared" si="10"/>
        <v>0.73361252760004914</v>
      </c>
      <c r="AA58" s="14">
        <f t="shared" si="11"/>
        <v>37538.210344310355</v>
      </c>
      <c r="AB58" s="24">
        <f t="shared" si="12"/>
        <v>42459.56975184552</v>
      </c>
    </row>
    <row r="59" spans="1:28">
      <c r="A59" s="5" t="s">
        <v>83</v>
      </c>
      <c r="B59" s="6">
        <v>2</v>
      </c>
      <c r="C59" s="7">
        <f t="shared" si="1"/>
        <v>2</v>
      </c>
      <c r="D59" s="5" t="s">
        <v>30</v>
      </c>
      <c r="E59" s="8">
        <f t="shared" si="2"/>
        <v>1</v>
      </c>
      <c r="F59" s="27">
        <v>0.16740000000000002</v>
      </c>
      <c r="G59" s="9">
        <v>1.5</v>
      </c>
      <c r="H59" s="10">
        <v>102082.83</v>
      </c>
      <c r="I59" s="6">
        <f t="shared" si="0"/>
        <v>2</v>
      </c>
      <c r="J59" s="29">
        <v>9.0999999999999998E-2</v>
      </c>
      <c r="K59" s="11">
        <v>0</v>
      </c>
      <c r="L59" s="11">
        <v>1</v>
      </c>
      <c r="M59" s="11">
        <v>0</v>
      </c>
      <c r="N59" s="11">
        <v>1</v>
      </c>
      <c r="O59" s="12">
        <f t="shared" si="3"/>
        <v>-4.845329999999981E-2</v>
      </c>
      <c r="P59" s="12">
        <f t="shared" si="4"/>
        <v>0.48788904433733016</v>
      </c>
      <c r="Q59" s="12">
        <f t="shared" si="13"/>
        <v>0.48788904433733016</v>
      </c>
      <c r="R59" s="13">
        <f>VLOOKUP(B59,'Tabla de Severidad'!A:B,2,0)</f>
        <v>0.72</v>
      </c>
      <c r="S59" s="14">
        <f t="shared" si="5"/>
        <v>102082.83</v>
      </c>
      <c r="T59" s="14">
        <f t="shared" si="6"/>
        <v>35859.667947804097</v>
      </c>
      <c r="U59" s="14">
        <f t="shared" si="7"/>
        <v>82479.215082269933</v>
      </c>
      <c r="V59" s="15">
        <f t="shared" si="14"/>
        <v>30717.550066647334</v>
      </c>
      <c r="W59" s="15">
        <f t="shared" si="15"/>
        <v>1.2984991840944204</v>
      </c>
      <c r="X59" s="15">
        <f t="shared" si="8"/>
        <v>148259.63928362736</v>
      </c>
      <c r="Y59" s="15">
        <f t="shared" si="9"/>
        <v>264125.12828554056</v>
      </c>
      <c r="Z59" s="15">
        <f t="shared" si="10"/>
        <v>0.70945288541845752</v>
      </c>
      <c r="AA59" s="14">
        <f t="shared" si="11"/>
        <v>34756.027428694884</v>
      </c>
      <c r="AB59" s="24">
        <f t="shared" si="12"/>
        <v>35859.667947804097</v>
      </c>
    </row>
    <row r="60" spans="1:28">
      <c r="A60" s="5" t="s">
        <v>84</v>
      </c>
      <c r="B60" s="6">
        <v>2</v>
      </c>
      <c r="C60" s="7">
        <f t="shared" si="1"/>
        <v>2</v>
      </c>
      <c r="D60" s="5" t="s">
        <v>30</v>
      </c>
      <c r="E60" s="8">
        <f t="shared" si="2"/>
        <v>1</v>
      </c>
      <c r="F60" s="27">
        <v>0.2205</v>
      </c>
      <c r="G60" s="9">
        <v>1.9</v>
      </c>
      <c r="H60" s="10">
        <v>136391.37</v>
      </c>
      <c r="I60" s="6">
        <f t="shared" si="0"/>
        <v>2</v>
      </c>
      <c r="J60" s="29">
        <v>0.36499999999999999</v>
      </c>
      <c r="K60" s="11">
        <v>1</v>
      </c>
      <c r="L60" s="11">
        <v>0</v>
      </c>
      <c r="M60" s="11">
        <v>0</v>
      </c>
      <c r="N60" s="11">
        <v>0</v>
      </c>
      <c r="O60" s="12">
        <f t="shared" si="3"/>
        <v>0.38060050000000034</v>
      </c>
      <c r="P60" s="12">
        <f t="shared" si="4"/>
        <v>0.59401792806413012</v>
      </c>
      <c r="Q60" s="12">
        <f t="shared" si="13"/>
        <v>0.59401792806413012</v>
      </c>
      <c r="R60" s="13">
        <f>VLOOKUP(B60,'Tabla de Severidad'!A:B,2,0)</f>
        <v>0.72</v>
      </c>
      <c r="S60" s="14">
        <f t="shared" si="5"/>
        <v>136391.37</v>
      </c>
      <c r="T60" s="14">
        <f t="shared" si="6"/>
        <v>58333.621689524269</v>
      </c>
      <c r="U60" s="14">
        <f t="shared" si="7"/>
        <v>95420.281242976896</v>
      </c>
      <c r="V60" s="15">
        <f t="shared" si="14"/>
        <v>47794.855952088714</v>
      </c>
      <c r="W60" s="15">
        <f t="shared" si="15"/>
        <v>1.3798077342098438</v>
      </c>
      <c r="X60" s="15">
        <f t="shared" si="8"/>
        <v>151644.39534616881</v>
      </c>
      <c r="Y60" s="15">
        <f t="shared" si="9"/>
        <v>227228.86525025245</v>
      </c>
      <c r="Z60" s="15">
        <f t="shared" si="10"/>
        <v>0.87647887551743642</v>
      </c>
      <c r="AA60" s="14">
        <f t="shared" si="11"/>
        <v>55868.902649562806</v>
      </c>
      <c r="AB60" s="24">
        <f t="shared" si="12"/>
        <v>58333.621689524269</v>
      </c>
    </row>
    <row r="61" spans="1:28">
      <c r="A61" s="5" t="s">
        <v>85</v>
      </c>
      <c r="B61" s="6">
        <v>2</v>
      </c>
      <c r="C61" s="7">
        <f t="shared" si="1"/>
        <v>2</v>
      </c>
      <c r="D61" s="5" t="s">
        <v>33</v>
      </c>
      <c r="E61" s="8">
        <f t="shared" si="2"/>
        <v>1</v>
      </c>
      <c r="F61" s="27">
        <v>0.15410000000000001</v>
      </c>
      <c r="G61" s="9">
        <v>2.14</v>
      </c>
      <c r="H61" s="10">
        <v>144875.68</v>
      </c>
      <c r="I61" s="6">
        <f t="shared" si="0"/>
        <v>2</v>
      </c>
      <c r="J61" s="29">
        <v>0.36799999999999999</v>
      </c>
      <c r="K61" s="11">
        <v>0</v>
      </c>
      <c r="L61" s="11">
        <v>1</v>
      </c>
      <c r="M61" s="11">
        <v>0</v>
      </c>
      <c r="N61" s="11">
        <v>0</v>
      </c>
      <c r="O61" s="12">
        <f t="shared" si="3"/>
        <v>-0.11035839999999975</v>
      </c>
      <c r="P61" s="12">
        <f t="shared" si="4"/>
        <v>0.47243836703023695</v>
      </c>
      <c r="Q61" s="12">
        <f t="shared" si="13"/>
        <v>0.47243836703023695</v>
      </c>
      <c r="R61" s="13">
        <f>VLOOKUP(B61,'Tabla de Severidad'!A:B,2,0)</f>
        <v>0.72</v>
      </c>
      <c r="S61" s="14">
        <f t="shared" si="5"/>
        <v>144875.68</v>
      </c>
      <c r="T61" s="14">
        <f t="shared" si="6"/>
        <v>49280.27737074851</v>
      </c>
      <c r="U61" s="14">
        <f t="shared" si="7"/>
        <v>84522.950877402924</v>
      </c>
      <c r="V61" s="15">
        <f t="shared" si="14"/>
        <v>42700.179681785376</v>
      </c>
      <c r="W61" s="15">
        <f t="shared" si="15"/>
        <v>1.5780123001500974</v>
      </c>
      <c r="X61" s="15">
        <f t="shared" si="8"/>
        <v>161661.35968449453</v>
      </c>
      <c r="Y61" s="15">
        <f t="shared" si="9"/>
        <v>297784.43752171856</v>
      </c>
      <c r="Z61" s="15">
        <f t="shared" si="10"/>
        <v>0.81273194817982053</v>
      </c>
      <c r="AA61" s="14">
        <f t="shared" si="11"/>
        <v>54296.72076001353</v>
      </c>
      <c r="AB61" s="24">
        <f t="shared" si="12"/>
        <v>54296.72076001353</v>
      </c>
    </row>
    <row r="62" spans="1:28">
      <c r="A62" s="5" t="s">
        <v>86</v>
      </c>
      <c r="B62" s="6">
        <v>2</v>
      </c>
      <c r="C62" s="7">
        <f t="shared" si="1"/>
        <v>2</v>
      </c>
      <c r="D62" s="5" t="s">
        <v>30</v>
      </c>
      <c r="E62" s="8">
        <f t="shared" si="2"/>
        <v>1</v>
      </c>
      <c r="F62" s="27">
        <v>0.16789999999999999</v>
      </c>
      <c r="G62" s="9">
        <v>2.87</v>
      </c>
      <c r="H62" s="10">
        <v>144968.67000000001</v>
      </c>
      <c r="I62" s="6">
        <f t="shared" si="0"/>
        <v>2</v>
      </c>
      <c r="J62" s="29">
        <v>0.17199999999999999</v>
      </c>
      <c r="K62" s="11">
        <v>0</v>
      </c>
      <c r="L62" s="11">
        <v>1</v>
      </c>
      <c r="M62" s="11">
        <v>0</v>
      </c>
      <c r="N62" s="11">
        <v>1</v>
      </c>
      <c r="O62" s="12">
        <f t="shared" si="3"/>
        <v>-0.11214359999999957</v>
      </c>
      <c r="P62" s="12">
        <f t="shared" si="4"/>
        <v>0.4719934451556777</v>
      </c>
      <c r="Q62" s="12">
        <f t="shared" si="13"/>
        <v>0.4719934451556777</v>
      </c>
      <c r="R62" s="13">
        <f>VLOOKUP(B62,'Tabla de Severidad'!A:B,2,0)</f>
        <v>0.72</v>
      </c>
      <c r="S62" s="14">
        <f t="shared" si="5"/>
        <v>144968.67000000001</v>
      </c>
      <c r="T62" s="14">
        <f t="shared" si="6"/>
        <v>49265.468634914316</v>
      </c>
      <c r="U62" s="14">
        <f t="shared" si="7"/>
        <v>67713.209371665391</v>
      </c>
      <c r="V62" s="15">
        <f t="shared" si="14"/>
        <v>42182.951138722769</v>
      </c>
      <c r="W62" s="15">
        <f t="shared" si="15"/>
        <v>1.779799010822267</v>
      </c>
      <c r="X62" s="15">
        <f t="shared" si="8"/>
        <v>117350.65218739485</v>
      </c>
      <c r="Y62" s="15">
        <f t="shared" si="9"/>
        <v>214182.26382412002</v>
      </c>
      <c r="Z62" s="15">
        <f t="shared" si="10"/>
        <v>0.89754796443781582</v>
      </c>
      <c r="AA62" s="14">
        <f t="shared" si="11"/>
        <v>58455.454941811709</v>
      </c>
      <c r="AB62" s="24">
        <f>IF(OR(C62=1,C62=3),T62,MAX(AA62,T62))</f>
        <v>58455.454941811709</v>
      </c>
    </row>
    <row r="63" spans="1:28">
      <c r="A63" s="5" t="s">
        <v>87</v>
      </c>
      <c r="B63" s="6">
        <v>2</v>
      </c>
      <c r="C63" s="7">
        <f t="shared" si="1"/>
        <v>2</v>
      </c>
      <c r="D63" s="5" t="s">
        <v>33</v>
      </c>
      <c r="E63" s="8">
        <f t="shared" si="2"/>
        <v>1</v>
      </c>
      <c r="F63" s="27">
        <v>0.12570000000000001</v>
      </c>
      <c r="G63" s="9">
        <v>3.06</v>
      </c>
      <c r="H63" s="10">
        <v>191296.08</v>
      </c>
      <c r="I63" s="6">
        <f t="shared" si="0"/>
        <v>2</v>
      </c>
      <c r="J63" s="29">
        <v>0.41</v>
      </c>
      <c r="K63" s="11">
        <v>0</v>
      </c>
      <c r="L63" s="11">
        <v>1</v>
      </c>
      <c r="M63" s="11">
        <v>0</v>
      </c>
      <c r="N63" s="11">
        <v>0</v>
      </c>
      <c r="O63" s="12">
        <f t="shared" si="3"/>
        <v>-0.14338299999999959</v>
      </c>
      <c r="P63" s="12">
        <f t="shared" si="4"/>
        <v>0.46421553579685332</v>
      </c>
      <c r="Q63" s="12">
        <f t="shared" si="13"/>
        <v>0.46421553579685332</v>
      </c>
      <c r="R63" s="13">
        <f>VLOOKUP(B63,'Tabla de Severidad'!A:B,2,0)</f>
        <v>0.72</v>
      </c>
      <c r="S63" s="14">
        <f t="shared" si="5"/>
        <v>191296.08</v>
      </c>
      <c r="T63" s="14">
        <f t="shared" si="6"/>
        <v>63937.880836587152</v>
      </c>
      <c r="U63" s="14">
        <f t="shared" si="7"/>
        <v>79114.011864835615</v>
      </c>
      <c r="V63" s="15">
        <f t="shared" si="14"/>
        <v>56798.330671215386</v>
      </c>
      <c r="W63" s="15">
        <f t="shared" si="15"/>
        <v>1.8350252650377552</v>
      </c>
      <c r="X63" s="15">
        <f t="shared" si="8"/>
        <v>186873.4620844688</v>
      </c>
      <c r="Y63" s="15">
        <f t="shared" si="9"/>
        <v>356599.28159771074</v>
      </c>
      <c r="Z63" s="15">
        <f t="shared" si="10"/>
        <v>0.89687679592276282</v>
      </c>
      <c r="AA63" s="14">
        <f t="shared" si="11"/>
        <v>81134.468611287622</v>
      </c>
      <c r="AB63" s="24">
        <f t="shared" si="12"/>
        <v>81134.468611287622</v>
      </c>
    </row>
    <row r="64" spans="1:28">
      <c r="A64" s="5" t="s">
        <v>88</v>
      </c>
      <c r="B64" s="6">
        <v>2</v>
      </c>
      <c r="C64" s="7">
        <f t="shared" si="1"/>
        <v>2</v>
      </c>
      <c r="D64" s="5" t="s">
        <v>30</v>
      </c>
      <c r="E64" s="8">
        <f t="shared" si="2"/>
        <v>1</v>
      </c>
      <c r="F64" s="27">
        <v>0.11989999999999999</v>
      </c>
      <c r="G64" s="9">
        <v>2.08</v>
      </c>
      <c r="H64" s="10">
        <v>120689.74</v>
      </c>
      <c r="I64" s="6">
        <f t="shared" si="0"/>
        <v>2</v>
      </c>
      <c r="J64" s="29">
        <v>0.47799999999999998</v>
      </c>
      <c r="K64" s="11">
        <v>1</v>
      </c>
      <c r="L64" s="11">
        <v>0</v>
      </c>
      <c r="M64" s="11">
        <v>0</v>
      </c>
      <c r="N64" s="11">
        <v>1</v>
      </c>
      <c r="O64" s="12">
        <f t="shared" si="3"/>
        <v>0.13584860000000054</v>
      </c>
      <c r="P64" s="12">
        <f t="shared" si="4"/>
        <v>0.53391001570121444</v>
      </c>
      <c r="Q64" s="12">
        <f t="shared" si="13"/>
        <v>0.53391001570121444</v>
      </c>
      <c r="R64" s="13">
        <f>VLOOKUP(B64,'Tabla de Severidad'!A:B,2,0)</f>
        <v>0.72</v>
      </c>
      <c r="S64" s="14">
        <f t="shared" si="5"/>
        <v>120689.74</v>
      </c>
      <c r="T64" s="14">
        <f t="shared" si="6"/>
        <v>46394.971904430349</v>
      </c>
      <c r="U64" s="14">
        <f t="shared" si="7"/>
        <v>68955.930797541238</v>
      </c>
      <c r="V64" s="15">
        <f t="shared" si="14"/>
        <v>41427.78096654197</v>
      </c>
      <c r="W64" s="15">
        <f t="shared" si="15"/>
        <v>1.4901949523635936</v>
      </c>
      <c r="X64" s="15">
        <f t="shared" si="8"/>
        <v>197412.09698039966</v>
      </c>
      <c r="Y64" s="15">
        <f t="shared" si="9"/>
        <v>338143.80645612814</v>
      </c>
      <c r="Z64" s="15">
        <f t="shared" si="10"/>
        <v>0.83851793518789708</v>
      </c>
      <c r="AA64" s="14">
        <f t="shared" si="11"/>
        <v>51092.606014430115</v>
      </c>
      <c r="AB64" s="24">
        <f t="shared" si="12"/>
        <v>51092.606014430115</v>
      </c>
    </row>
    <row r="65" spans="1:28">
      <c r="A65" s="5" t="s">
        <v>89</v>
      </c>
      <c r="B65" s="6">
        <v>2</v>
      </c>
      <c r="C65" s="7">
        <f t="shared" si="1"/>
        <v>2</v>
      </c>
      <c r="D65" s="5" t="s">
        <v>33</v>
      </c>
      <c r="E65" s="8">
        <f t="shared" si="2"/>
        <v>1</v>
      </c>
      <c r="F65" s="27">
        <v>9.8799999999999999E-2</v>
      </c>
      <c r="G65" s="9">
        <v>2.31</v>
      </c>
      <c r="H65" s="10">
        <v>145832.70000000001</v>
      </c>
      <c r="I65" s="6">
        <f t="shared" si="0"/>
        <v>2</v>
      </c>
      <c r="J65" s="29">
        <v>0.314</v>
      </c>
      <c r="K65" s="11">
        <v>1</v>
      </c>
      <c r="L65" s="11">
        <v>0</v>
      </c>
      <c r="M65" s="11">
        <v>0</v>
      </c>
      <c r="N65" s="11">
        <v>1</v>
      </c>
      <c r="O65" s="12">
        <f t="shared" si="3"/>
        <v>0.26480180000000031</v>
      </c>
      <c r="P65" s="12">
        <f t="shared" si="4"/>
        <v>0.56581631209097361</v>
      </c>
      <c r="Q65" s="12">
        <f t="shared" si="13"/>
        <v>0.56581631209097361</v>
      </c>
      <c r="R65" s="13">
        <f>VLOOKUP(B65,'Tabla de Severidad'!A:B,2,0)</f>
        <v>0.72</v>
      </c>
      <c r="S65" s="14">
        <f t="shared" si="5"/>
        <v>145832.70000000001</v>
      </c>
      <c r="T65" s="14">
        <f t="shared" si="6"/>
        <v>59410.454757313921</v>
      </c>
      <c r="U65" s="14">
        <f t="shared" si="7"/>
        <v>73666.000126540079</v>
      </c>
      <c r="V65" s="15">
        <f t="shared" si="14"/>
        <v>54068.488130063633</v>
      </c>
      <c r="W65" s="15">
        <f t="shared" si="15"/>
        <v>1.5101110194188136</v>
      </c>
      <c r="X65" s="15">
        <f t="shared" si="8"/>
        <v>276439.0897267604</v>
      </c>
      <c r="Y65" s="15">
        <f t="shared" si="9"/>
        <v>457032.52578336716</v>
      </c>
      <c r="Z65" s="15">
        <f t="shared" si="10"/>
        <v>0.88291433980084355</v>
      </c>
      <c r="AA65" s="14">
        <f t="shared" si="11"/>
        <v>67716.274903571</v>
      </c>
      <c r="AB65" s="24">
        <f t="shared" si="12"/>
        <v>67716.274903571</v>
      </c>
    </row>
    <row r="66" spans="1:28">
      <c r="A66" s="5" t="s">
        <v>90</v>
      </c>
      <c r="B66" s="6">
        <v>2</v>
      </c>
      <c r="C66" s="7">
        <f t="shared" si="1"/>
        <v>2</v>
      </c>
      <c r="D66" s="5" t="s">
        <v>30</v>
      </c>
      <c r="E66" s="8">
        <f t="shared" si="2"/>
        <v>1</v>
      </c>
      <c r="F66" s="27">
        <v>0.15160000000000001</v>
      </c>
      <c r="G66" s="9">
        <v>3.35</v>
      </c>
      <c r="H66" s="10">
        <v>214041.41</v>
      </c>
      <c r="I66" s="6">
        <f t="shared" si="0"/>
        <v>2</v>
      </c>
      <c r="J66" s="29">
        <v>0.41399999999999998</v>
      </c>
      <c r="K66" s="11">
        <v>1</v>
      </c>
      <c r="L66" s="11">
        <v>0</v>
      </c>
      <c r="M66" s="11">
        <v>0</v>
      </c>
      <c r="N66" s="11">
        <v>1</v>
      </c>
      <c r="O66" s="12">
        <f t="shared" si="3"/>
        <v>0.18617180000000033</v>
      </c>
      <c r="P66" s="12">
        <f t="shared" si="4"/>
        <v>0.54640898299191243</v>
      </c>
      <c r="Q66" s="12">
        <f t="shared" si="13"/>
        <v>0.54640898299191243</v>
      </c>
      <c r="R66" s="13">
        <f>VLOOKUP(B66,'Tabla de Severidad'!A:B,2,0)</f>
        <v>0.72</v>
      </c>
      <c r="S66" s="14">
        <f t="shared" si="5"/>
        <v>214041.41</v>
      </c>
      <c r="T66" s="14">
        <f t="shared" si="6"/>
        <v>84206.987392503564</v>
      </c>
      <c r="U66" s="14">
        <f t="shared" si="7"/>
        <v>86120.386439173759</v>
      </c>
      <c r="V66" s="15">
        <f t="shared" si="14"/>
        <v>73121.732713184756</v>
      </c>
      <c r="W66" s="15">
        <f t="shared" si="15"/>
        <v>1.7006195475726804</v>
      </c>
      <c r="X66" s="15">
        <f t="shared" si="8"/>
        <v>194068.67440683412</v>
      </c>
      <c r="Y66" s="15">
        <f t="shared" si="9"/>
        <v>320181.38862476451</v>
      </c>
      <c r="Z66" s="15">
        <f t="shared" si="10"/>
        <v>0.95589728326625656</v>
      </c>
      <c r="AA66" s="14">
        <f t="shared" si="11"/>
        <v>100375.78627547657</v>
      </c>
      <c r="AB66" s="24">
        <f t="shared" si="12"/>
        <v>100375.78627547657</v>
      </c>
    </row>
    <row r="67" spans="1:28">
      <c r="A67" s="5" t="s">
        <v>91</v>
      </c>
      <c r="B67" s="6">
        <v>2</v>
      </c>
      <c r="C67" s="7">
        <f t="shared" si="1"/>
        <v>2</v>
      </c>
      <c r="D67" s="5" t="s">
        <v>30</v>
      </c>
      <c r="E67" s="8">
        <f t="shared" si="2"/>
        <v>1</v>
      </c>
      <c r="F67" s="27">
        <v>0.16900000000000001</v>
      </c>
      <c r="G67" s="9">
        <v>3.96</v>
      </c>
      <c r="H67" s="10">
        <v>205079.08</v>
      </c>
      <c r="I67" s="6">
        <f t="shared" si="0"/>
        <v>2</v>
      </c>
      <c r="J67" s="29">
        <v>0.47799999999999998</v>
      </c>
      <c r="K67" s="11">
        <v>0</v>
      </c>
      <c r="L67" s="11">
        <v>1</v>
      </c>
      <c r="M67" s="11">
        <v>0</v>
      </c>
      <c r="N67" s="11">
        <v>0</v>
      </c>
      <c r="O67" s="12">
        <f t="shared" si="3"/>
        <v>-0.19685139999999968</v>
      </c>
      <c r="P67" s="12">
        <f t="shared" si="4"/>
        <v>0.45094545502620653</v>
      </c>
      <c r="Q67" s="12">
        <f t="shared" si="13"/>
        <v>0.45094545502620653</v>
      </c>
      <c r="R67" s="13">
        <f>VLOOKUP(B67,'Tabla de Severidad'!A:B,2,0)</f>
        <v>0.72</v>
      </c>
      <c r="S67" s="14">
        <f t="shared" si="5"/>
        <v>205079.08</v>
      </c>
      <c r="T67" s="14">
        <f t="shared" si="6"/>
        <v>66585.224913808182</v>
      </c>
      <c r="U67" s="14">
        <f t="shared" si="7"/>
        <v>75153.680070871647</v>
      </c>
      <c r="V67" s="15">
        <f t="shared" si="14"/>
        <v>56959.131662795706</v>
      </c>
      <c r="W67" s="15">
        <f t="shared" si="15"/>
        <v>2.0111423577506495</v>
      </c>
      <c r="X67" s="15">
        <f t="shared" si="8"/>
        <v>123510.97397080535</v>
      </c>
      <c r="Y67" s="15">
        <f t="shared" si="9"/>
        <v>232898.43872759418</v>
      </c>
      <c r="Z67" s="15">
        <f t="shared" si="10"/>
        <v>0.94984296220073505</v>
      </c>
      <c r="AA67" s="14">
        <f t="shared" si="11"/>
        <v>87371.713880964497</v>
      </c>
      <c r="AB67" s="24">
        <f t="shared" si="12"/>
        <v>87371.713880964497</v>
      </c>
    </row>
    <row r="68" spans="1:28">
      <c r="A68" s="5" t="s">
        <v>92</v>
      </c>
      <c r="B68" s="6">
        <v>2</v>
      </c>
      <c r="C68" s="7">
        <f t="shared" si="1"/>
        <v>2</v>
      </c>
      <c r="D68" s="5" t="s">
        <v>30</v>
      </c>
      <c r="E68" s="8">
        <f t="shared" si="2"/>
        <v>1</v>
      </c>
      <c r="F68" s="27">
        <v>0.17070000000000002</v>
      </c>
      <c r="G68" s="9">
        <v>3.96</v>
      </c>
      <c r="H68" s="10">
        <v>238776.3</v>
      </c>
      <c r="I68" s="6">
        <f t="shared" si="0"/>
        <v>2</v>
      </c>
      <c r="J68" s="29">
        <v>0.42199999999999999</v>
      </c>
      <c r="K68" s="11">
        <v>1</v>
      </c>
      <c r="L68" s="11">
        <v>0</v>
      </c>
      <c r="M68" s="11">
        <v>0</v>
      </c>
      <c r="N68" s="11">
        <v>1</v>
      </c>
      <c r="O68" s="12">
        <f t="shared" si="3"/>
        <v>0.17988140000000019</v>
      </c>
      <c r="P68" s="12">
        <f t="shared" si="4"/>
        <v>0.54484948109110576</v>
      </c>
      <c r="Q68" s="12">
        <f t="shared" si="13"/>
        <v>0.54484948109110576</v>
      </c>
      <c r="R68" s="13">
        <f>VLOOKUP(B68,'Tabla de Severidad'!A:B,2,0)</f>
        <v>0.72</v>
      </c>
      <c r="S68" s="14">
        <f t="shared" si="5"/>
        <v>238776.3</v>
      </c>
      <c r="T68" s="14">
        <f t="shared" si="6"/>
        <v>93669.943069335015</v>
      </c>
      <c r="U68" s="14">
        <f t="shared" si="7"/>
        <v>87794.022349935476</v>
      </c>
      <c r="V68" s="15">
        <f t="shared" si="14"/>
        <v>80011.910027620237</v>
      </c>
      <c r="W68" s="15">
        <f t="shared" si="15"/>
        <v>1.7540829672762883</v>
      </c>
      <c r="X68" s="15">
        <f t="shared" si="8"/>
        <v>172343.47504622134</v>
      </c>
      <c r="Y68" s="15">
        <f t="shared" si="9"/>
        <v>281968.62910018989</v>
      </c>
      <c r="Z68" s="15">
        <f t="shared" si="10"/>
        <v>0.97627264552669857</v>
      </c>
      <c r="AA68" s="14">
        <f t="shared" si="11"/>
        <v>113321.03394608744</v>
      </c>
      <c r="AB68" s="24">
        <f t="shared" si="12"/>
        <v>113321.03394608744</v>
      </c>
    </row>
    <row r="69" spans="1:28">
      <c r="A69" s="5" t="s">
        <v>93</v>
      </c>
      <c r="B69" s="6">
        <v>2</v>
      </c>
      <c r="C69" s="7">
        <f t="shared" si="1"/>
        <v>2</v>
      </c>
      <c r="D69" s="5" t="s">
        <v>30</v>
      </c>
      <c r="E69" s="8">
        <f t="shared" si="2"/>
        <v>1</v>
      </c>
      <c r="F69" s="27">
        <v>0.1585</v>
      </c>
      <c r="G69" s="9">
        <v>1</v>
      </c>
      <c r="H69" s="10">
        <v>30828.61</v>
      </c>
      <c r="I69" s="6">
        <f t="shared" si="0"/>
        <v>2</v>
      </c>
      <c r="J69" s="29">
        <v>0.14799999999999999</v>
      </c>
      <c r="K69" s="11">
        <v>0</v>
      </c>
      <c r="L69" s="11">
        <v>1</v>
      </c>
      <c r="M69" s="11">
        <v>0</v>
      </c>
      <c r="N69" s="11">
        <v>1</v>
      </c>
      <c r="O69" s="12">
        <f t="shared" si="3"/>
        <v>-9.3272399999999589E-2</v>
      </c>
      <c r="P69" s="12">
        <f t="shared" si="4"/>
        <v>0.47669879042436503</v>
      </c>
      <c r="Q69" s="12">
        <f t="shared" si="13"/>
        <v>0.47669879042436503</v>
      </c>
      <c r="R69" s="13">
        <f>VLOOKUP(B69,'Tabla de Severidad'!A:B,2,0)</f>
        <v>0.72</v>
      </c>
      <c r="S69" s="14">
        <f t="shared" si="5"/>
        <v>30828.61</v>
      </c>
      <c r="T69" s="14">
        <f t="shared" si="6"/>
        <v>10581.091990174429</v>
      </c>
      <c r="U69" s="14">
        <f t="shared" si="7"/>
        <v>35714.944685000002</v>
      </c>
      <c r="V69" s="15">
        <f t="shared" si="14"/>
        <v>9133.4415107245823</v>
      </c>
      <c r="W69" s="15">
        <f t="shared" si="15"/>
        <v>1</v>
      </c>
      <c r="X69" s="15">
        <f t="shared" si="8"/>
        <v>66757.678171447493</v>
      </c>
      <c r="Y69" s="15">
        <f t="shared" si="9"/>
        <v>121755.22266022149</v>
      </c>
      <c r="Z69" s="15">
        <f t="shared" si="10"/>
        <v>0.54829416523466989</v>
      </c>
      <c r="AA69" s="14">
        <f t="shared" si="11"/>
        <v>9133.441510724595</v>
      </c>
      <c r="AB69" s="24">
        <f t="shared" si="12"/>
        <v>10581.091990174429</v>
      </c>
    </row>
    <row r="70" spans="1:28">
      <c r="A70" s="5" t="s">
        <v>94</v>
      </c>
      <c r="B70" s="6">
        <v>2</v>
      </c>
      <c r="C70" s="7">
        <f t="shared" si="1"/>
        <v>2</v>
      </c>
      <c r="D70" s="5" t="s">
        <v>30</v>
      </c>
      <c r="E70" s="8">
        <f t="shared" si="2"/>
        <v>1</v>
      </c>
      <c r="F70" s="27">
        <v>0.19130000000000003</v>
      </c>
      <c r="G70" s="9">
        <v>1</v>
      </c>
      <c r="H70" s="10">
        <v>50991.5</v>
      </c>
      <c r="I70" s="6">
        <f t="shared" si="0"/>
        <v>2</v>
      </c>
      <c r="J70" s="29">
        <v>0.22</v>
      </c>
      <c r="K70" s="11">
        <v>0</v>
      </c>
      <c r="L70" s="11">
        <v>1</v>
      </c>
      <c r="M70" s="11">
        <v>0</v>
      </c>
      <c r="N70" s="11">
        <v>0</v>
      </c>
      <c r="O70" s="12">
        <f t="shared" si="3"/>
        <v>6.0140000000004079E-3</v>
      </c>
      <c r="P70" s="12">
        <f t="shared" si="4"/>
        <v>0.50150349546844286</v>
      </c>
      <c r="Q70" s="12">
        <f t="shared" si="13"/>
        <v>0.50150349546844286</v>
      </c>
      <c r="R70" s="13">
        <f>VLOOKUP(B70,'Tabla de Severidad'!A:B,2,0)</f>
        <v>0.72</v>
      </c>
      <c r="S70" s="14">
        <f t="shared" si="5"/>
        <v>50991.5</v>
      </c>
      <c r="T70" s="14">
        <f t="shared" si="6"/>
        <v>18412.139152208954</v>
      </c>
      <c r="U70" s="14">
        <f t="shared" si="7"/>
        <v>60746.173950000011</v>
      </c>
      <c r="V70" s="15">
        <f t="shared" si="14"/>
        <v>15455.501680692481</v>
      </c>
      <c r="W70" s="15">
        <f t="shared" si="15"/>
        <v>1</v>
      </c>
      <c r="X70" s="15">
        <f t="shared" si="8"/>
        <v>96247.460283371431</v>
      </c>
      <c r="Y70" s="15">
        <f t="shared" si="9"/>
        <v>165500.89626504073</v>
      </c>
      <c r="Z70" s="15">
        <f t="shared" si="10"/>
        <v>0.58155250186220342</v>
      </c>
      <c r="AA70" s="14">
        <f t="shared" si="11"/>
        <v>15455.501680692483</v>
      </c>
      <c r="AB70" s="24">
        <f t="shared" si="12"/>
        <v>18412.139152208954</v>
      </c>
    </row>
    <row r="71" spans="1:28">
      <c r="A71" s="5" t="s">
        <v>95</v>
      </c>
      <c r="B71" s="6">
        <v>2</v>
      </c>
      <c r="C71" s="7">
        <f t="shared" si="1"/>
        <v>2</v>
      </c>
      <c r="D71" s="5" t="s">
        <v>30</v>
      </c>
      <c r="E71" s="8">
        <f t="shared" si="2"/>
        <v>1</v>
      </c>
      <c r="F71" s="27">
        <v>0.13020000000000001</v>
      </c>
      <c r="G71" s="9">
        <v>1</v>
      </c>
      <c r="H71" s="10">
        <v>4417.9699999999993</v>
      </c>
      <c r="I71" s="6">
        <f t="shared" ref="I71:I105" si="16">+B71</f>
        <v>2</v>
      </c>
      <c r="J71" s="29">
        <v>0.42199999999999999</v>
      </c>
      <c r="K71" s="11">
        <v>0</v>
      </c>
      <c r="L71" s="11">
        <v>0</v>
      </c>
      <c r="M71" s="11">
        <v>1</v>
      </c>
      <c r="N71" s="11">
        <v>1</v>
      </c>
      <c r="O71" s="12">
        <f t="shared" si="3"/>
        <v>-0.97341859999999958</v>
      </c>
      <c r="P71" s="12">
        <f t="shared" si="4"/>
        <v>0.27419962737577114</v>
      </c>
      <c r="Q71" s="12">
        <f t="shared" si="13"/>
        <v>0.27419962737577114</v>
      </c>
      <c r="R71" s="13">
        <f>VLOOKUP(B71,'Tabla de Severidad'!A:B,2,0)</f>
        <v>0.72</v>
      </c>
      <c r="S71" s="14">
        <f t="shared" si="5"/>
        <v>4417.9699999999993</v>
      </c>
      <c r="T71" s="14">
        <f t="shared" si="6"/>
        <v>872.21212398528155</v>
      </c>
      <c r="U71" s="14">
        <f t="shared" si="7"/>
        <v>4993.1896939999997</v>
      </c>
      <c r="V71" s="15">
        <f t="shared" si="14"/>
        <v>771.73254643893245</v>
      </c>
      <c r="W71" s="15">
        <f t="shared" si="15"/>
        <v>1.0000000000000002</v>
      </c>
      <c r="X71" s="15">
        <f t="shared" si="8"/>
        <v>6699.0178493493204</v>
      </c>
      <c r="Y71" s="15">
        <f t="shared" si="9"/>
        <v>18722.148738033724</v>
      </c>
      <c r="Z71" s="15">
        <f t="shared" si="10"/>
        <v>0.35781244680213342</v>
      </c>
      <c r="AA71" s="14">
        <f t="shared" si="11"/>
        <v>771.73254643893142</v>
      </c>
      <c r="AB71" s="24">
        <f t="shared" si="12"/>
        <v>872.21212398528155</v>
      </c>
    </row>
    <row r="72" spans="1:28">
      <c r="A72" s="5" t="s">
        <v>96</v>
      </c>
      <c r="B72" s="6">
        <v>2</v>
      </c>
      <c r="C72" s="7">
        <f t="shared" ref="C72:C105" si="17">IF(B72&lt;=1,1,IF(AND(B72&gt;1,B72&lt;=3),2,3))</f>
        <v>2</v>
      </c>
      <c r="D72" s="5" t="s">
        <v>30</v>
      </c>
      <c r="E72" s="8">
        <f t="shared" ref="E72:E105" si="18">IF(AND(D72="F", B72=0),0.96,1)</f>
        <v>1</v>
      </c>
      <c r="F72" s="27">
        <v>0.10360000000000001</v>
      </c>
      <c r="G72" s="9">
        <v>1</v>
      </c>
      <c r="H72" s="10">
        <v>20505.21</v>
      </c>
      <c r="I72" s="6">
        <f t="shared" si="16"/>
        <v>2</v>
      </c>
      <c r="J72" s="29">
        <v>0.313</v>
      </c>
      <c r="K72" s="11">
        <v>0</v>
      </c>
      <c r="L72" s="11">
        <v>0</v>
      </c>
      <c r="M72" s="11">
        <v>1</v>
      </c>
      <c r="N72" s="11">
        <v>1</v>
      </c>
      <c r="O72" s="12">
        <f t="shared" ref="O72:O105" si="19">$H$3+SUMPRODUCT($I$3:$N$3,I72:N72)</f>
        <v>-0.88771189999999978</v>
      </c>
      <c r="P72" s="12">
        <f t="shared" ref="P72:P105" si="20">1/(1+EXP(-O72))</f>
        <v>0.29158223653928167</v>
      </c>
      <c r="Q72" s="12">
        <f t="shared" ref="Q72:Q105" si="21">IF(OR(C72=3,B72&gt;3),1,P72)</f>
        <v>0.29158223653928167</v>
      </c>
      <c r="R72" s="13">
        <f>VLOOKUP(B72,'Tabla de Severidad'!A:B,2,0)</f>
        <v>0.72</v>
      </c>
      <c r="S72" s="14">
        <f t="shared" ref="S72:S105" si="22">H72</f>
        <v>20505.21</v>
      </c>
      <c r="T72" s="14">
        <f t="shared" ref="T72:T105" si="23">(Q72*E72)*R72*S72</f>
        <v>4304.8475946055032</v>
      </c>
      <c r="U72" s="14">
        <f t="shared" ref="U72:U105" si="24">S72*(1+F72)*(1-(1+F72)^(-1))/(1-(1+F72)^(-G72))</f>
        <v>22629.549755999997</v>
      </c>
      <c r="V72" s="15">
        <f t="shared" si="14"/>
        <v>3900.7317819912137</v>
      </c>
      <c r="W72" s="15">
        <f t="shared" si="15"/>
        <v>1.0000000000000002</v>
      </c>
      <c r="X72" s="15">
        <f t="shared" ref="X72:X105" si="25">Q72*R72*U72/(F72*(1+F72))</f>
        <v>41552.582959512576</v>
      </c>
      <c r="Y72" s="15">
        <f t="shared" ref="Y72:Y105" si="26">Q72*R72*U72/(F72*(F72+Q72))</f>
        <v>116041.22431135585</v>
      </c>
      <c r="Z72" s="15">
        <f t="shared" ref="Z72:Z105" si="27">1-((1-Q72)/(1+F72))^G72</f>
        <v>0.3580846652222559</v>
      </c>
      <c r="AA72" s="14">
        <f t="shared" ref="AA72:AA105" si="28">V72*W72-X72*W72+Y72*Z72</f>
        <v>3900.7317819911914</v>
      </c>
      <c r="AB72" s="24">
        <f t="shared" ref="AB72:AB105" si="29">IF(OR(C72=1,C72=3),T72,MAX(AA72,T72))</f>
        <v>4304.8475946055032</v>
      </c>
    </row>
    <row r="73" spans="1:28">
      <c r="A73" s="5" t="s">
        <v>97</v>
      </c>
      <c r="B73" s="6">
        <v>2</v>
      </c>
      <c r="C73" s="7">
        <f t="shared" si="17"/>
        <v>2</v>
      </c>
      <c r="D73" s="5" t="s">
        <v>33</v>
      </c>
      <c r="E73" s="8">
        <f t="shared" si="18"/>
        <v>1</v>
      </c>
      <c r="F73" s="27">
        <v>0.17049999999999998</v>
      </c>
      <c r="G73" s="9">
        <v>1</v>
      </c>
      <c r="H73" s="10">
        <v>43058.61</v>
      </c>
      <c r="I73" s="6">
        <f t="shared" si="16"/>
        <v>2</v>
      </c>
      <c r="J73" s="29">
        <v>0.45800000000000002</v>
      </c>
      <c r="K73" s="11">
        <v>1</v>
      </c>
      <c r="L73" s="11">
        <v>0</v>
      </c>
      <c r="M73" s="11">
        <v>0</v>
      </c>
      <c r="N73" s="11">
        <v>0</v>
      </c>
      <c r="O73" s="12">
        <f t="shared" si="19"/>
        <v>0.30747460000000038</v>
      </c>
      <c r="P73" s="12">
        <f t="shared" si="20"/>
        <v>0.57626872025499021</v>
      </c>
      <c r="Q73" s="12">
        <f t="shared" si="21"/>
        <v>0.57626872025499021</v>
      </c>
      <c r="R73" s="13">
        <f>VLOOKUP(B73,'Tabla de Severidad'!A:B,2,0)</f>
        <v>0.72</v>
      </c>
      <c r="S73" s="14">
        <f t="shared" si="22"/>
        <v>43058.61</v>
      </c>
      <c r="T73" s="14">
        <f t="shared" si="23"/>
        <v>17865.597658074283</v>
      </c>
      <c r="U73" s="14">
        <f t="shared" si="24"/>
        <v>50400.103005000004</v>
      </c>
      <c r="V73" s="15">
        <f t="shared" ref="V73:V105" si="30">(Q73*R73*S73)/(1+F73)</f>
        <v>15263.218845001522</v>
      </c>
      <c r="W73" s="15">
        <f t="shared" ref="W73:W105" si="31">(1-(1-Q73)^G73)/Q73</f>
        <v>1</v>
      </c>
      <c r="X73" s="15">
        <f t="shared" si="25"/>
        <v>104783.56397697526</v>
      </c>
      <c r="Y73" s="15">
        <f t="shared" si="26"/>
        <v>164239.82192662006</v>
      </c>
      <c r="Z73" s="15">
        <f t="shared" si="27"/>
        <v>0.63799121764629674</v>
      </c>
      <c r="AA73" s="14">
        <f t="shared" si="28"/>
        <v>15263.218845001538</v>
      </c>
      <c r="AB73" s="24">
        <f t="shared" si="29"/>
        <v>17865.597658074283</v>
      </c>
    </row>
    <row r="74" spans="1:28">
      <c r="A74" s="5" t="s">
        <v>98</v>
      </c>
      <c r="B74" s="6">
        <v>2</v>
      </c>
      <c r="C74" s="7">
        <f t="shared" si="17"/>
        <v>2</v>
      </c>
      <c r="D74" s="5" t="s">
        <v>30</v>
      </c>
      <c r="E74" s="8">
        <f t="shared" si="18"/>
        <v>1</v>
      </c>
      <c r="F74" s="27">
        <v>0.1976</v>
      </c>
      <c r="G74" s="9">
        <v>1.3</v>
      </c>
      <c r="H74" s="10">
        <v>118063.4</v>
      </c>
      <c r="I74" s="6">
        <f t="shared" si="16"/>
        <v>2</v>
      </c>
      <c r="J74" s="29">
        <v>0.36299999999999999</v>
      </c>
      <c r="K74" s="11">
        <v>0</v>
      </c>
      <c r="L74" s="11">
        <v>1</v>
      </c>
      <c r="M74" s="11">
        <v>0</v>
      </c>
      <c r="N74" s="11">
        <v>0</v>
      </c>
      <c r="O74" s="12">
        <f t="shared" si="19"/>
        <v>-0.10642689999999977</v>
      </c>
      <c r="P74" s="12">
        <f t="shared" si="20"/>
        <v>0.47341836041976132</v>
      </c>
      <c r="Q74" s="12">
        <f t="shared" si="21"/>
        <v>0.47341836041976132</v>
      </c>
      <c r="R74" s="13">
        <f>VLOOKUP(B74,'Tabla de Severidad'!A:B,2,0)</f>
        <v>0.72</v>
      </c>
      <c r="S74" s="14">
        <f t="shared" si="22"/>
        <v>118063.4</v>
      </c>
      <c r="T74" s="14">
        <f t="shared" si="23"/>
        <v>40243.234502579362</v>
      </c>
      <c r="U74" s="14">
        <f t="shared" si="24"/>
        <v>111641.27859123828</v>
      </c>
      <c r="V74" s="15">
        <f t="shared" si="30"/>
        <v>33603.23522259466</v>
      </c>
      <c r="W74" s="15">
        <f t="shared" si="31"/>
        <v>1.1946819846110435</v>
      </c>
      <c r="X74" s="15">
        <f t="shared" si="25"/>
        <v>160806.52519359515</v>
      </c>
      <c r="Y74" s="15">
        <f t="shared" si="26"/>
        <v>286999.44134371867</v>
      </c>
      <c r="Z74" s="15">
        <f t="shared" si="27"/>
        <v>0.65636285467262312</v>
      </c>
      <c r="AA74" s="14">
        <f t="shared" si="28"/>
        <v>36408.293698202353</v>
      </c>
      <c r="AB74" s="24">
        <f t="shared" si="29"/>
        <v>40243.234502579362</v>
      </c>
    </row>
    <row r="75" spans="1:28">
      <c r="A75" s="5" t="s">
        <v>99</v>
      </c>
      <c r="B75" s="6">
        <v>2</v>
      </c>
      <c r="C75" s="7">
        <f t="shared" si="17"/>
        <v>2</v>
      </c>
      <c r="D75" s="5" t="s">
        <v>30</v>
      </c>
      <c r="E75" s="8">
        <f t="shared" si="18"/>
        <v>1</v>
      </c>
      <c r="F75" s="27">
        <v>0.16239999999999999</v>
      </c>
      <c r="G75" s="9">
        <v>1</v>
      </c>
      <c r="H75" s="10">
        <v>34810.47</v>
      </c>
      <c r="I75" s="6">
        <f t="shared" si="16"/>
        <v>2</v>
      </c>
      <c r="J75" s="29">
        <v>0.52</v>
      </c>
      <c r="K75" s="11">
        <v>1</v>
      </c>
      <c r="L75" s="11">
        <v>0</v>
      </c>
      <c r="M75" s="11">
        <v>0</v>
      </c>
      <c r="N75" s="11">
        <v>0</v>
      </c>
      <c r="O75" s="12">
        <f t="shared" si="19"/>
        <v>0.2587240000000004</v>
      </c>
      <c r="P75" s="12">
        <f t="shared" si="20"/>
        <v>0.56432259691019881</v>
      </c>
      <c r="Q75" s="12">
        <f t="shared" si="21"/>
        <v>0.56432259691019881</v>
      </c>
      <c r="R75" s="13">
        <f>VLOOKUP(B75,'Tabla de Severidad'!A:B,2,0)</f>
        <v>0.72</v>
      </c>
      <c r="S75" s="14">
        <f t="shared" si="22"/>
        <v>34810.47</v>
      </c>
      <c r="T75" s="14">
        <f t="shared" si="23"/>
        <v>14143.92107764649</v>
      </c>
      <c r="U75" s="14">
        <f t="shared" si="24"/>
        <v>40463.690327999997</v>
      </c>
      <c r="V75" s="15">
        <f t="shared" si="30"/>
        <v>12167.860527913361</v>
      </c>
      <c r="W75" s="15">
        <f t="shared" si="31"/>
        <v>1</v>
      </c>
      <c r="X75" s="15">
        <f t="shared" si="25"/>
        <v>87093.110084030108</v>
      </c>
      <c r="Y75" s="15">
        <f t="shared" si="26"/>
        <v>139306.29320198015</v>
      </c>
      <c r="Z75" s="15">
        <f t="shared" si="27"/>
        <v>0.62519149768599336</v>
      </c>
      <c r="AA75" s="14">
        <f t="shared" si="28"/>
        <v>12167.860527913348</v>
      </c>
      <c r="AB75" s="24">
        <f t="shared" si="29"/>
        <v>14143.92107764649</v>
      </c>
    </row>
    <row r="76" spans="1:28">
      <c r="A76" s="5" t="s">
        <v>100</v>
      </c>
      <c r="B76" s="6">
        <v>2</v>
      </c>
      <c r="C76" s="7">
        <f t="shared" si="17"/>
        <v>2</v>
      </c>
      <c r="D76" s="5" t="s">
        <v>30</v>
      </c>
      <c r="E76" s="8">
        <f t="shared" si="18"/>
        <v>1</v>
      </c>
      <c r="F76" s="27">
        <v>0.19840000000000002</v>
      </c>
      <c r="G76" s="9">
        <v>1</v>
      </c>
      <c r="H76" s="10">
        <v>53586.43</v>
      </c>
      <c r="I76" s="6">
        <f t="shared" si="16"/>
        <v>2</v>
      </c>
      <c r="J76" s="29">
        <v>0.24199999999999999</v>
      </c>
      <c r="K76" s="11">
        <v>0</v>
      </c>
      <c r="L76" s="11">
        <v>1</v>
      </c>
      <c r="M76" s="11">
        <v>0</v>
      </c>
      <c r="N76" s="11">
        <v>1</v>
      </c>
      <c r="O76" s="12">
        <f t="shared" si="19"/>
        <v>-0.16718459999999968</v>
      </c>
      <c r="P76" s="12">
        <f t="shared" si="20"/>
        <v>0.45830093126450433</v>
      </c>
      <c r="Q76" s="12">
        <f t="shared" si="21"/>
        <v>0.45830093126450433</v>
      </c>
      <c r="R76" s="13">
        <f>VLOOKUP(B76,'Tabla de Severidad'!A:B,2,0)</f>
        <v>0.72</v>
      </c>
      <c r="S76" s="14">
        <f t="shared" si="22"/>
        <v>53586.43</v>
      </c>
      <c r="T76" s="14">
        <f t="shared" si="23"/>
        <v>17682.271755940925</v>
      </c>
      <c r="U76" s="14">
        <f t="shared" si="24"/>
        <v>64217.977711999993</v>
      </c>
      <c r="V76" s="15">
        <f t="shared" si="30"/>
        <v>14754.89966283455</v>
      </c>
      <c r="W76" s="15">
        <f t="shared" si="31"/>
        <v>1</v>
      </c>
      <c r="X76" s="15">
        <f t="shared" si="25"/>
        <v>89124.35360857319</v>
      </c>
      <c r="Y76" s="15">
        <f t="shared" si="26"/>
        <v>162641.19674515096</v>
      </c>
      <c r="Z76" s="15">
        <f t="shared" si="27"/>
        <v>0.54798141794434607</v>
      </c>
      <c r="AA76" s="14">
        <f t="shared" si="28"/>
        <v>14754.899662834549</v>
      </c>
      <c r="AB76" s="24">
        <f t="shared" si="29"/>
        <v>17682.271755940925</v>
      </c>
    </row>
    <row r="77" spans="1:28">
      <c r="A77" s="5" t="s">
        <v>101</v>
      </c>
      <c r="B77" s="6">
        <v>3</v>
      </c>
      <c r="C77" s="7">
        <f t="shared" si="17"/>
        <v>2</v>
      </c>
      <c r="D77" s="5" t="s">
        <v>30</v>
      </c>
      <c r="E77" s="8">
        <f t="shared" si="18"/>
        <v>1</v>
      </c>
      <c r="F77" s="27">
        <v>0.1336</v>
      </c>
      <c r="G77" s="9">
        <v>1</v>
      </c>
      <c r="H77" s="10">
        <v>15397.11</v>
      </c>
      <c r="I77" s="6">
        <f t="shared" si="16"/>
        <v>3</v>
      </c>
      <c r="J77" s="29">
        <v>0.13400000000000001</v>
      </c>
      <c r="K77" s="11">
        <v>0</v>
      </c>
      <c r="L77" s="11">
        <v>1</v>
      </c>
      <c r="M77" s="11">
        <v>0</v>
      </c>
      <c r="N77" s="11">
        <v>1</v>
      </c>
      <c r="O77" s="12">
        <f t="shared" si="19"/>
        <v>1.0014358000000003</v>
      </c>
      <c r="P77" s="12">
        <f t="shared" si="20"/>
        <v>0.73134078037374162</v>
      </c>
      <c r="Q77" s="12">
        <f t="shared" si="21"/>
        <v>0.73134078037374162</v>
      </c>
      <c r="R77" s="13">
        <f>VLOOKUP(B77,'Tabla de Severidad'!A:B,2,0)</f>
        <v>0.72</v>
      </c>
      <c r="S77" s="14">
        <f t="shared" si="22"/>
        <v>15397.11</v>
      </c>
      <c r="T77" s="14">
        <f t="shared" si="23"/>
        <v>8107.584798888246</v>
      </c>
      <c r="U77" s="14">
        <f t="shared" si="24"/>
        <v>17454.163895999998</v>
      </c>
      <c r="V77" s="15">
        <f t="shared" si="30"/>
        <v>7152.0684535005703</v>
      </c>
      <c r="W77" s="15">
        <f t="shared" si="31"/>
        <v>1</v>
      </c>
      <c r="X77" s="15">
        <f t="shared" si="25"/>
        <v>60685.514961738358</v>
      </c>
      <c r="Y77" s="15">
        <f t="shared" si="26"/>
        <v>79535.040226570243</v>
      </c>
      <c r="Z77" s="15">
        <f t="shared" si="27"/>
        <v>0.76300351126829713</v>
      </c>
      <c r="AA77" s="14">
        <f t="shared" si="28"/>
        <v>7152.0684535005712</v>
      </c>
      <c r="AB77" s="24">
        <f t="shared" si="29"/>
        <v>8107.584798888246</v>
      </c>
    </row>
    <row r="78" spans="1:28">
      <c r="A78" s="5" t="s">
        <v>102</v>
      </c>
      <c r="B78" s="6">
        <v>3</v>
      </c>
      <c r="C78" s="7">
        <f t="shared" si="17"/>
        <v>2</v>
      </c>
      <c r="D78" s="5" t="s">
        <v>30</v>
      </c>
      <c r="E78" s="8">
        <f t="shared" si="18"/>
        <v>1</v>
      </c>
      <c r="F78" s="27">
        <v>0.17120000000000002</v>
      </c>
      <c r="G78" s="9">
        <v>1</v>
      </c>
      <c r="H78" s="10">
        <v>70474.31</v>
      </c>
      <c r="I78" s="6">
        <f t="shared" si="16"/>
        <v>3</v>
      </c>
      <c r="J78" s="29">
        <v>0.17599999999999999</v>
      </c>
      <c r="K78" s="11">
        <v>0</v>
      </c>
      <c r="L78" s="11">
        <v>1</v>
      </c>
      <c r="M78" s="11">
        <v>0</v>
      </c>
      <c r="N78" s="11">
        <v>0</v>
      </c>
      <c r="O78" s="12">
        <f t="shared" si="19"/>
        <v>1.1243112000000002</v>
      </c>
      <c r="P78" s="12">
        <f t="shared" si="20"/>
        <v>0.75478752385290282</v>
      </c>
      <c r="Q78" s="12">
        <f t="shared" si="21"/>
        <v>0.75478752385290282</v>
      </c>
      <c r="R78" s="13">
        <f>VLOOKUP(B78,'Tabla de Severidad'!A:B,2,0)</f>
        <v>0.72</v>
      </c>
      <c r="S78" s="14">
        <f t="shared" si="22"/>
        <v>70474.31</v>
      </c>
      <c r="T78" s="14">
        <f t="shared" si="23"/>
        <v>38299.053556902145</v>
      </c>
      <c r="U78" s="14">
        <f t="shared" si="24"/>
        <v>82539.511872000003</v>
      </c>
      <c r="V78" s="15">
        <f t="shared" si="30"/>
        <v>32700.694635333115</v>
      </c>
      <c r="W78" s="15">
        <f t="shared" si="31"/>
        <v>1</v>
      </c>
      <c r="X78" s="15">
        <f t="shared" si="25"/>
        <v>223709.42498190503</v>
      </c>
      <c r="Y78" s="15">
        <f t="shared" si="26"/>
        <v>282950.3333356232</v>
      </c>
      <c r="Z78" s="15">
        <f t="shared" si="27"/>
        <v>0.79063142405473263</v>
      </c>
      <c r="AA78" s="14">
        <f t="shared" si="28"/>
        <v>32700.694635333144</v>
      </c>
      <c r="AB78" s="24">
        <f t="shared" si="29"/>
        <v>38299.053556902145</v>
      </c>
    </row>
    <row r="79" spans="1:28">
      <c r="A79" s="5" t="s">
        <v>103</v>
      </c>
      <c r="B79" s="6">
        <v>3</v>
      </c>
      <c r="C79" s="7">
        <f t="shared" si="17"/>
        <v>2</v>
      </c>
      <c r="D79" s="5" t="s">
        <v>30</v>
      </c>
      <c r="E79" s="8">
        <f t="shared" si="18"/>
        <v>1</v>
      </c>
      <c r="F79" s="27">
        <v>0.18859999999999999</v>
      </c>
      <c r="G79" s="9">
        <v>1</v>
      </c>
      <c r="H79" s="10">
        <v>74260.52</v>
      </c>
      <c r="I79" s="6">
        <f t="shared" si="16"/>
        <v>3</v>
      </c>
      <c r="J79" s="29">
        <v>0.309</v>
      </c>
      <c r="K79" s="11">
        <v>1</v>
      </c>
      <c r="L79" s="11">
        <v>0</v>
      </c>
      <c r="M79" s="11">
        <v>0</v>
      </c>
      <c r="N79" s="11">
        <v>0</v>
      </c>
      <c r="O79" s="12">
        <f t="shared" si="19"/>
        <v>1.5083332999999999</v>
      </c>
      <c r="P79" s="12">
        <f t="shared" si="20"/>
        <v>0.81881407063266798</v>
      </c>
      <c r="Q79" s="12">
        <f t="shared" si="21"/>
        <v>0.81881407063266798</v>
      </c>
      <c r="R79" s="13">
        <f>VLOOKUP(B79,'Tabla de Severidad'!A:B,2,0)</f>
        <v>0.72</v>
      </c>
      <c r="S79" s="14">
        <f t="shared" si="22"/>
        <v>74260.52</v>
      </c>
      <c r="T79" s="14">
        <f t="shared" si="23"/>
        <v>43780.002241319031</v>
      </c>
      <c r="U79" s="14">
        <f t="shared" si="24"/>
        <v>88266.054072000014</v>
      </c>
      <c r="V79" s="15">
        <f t="shared" si="30"/>
        <v>36833.251086420183</v>
      </c>
      <c r="W79" s="15">
        <f t="shared" si="31"/>
        <v>1</v>
      </c>
      <c r="X79" s="15">
        <f t="shared" si="25"/>
        <v>232131.50711197787</v>
      </c>
      <c r="Y79" s="15">
        <f t="shared" si="26"/>
        <v>273880.93674334051</v>
      </c>
      <c r="Z79" s="15">
        <f t="shared" si="27"/>
        <v>0.84756357953278472</v>
      </c>
      <c r="AA79" s="14">
        <f t="shared" si="28"/>
        <v>36833.251086420176</v>
      </c>
      <c r="AB79" s="24">
        <f t="shared" si="29"/>
        <v>43780.002241319031</v>
      </c>
    </row>
    <row r="80" spans="1:28">
      <c r="A80" s="5" t="s">
        <v>104</v>
      </c>
      <c r="B80" s="6">
        <v>3</v>
      </c>
      <c r="C80" s="7">
        <f t="shared" si="17"/>
        <v>2</v>
      </c>
      <c r="D80" s="5" t="s">
        <v>30</v>
      </c>
      <c r="E80" s="8">
        <f t="shared" si="18"/>
        <v>1</v>
      </c>
      <c r="F80" s="27">
        <v>0.17200000000000001</v>
      </c>
      <c r="G80" s="9">
        <v>1.01</v>
      </c>
      <c r="H80" s="10">
        <v>93517.46</v>
      </c>
      <c r="I80" s="6">
        <f t="shared" si="16"/>
        <v>3</v>
      </c>
      <c r="J80" s="29">
        <v>0.214</v>
      </c>
      <c r="K80" s="11">
        <v>0</v>
      </c>
      <c r="L80" s="11">
        <v>1</v>
      </c>
      <c r="M80" s="11">
        <v>0</v>
      </c>
      <c r="N80" s="11">
        <v>0</v>
      </c>
      <c r="O80" s="12">
        <f t="shared" si="19"/>
        <v>1.0944318000000002</v>
      </c>
      <c r="P80" s="12">
        <f t="shared" si="20"/>
        <v>0.74921533945135521</v>
      </c>
      <c r="Q80" s="12">
        <f t="shared" si="21"/>
        <v>0.74921533945135521</v>
      </c>
      <c r="R80" s="13">
        <f>VLOOKUP(B80,'Tabla de Severidad'!A:B,2,0)</f>
        <v>0.72</v>
      </c>
      <c r="S80" s="14">
        <f t="shared" si="22"/>
        <v>93517.46</v>
      </c>
      <c r="T80" s="14">
        <f t="shared" si="23"/>
        <v>50446.595187740539</v>
      </c>
      <c r="U80" s="14">
        <f t="shared" si="24"/>
        <v>108601.14909222763</v>
      </c>
      <c r="V80" s="15">
        <f t="shared" si="30"/>
        <v>43043.16995541002</v>
      </c>
      <c r="W80" s="15">
        <f t="shared" si="31"/>
        <v>1.0045979780670329</v>
      </c>
      <c r="X80" s="15">
        <f t="shared" si="25"/>
        <v>290614.66030536743</v>
      </c>
      <c r="Y80" s="15">
        <f t="shared" si="26"/>
        <v>369729.38605292951</v>
      </c>
      <c r="Z80" s="15">
        <f t="shared" si="27"/>
        <v>0.78929390866276539</v>
      </c>
      <c r="AA80" s="14">
        <f t="shared" si="28"/>
        <v>43115.333632592112</v>
      </c>
      <c r="AB80" s="24">
        <f t="shared" si="29"/>
        <v>50446.595187740539</v>
      </c>
    </row>
    <row r="81" spans="1:28">
      <c r="A81" s="5" t="s">
        <v>105</v>
      </c>
      <c r="B81" s="6">
        <v>3</v>
      </c>
      <c r="C81" s="7">
        <f t="shared" si="17"/>
        <v>2</v>
      </c>
      <c r="D81" s="5" t="s">
        <v>33</v>
      </c>
      <c r="E81" s="8">
        <f t="shared" si="18"/>
        <v>1</v>
      </c>
      <c r="F81" s="27">
        <v>0.21270000000000003</v>
      </c>
      <c r="G81" s="9">
        <v>2.09</v>
      </c>
      <c r="H81" s="10">
        <v>165176.01999999999</v>
      </c>
      <c r="I81" s="6">
        <f t="shared" si="16"/>
        <v>3</v>
      </c>
      <c r="J81" s="29">
        <v>0.193</v>
      </c>
      <c r="K81" s="11">
        <v>1</v>
      </c>
      <c r="L81" s="11">
        <v>0</v>
      </c>
      <c r="M81" s="11">
        <v>0</v>
      </c>
      <c r="N81" s="11">
        <v>0</v>
      </c>
      <c r="O81" s="12">
        <f t="shared" si="19"/>
        <v>1.5995441000000001</v>
      </c>
      <c r="P81" s="12">
        <f t="shared" si="20"/>
        <v>0.83195465717596462</v>
      </c>
      <c r="Q81" s="12">
        <f t="shared" si="21"/>
        <v>0.83195465717596462</v>
      </c>
      <c r="R81" s="13">
        <f>VLOOKUP(B81,'Tabla de Severidad'!A:B,2,0)</f>
        <v>0.72</v>
      </c>
      <c r="S81" s="14">
        <f t="shared" si="22"/>
        <v>165176.01999999999</v>
      </c>
      <c r="T81" s="14">
        <f t="shared" si="23"/>
        <v>98941.650546808989</v>
      </c>
      <c r="U81" s="14">
        <f t="shared" si="24"/>
        <v>105909.94448382963</v>
      </c>
      <c r="V81" s="15">
        <f t="shared" si="30"/>
        <v>81587.903477207044</v>
      </c>
      <c r="W81" s="15">
        <f t="shared" si="31"/>
        <v>1.1730790098686725</v>
      </c>
      <c r="X81" s="15">
        <f t="shared" si="25"/>
        <v>245950.67939409908</v>
      </c>
      <c r="Y81" s="15">
        <f t="shared" si="26"/>
        <v>285514.82238879584</v>
      </c>
      <c r="Z81" s="15">
        <f t="shared" si="27"/>
        <v>0.98392700586589654</v>
      </c>
      <c r="AA81" s="14">
        <f t="shared" si="28"/>
        <v>88115.221891486901</v>
      </c>
      <c r="AB81" s="24">
        <f t="shared" si="29"/>
        <v>98941.650546808989</v>
      </c>
    </row>
    <row r="82" spans="1:28">
      <c r="A82" s="5" t="s">
        <v>106</v>
      </c>
      <c r="B82" s="6">
        <v>3</v>
      </c>
      <c r="C82" s="7">
        <f t="shared" si="17"/>
        <v>2</v>
      </c>
      <c r="D82" s="5" t="s">
        <v>33</v>
      </c>
      <c r="E82" s="8">
        <f t="shared" si="18"/>
        <v>1</v>
      </c>
      <c r="F82" s="27">
        <v>0.19839999999999999</v>
      </c>
      <c r="G82" s="9">
        <v>1.91</v>
      </c>
      <c r="H82" s="10">
        <v>98414.49</v>
      </c>
      <c r="I82" s="6">
        <f t="shared" si="16"/>
        <v>3</v>
      </c>
      <c r="J82" s="29">
        <v>0.252</v>
      </c>
      <c r="K82" s="11">
        <v>1</v>
      </c>
      <c r="L82" s="11">
        <v>0</v>
      </c>
      <c r="M82" s="11">
        <v>0</v>
      </c>
      <c r="N82" s="11">
        <v>0</v>
      </c>
      <c r="O82" s="12">
        <f t="shared" si="19"/>
        <v>1.5531524000000001</v>
      </c>
      <c r="P82" s="12">
        <f t="shared" si="20"/>
        <v>0.82536857008274112</v>
      </c>
      <c r="Q82" s="12">
        <f t="shared" si="21"/>
        <v>0.82536857008274112</v>
      </c>
      <c r="R82" s="13">
        <f>VLOOKUP(B82,'Tabla de Severidad'!A:B,2,0)</f>
        <v>0.72</v>
      </c>
      <c r="S82" s="14">
        <f t="shared" si="22"/>
        <v>98414.49</v>
      </c>
      <c r="T82" s="14">
        <f t="shared" si="23"/>
        <v>58484.323358440008</v>
      </c>
      <c r="U82" s="14">
        <f t="shared" si="24"/>
        <v>66807.255741248606</v>
      </c>
      <c r="V82" s="15">
        <f t="shared" si="30"/>
        <v>48802.005472663564</v>
      </c>
      <c r="W82" s="15">
        <f t="shared" si="31"/>
        <v>1.168347882178447</v>
      </c>
      <c r="X82" s="15">
        <f t="shared" si="25"/>
        <v>166978.51243888267</v>
      </c>
      <c r="Y82" s="15">
        <f t="shared" si="26"/>
        <v>195461.21570286565</v>
      </c>
      <c r="Z82" s="15">
        <f t="shared" si="27"/>
        <v>0.97474633793352627</v>
      </c>
      <c r="AA82" s="14">
        <f t="shared" si="28"/>
        <v>52453.832577174791</v>
      </c>
      <c r="AB82" s="24">
        <f t="shared" si="29"/>
        <v>58484.323358440008</v>
      </c>
    </row>
    <row r="83" spans="1:28">
      <c r="A83" s="5" t="s">
        <v>107</v>
      </c>
      <c r="B83" s="6">
        <v>3</v>
      </c>
      <c r="C83" s="7">
        <f t="shared" si="17"/>
        <v>2</v>
      </c>
      <c r="D83" s="5" t="s">
        <v>30</v>
      </c>
      <c r="E83" s="8">
        <f t="shared" si="18"/>
        <v>1</v>
      </c>
      <c r="F83" s="27">
        <v>0.18039999999999998</v>
      </c>
      <c r="G83" s="9">
        <v>1.25</v>
      </c>
      <c r="H83" s="10">
        <v>220534.68</v>
      </c>
      <c r="I83" s="6">
        <f t="shared" si="16"/>
        <v>3</v>
      </c>
      <c r="J83" s="29">
        <v>0.113</v>
      </c>
      <c r="K83" s="11">
        <v>1</v>
      </c>
      <c r="L83" s="11">
        <v>0</v>
      </c>
      <c r="M83" s="11">
        <v>0</v>
      </c>
      <c r="N83" s="11">
        <v>1</v>
      </c>
      <c r="O83" s="12">
        <f t="shared" si="19"/>
        <v>1.5065481000000003</v>
      </c>
      <c r="P83" s="12">
        <f t="shared" si="20"/>
        <v>0.81854907191309978</v>
      </c>
      <c r="Q83" s="12">
        <f t="shared" si="21"/>
        <v>0.81854907191309978</v>
      </c>
      <c r="R83" s="13">
        <f>VLOOKUP(B83,'Tabla de Severidad'!A:B,2,0)</f>
        <v>0.72</v>
      </c>
      <c r="S83" s="14">
        <f t="shared" si="22"/>
        <v>220534.68</v>
      </c>
      <c r="T83" s="14">
        <f t="shared" si="23"/>
        <v>129973.28949982976</v>
      </c>
      <c r="U83" s="14">
        <f t="shared" si="24"/>
        <v>212480.90379773095</v>
      </c>
      <c r="V83" s="15">
        <f t="shared" si="30"/>
        <v>110109.53024384087</v>
      </c>
      <c r="W83" s="15">
        <f t="shared" si="31"/>
        <v>1.0769952633250817</v>
      </c>
      <c r="X83" s="15">
        <f t="shared" si="25"/>
        <v>588073.19981952221</v>
      </c>
      <c r="Y83" s="15">
        <f t="shared" si="26"/>
        <v>694891.88646781212</v>
      </c>
      <c r="Z83" s="15">
        <f t="shared" si="27"/>
        <v>0.90374739519141645</v>
      </c>
      <c r="AA83" s="14">
        <f t="shared" si="28"/>
        <v>113242.12416045141</v>
      </c>
      <c r="AB83" s="24">
        <f t="shared" si="29"/>
        <v>129973.28949982976</v>
      </c>
    </row>
    <row r="84" spans="1:28">
      <c r="A84" s="5" t="s">
        <v>108</v>
      </c>
      <c r="B84" s="6">
        <v>3</v>
      </c>
      <c r="C84" s="7">
        <f t="shared" si="17"/>
        <v>2</v>
      </c>
      <c r="D84" s="5" t="s">
        <v>33</v>
      </c>
      <c r="E84" s="8">
        <f t="shared" si="18"/>
        <v>1</v>
      </c>
      <c r="F84" s="27">
        <v>0.17240000000000003</v>
      </c>
      <c r="G84" s="9">
        <v>2.65</v>
      </c>
      <c r="H84" s="10">
        <v>152215.07</v>
      </c>
      <c r="I84" s="6">
        <f t="shared" si="16"/>
        <v>3</v>
      </c>
      <c r="J84" s="29">
        <v>0.30299999999999999</v>
      </c>
      <c r="K84" s="11">
        <v>0</v>
      </c>
      <c r="L84" s="11">
        <v>1</v>
      </c>
      <c r="M84" s="11">
        <v>0</v>
      </c>
      <c r="N84" s="11">
        <v>0</v>
      </c>
      <c r="O84" s="12">
        <f t="shared" si="19"/>
        <v>1.0244511000000003</v>
      </c>
      <c r="P84" s="12">
        <f t="shared" si="20"/>
        <v>0.73583871250212185</v>
      </c>
      <c r="Q84" s="12">
        <f t="shared" si="21"/>
        <v>0.73583871250212185</v>
      </c>
      <c r="R84" s="13">
        <f>VLOOKUP(B84,'Tabla de Severidad'!A:B,2,0)</f>
        <v>0.72</v>
      </c>
      <c r="S84" s="14">
        <f t="shared" si="22"/>
        <v>152215.07</v>
      </c>
      <c r="T84" s="14">
        <f t="shared" si="23"/>
        <v>80644.133615198662</v>
      </c>
      <c r="U84" s="14">
        <f t="shared" si="24"/>
        <v>76299.695111400957</v>
      </c>
      <c r="V84" s="15">
        <f t="shared" si="30"/>
        <v>68785.511442509945</v>
      </c>
      <c r="W84" s="15">
        <f t="shared" si="31"/>
        <v>1.3190752880884011</v>
      </c>
      <c r="X84" s="15">
        <f t="shared" si="25"/>
        <v>199997.63498425877</v>
      </c>
      <c r="Y84" s="15">
        <f t="shared" si="26"/>
        <v>258166.95988390519</v>
      </c>
      <c r="Z84" s="15">
        <f t="shared" si="27"/>
        <v>0.980729081637706</v>
      </c>
      <c r="AA84" s="14">
        <f t="shared" si="28"/>
        <v>80113.175814617629</v>
      </c>
      <c r="AB84" s="24">
        <f t="shared" si="29"/>
        <v>80644.133615198662</v>
      </c>
    </row>
    <row r="85" spans="1:28">
      <c r="A85" s="5" t="s">
        <v>109</v>
      </c>
      <c r="B85" s="6">
        <v>3</v>
      </c>
      <c r="C85" s="7">
        <f t="shared" si="17"/>
        <v>2</v>
      </c>
      <c r="D85" s="5" t="s">
        <v>30</v>
      </c>
      <c r="E85" s="8">
        <f t="shared" si="18"/>
        <v>1</v>
      </c>
      <c r="F85" s="27">
        <v>0.19520000000000001</v>
      </c>
      <c r="G85" s="9">
        <v>3.09</v>
      </c>
      <c r="H85" s="10">
        <v>243569.53</v>
      </c>
      <c r="I85" s="6">
        <f t="shared" si="16"/>
        <v>3</v>
      </c>
      <c r="J85" s="29">
        <v>0.27</v>
      </c>
      <c r="K85" s="11">
        <v>1</v>
      </c>
      <c r="L85" s="11">
        <v>0</v>
      </c>
      <c r="M85" s="11">
        <v>0</v>
      </c>
      <c r="N85" s="11">
        <v>1</v>
      </c>
      <c r="O85" s="12">
        <f t="shared" si="19"/>
        <v>1.3830990000000001</v>
      </c>
      <c r="P85" s="12">
        <f t="shared" si="20"/>
        <v>0.79948825209043173</v>
      </c>
      <c r="Q85" s="12">
        <f t="shared" si="21"/>
        <v>0.79948825209043173</v>
      </c>
      <c r="R85" s="13">
        <f>VLOOKUP(B85,'Tabla de Severidad'!A:B,2,0)</f>
        <v>0.72</v>
      </c>
      <c r="S85" s="14">
        <f t="shared" si="22"/>
        <v>243569.53</v>
      </c>
      <c r="T85" s="14">
        <f t="shared" si="23"/>
        <v>140206.30401757534</v>
      </c>
      <c r="U85" s="14">
        <f t="shared" si="24"/>
        <v>112234.37579734063</v>
      </c>
      <c r="V85" s="15">
        <f t="shared" si="30"/>
        <v>117307.81795312528</v>
      </c>
      <c r="W85" s="15">
        <f t="shared" si="31"/>
        <v>1.2420744241846047</v>
      </c>
      <c r="X85" s="15">
        <f t="shared" si="25"/>
        <v>276917.29499147157</v>
      </c>
      <c r="Y85" s="15">
        <f t="shared" si="26"/>
        <v>332738.9765368583</v>
      </c>
      <c r="Z85" s="15">
        <f t="shared" si="27"/>
        <v>0.9959791243099001</v>
      </c>
      <c r="AA85" s="14">
        <f t="shared" si="28"/>
        <v>133154.22518814271</v>
      </c>
      <c r="AB85" s="24">
        <f t="shared" si="29"/>
        <v>140206.30401757534</v>
      </c>
    </row>
    <row r="86" spans="1:28">
      <c r="A86" s="5" t="s">
        <v>110</v>
      </c>
      <c r="B86" s="6">
        <v>3</v>
      </c>
      <c r="C86" s="7">
        <f t="shared" si="17"/>
        <v>2</v>
      </c>
      <c r="D86" s="5" t="s">
        <v>30</v>
      </c>
      <c r="E86" s="8">
        <f t="shared" si="18"/>
        <v>1</v>
      </c>
      <c r="F86" s="27">
        <v>0.16710000000000003</v>
      </c>
      <c r="G86" s="9">
        <v>3.62</v>
      </c>
      <c r="H86" s="10">
        <v>236023.66</v>
      </c>
      <c r="I86" s="6">
        <f t="shared" si="16"/>
        <v>3</v>
      </c>
      <c r="J86" s="29">
        <v>0.27100000000000002</v>
      </c>
      <c r="K86" s="11">
        <v>1</v>
      </c>
      <c r="L86" s="11">
        <v>0</v>
      </c>
      <c r="M86" s="11">
        <v>0</v>
      </c>
      <c r="N86" s="11">
        <v>1</v>
      </c>
      <c r="O86" s="12">
        <f t="shared" si="19"/>
        <v>1.3823126999999999</v>
      </c>
      <c r="P86" s="12">
        <f t="shared" si="20"/>
        <v>0.79936217318039815</v>
      </c>
      <c r="Q86" s="12">
        <f>IF(OR(C86=3,B86&gt;3),1,P86)</f>
        <v>0.79936217318039815</v>
      </c>
      <c r="R86" s="13">
        <f>VLOOKUP(B86,'Tabla de Severidad'!A:B,2,0)</f>
        <v>0.72</v>
      </c>
      <c r="S86" s="14">
        <f t="shared" si="22"/>
        <v>236023.66</v>
      </c>
      <c r="T86" s="14">
        <f t="shared" si="23"/>
        <v>135841.23776130582</v>
      </c>
      <c r="U86" s="14">
        <f t="shared" si="24"/>
        <v>92055.823693899947</v>
      </c>
      <c r="V86" s="15">
        <f t="shared" si="30"/>
        <v>116392.11529543811</v>
      </c>
      <c r="W86" s="15">
        <f t="shared" si="31"/>
        <v>1.2472649771237712</v>
      </c>
      <c r="X86" s="15">
        <f t="shared" si="25"/>
        <v>271670.72318993777</v>
      </c>
      <c r="Y86" s="15">
        <f t="shared" si="26"/>
        <v>328069.64393814222</v>
      </c>
      <c r="Z86" s="15">
        <f t="shared" si="27"/>
        <v>0.9982946906197806</v>
      </c>
      <c r="AA86" s="14">
        <f t="shared" si="28"/>
        <v>133836.61437362517</v>
      </c>
      <c r="AB86" s="24">
        <f t="shared" si="29"/>
        <v>135841.23776130582</v>
      </c>
    </row>
    <row r="87" spans="1:28">
      <c r="A87" s="5" t="s">
        <v>111</v>
      </c>
      <c r="B87" s="6">
        <v>3</v>
      </c>
      <c r="C87" s="7">
        <f t="shared" si="17"/>
        <v>2</v>
      </c>
      <c r="D87" s="5" t="s">
        <v>33</v>
      </c>
      <c r="E87" s="8">
        <f t="shared" si="18"/>
        <v>1</v>
      </c>
      <c r="F87" s="27">
        <v>0.24</v>
      </c>
      <c r="G87" s="9">
        <v>4.3099999999999996</v>
      </c>
      <c r="H87" s="10">
        <v>239526.22</v>
      </c>
      <c r="I87" s="6">
        <f t="shared" si="16"/>
        <v>3</v>
      </c>
      <c r="J87" s="29">
        <v>0.30499999999999999</v>
      </c>
      <c r="K87" s="11">
        <v>1</v>
      </c>
      <c r="L87" s="11">
        <v>0</v>
      </c>
      <c r="M87" s="11">
        <v>0</v>
      </c>
      <c r="N87" s="11">
        <v>0</v>
      </c>
      <c r="O87" s="12">
        <f t="shared" si="19"/>
        <v>1.5114784999999999</v>
      </c>
      <c r="P87" s="12">
        <f t="shared" si="20"/>
        <v>0.81928021711439458</v>
      </c>
      <c r="Q87" s="12">
        <f t="shared" si="21"/>
        <v>0.81928021711439458</v>
      </c>
      <c r="R87" s="13">
        <f>VLOOKUP(B87,'Tabla de Severidad'!A:B,2,0)</f>
        <v>0.72</v>
      </c>
      <c r="S87" s="14">
        <f t="shared" si="22"/>
        <v>239526.22</v>
      </c>
      <c r="T87" s="14">
        <f t="shared" si="23"/>
        <v>141292.14733885697</v>
      </c>
      <c r="U87" s="14">
        <f t="shared" si="24"/>
        <v>95126.793937732495</v>
      </c>
      <c r="V87" s="15">
        <f t="shared" si="30"/>
        <v>113945.28011198142</v>
      </c>
      <c r="W87" s="15">
        <f t="shared" si="31"/>
        <v>1.2198175451301263</v>
      </c>
      <c r="X87" s="15">
        <f t="shared" si="25"/>
        <v>188553.62997750426</v>
      </c>
      <c r="Y87" s="15">
        <f t="shared" si="26"/>
        <v>220722.05011911009</v>
      </c>
      <c r="Z87" s="15">
        <f t="shared" si="27"/>
        <v>0.99975165976520752</v>
      </c>
      <c r="AA87" s="14">
        <f t="shared" si="28"/>
        <v>129658.66177418796</v>
      </c>
      <c r="AB87" s="24">
        <f t="shared" si="29"/>
        <v>141292.14733885697</v>
      </c>
    </row>
    <row r="88" spans="1:28">
      <c r="A88" s="5" t="s">
        <v>112</v>
      </c>
      <c r="B88" s="6">
        <v>3</v>
      </c>
      <c r="C88" s="7">
        <f t="shared" si="17"/>
        <v>2</v>
      </c>
      <c r="D88" s="5" t="s">
        <v>30</v>
      </c>
      <c r="E88" s="8">
        <f t="shared" si="18"/>
        <v>1</v>
      </c>
      <c r="F88" s="27">
        <v>0.18389999999999998</v>
      </c>
      <c r="G88" s="9">
        <v>2.89</v>
      </c>
      <c r="H88" s="10">
        <v>148358.34</v>
      </c>
      <c r="I88" s="6">
        <f t="shared" si="16"/>
        <v>3</v>
      </c>
      <c r="J88" s="29">
        <v>0.308</v>
      </c>
      <c r="K88" s="11">
        <v>1</v>
      </c>
      <c r="L88" s="11">
        <v>0</v>
      </c>
      <c r="M88" s="11">
        <v>0</v>
      </c>
      <c r="N88" s="11">
        <v>1</v>
      </c>
      <c r="O88" s="12">
        <f t="shared" si="19"/>
        <v>1.3532196000000001</v>
      </c>
      <c r="P88" s="12">
        <f t="shared" si="20"/>
        <v>0.79465549495756838</v>
      </c>
      <c r="Q88" s="12">
        <f t="shared" si="21"/>
        <v>0.79465549495756838</v>
      </c>
      <c r="R88" s="13">
        <f>VLOOKUP(B88,'Tabla de Severidad'!A:B,2,0)</f>
        <v>0.72</v>
      </c>
      <c r="S88" s="14">
        <f t="shared" si="22"/>
        <v>148358.34</v>
      </c>
      <c r="T88" s="14">
        <f t="shared" si="23"/>
        <v>84883.514474723896</v>
      </c>
      <c r="U88" s="14">
        <f t="shared" si="24"/>
        <v>70668.977435119697</v>
      </c>
      <c r="V88" s="15">
        <f t="shared" si="30"/>
        <v>71698.213087865443</v>
      </c>
      <c r="W88" s="15">
        <f t="shared" si="31"/>
        <v>1.2454382295000062</v>
      </c>
      <c r="X88" s="15">
        <f t="shared" si="25"/>
        <v>185713.48708335016</v>
      </c>
      <c r="Y88" s="15">
        <f t="shared" si="26"/>
        <v>224684.44405139436</v>
      </c>
      <c r="Z88" s="15">
        <f t="shared" si="27"/>
        <v>0.9936730309731665</v>
      </c>
      <c r="AA88" s="14">
        <f t="shared" si="28"/>
        <v>81263.891552175308</v>
      </c>
      <c r="AB88" s="24">
        <f t="shared" si="29"/>
        <v>84883.514474723896</v>
      </c>
    </row>
    <row r="89" spans="1:28">
      <c r="A89" s="5" t="s">
        <v>113</v>
      </c>
      <c r="B89" s="6">
        <v>3</v>
      </c>
      <c r="C89" s="7">
        <f t="shared" si="17"/>
        <v>2</v>
      </c>
      <c r="D89" s="5" t="s">
        <v>30</v>
      </c>
      <c r="E89" s="8">
        <f t="shared" si="18"/>
        <v>1</v>
      </c>
      <c r="F89" s="27">
        <v>0.15429999999999999</v>
      </c>
      <c r="G89" s="9">
        <v>1</v>
      </c>
      <c r="H89" s="10">
        <v>32827.69</v>
      </c>
      <c r="I89" s="6">
        <f t="shared" si="16"/>
        <v>3</v>
      </c>
      <c r="J89" s="29">
        <v>0.151</v>
      </c>
      <c r="K89" s="11">
        <v>1</v>
      </c>
      <c r="L89" s="11">
        <v>0</v>
      </c>
      <c r="M89" s="11">
        <v>0</v>
      </c>
      <c r="N89" s="11">
        <v>0</v>
      </c>
      <c r="O89" s="12">
        <f t="shared" si="19"/>
        <v>1.6325687000000002</v>
      </c>
      <c r="P89" s="12">
        <f t="shared" si="20"/>
        <v>0.83652122113142013</v>
      </c>
      <c r="Q89" s="12">
        <f t="shared" si="21"/>
        <v>0.83652122113142013</v>
      </c>
      <c r="R89" s="13">
        <f>VLOOKUP(B89,'Tabla de Severidad'!A:B,2,0)</f>
        <v>0.72</v>
      </c>
      <c r="S89" s="14">
        <f t="shared" si="22"/>
        <v>32827.69</v>
      </c>
      <c r="T89" s="14">
        <f t="shared" si="23"/>
        <v>19771.962714521069</v>
      </c>
      <c r="U89" s="14">
        <f t="shared" si="24"/>
        <v>37893.002567000003</v>
      </c>
      <c r="V89" s="15">
        <f t="shared" si="30"/>
        <v>17128.96362689168</v>
      </c>
      <c r="W89" s="15">
        <f t="shared" si="31"/>
        <v>1</v>
      </c>
      <c r="X89" s="15">
        <f t="shared" si="25"/>
        <v>128139.74539547032</v>
      </c>
      <c r="Y89" s="15">
        <f t="shared" si="26"/>
        <v>149281.933970985</v>
      </c>
      <c r="Z89" s="15">
        <f t="shared" si="27"/>
        <v>0.85837409783541552</v>
      </c>
      <c r="AA89" s="14">
        <f t="shared" si="28"/>
        <v>17128.96362689168</v>
      </c>
      <c r="AB89" s="24">
        <f t="shared" si="29"/>
        <v>19771.962714521069</v>
      </c>
    </row>
    <row r="90" spans="1:28">
      <c r="A90" s="5" t="s">
        <v>114</v>
      </c>
      <c r="B90" s="6">
        <v>3</v>
      </c>
      <c r="C90" s="7">
        <f t="shared" si="17"/>
        <v>2</v>
      </c>
      <c r="D90" s="5" t="s">
        <v>33</v>
      </c>
      <c r="E90" s="8">
        <f t="shared" si="18"/>
        <v>1</v>
      </c>
      <c r="F90" s="27">
        <v>0.20179999999999998</v>
      </c>
      <c r="G90" s="9">
        <v>1.42</v>
      </c>
      <c r="H90" s="10">
        <v>142955.76999999999</v>
      </c>
      <c r="I90" s="6">
        <f t="shared" si="16"/>
        <v>3</v>
      </c>
      <c r="J90" s="29">
        <v>0.25800000000000001</v>
      </c>
      <c r="K90" s="11">
        <v>0</v>
      </c>
      <c r="L90" s="11">
        <v>0</v>
      </c>
      <c r="M90" s="11">
        <v>1</v>
      </c>
      <c r="N90" s="11">
        <v>1</v>
      </c>
      <c r="O90" s="12">
        <f t="shared" si="19"/>
        <v>0.23923460000000052</v>
      </c>
      <c r="P90" s="12">
        <f t="shared" si="20"/>
        <v>0.55952501985714553</v>
      </c>
      <c r="Q90" s="12">
        <f t="shared" si="21"/>
        <v>0.55952501985714553</v>
      </c>
      <c r="R90" s="13">
        <f>VLOOKUP(B90,'Tabla de Severidad'!A:B,2,0)</f>
        <v>0.72</v>
      </c>
      <c r="S90" s="14">
        <f t="shared" si="22"/>
        <v>142955.76999999999</v>
      </c>
      <c r="T90" s="14">
        <f t="shared" si="23"/>
        <v>57590.87763451934</v>
      </c>
      <c r="U90" s="14">
        <f t="shared" si="24"/>
        <v>125571.00097321847</v>
      </c>
      <c r="V90" s="15">
        <f t="shared" si="30"/>
        <v>47920.517252886784</v>
      </c>
      <c r="W90" s="15">
        <f t="shared" si="31"/>
        <v>1.2293400747623127</v>
      </c>
      <c r="X90" s="15">
        <f t="shared" si="25"/>
        <v>208587.36715448645</v>
      </c>
      <c r="Y90" s="15">
        <f t="shared" si="26"/>
        <v>329268.43504144828</v>
      </c>
      <c r="Z90" s="15">
        <f t="shared" si="27"/>
        <v>0.75956015248531505</v>
      </c>
      <c r="AA90" s="14">
        <f t="shared" si="28"/>
        <v>52584.985458825715</v>
      </c>
      <c r="AB90" s="24">
        <f t="shared" si="29"/>
        <v>57590.87763451934</v>
      </c>
    </row>
    <row r="91" spans="1:28">
      <c r="A91" s="5" t="s">
        <v>115</v>
      </c>
      <c r="B91" s="6">
        <v>4</v>
      </c>
      <c r="C91" s="7">
        <v>3</v>
      </c>
      <c r="D91" s="5" t="s">
        <v>33</v>
      </c>
      <c r="E91" s="8">
        <f t="shared" si="18"/>
        <v>1</v>
      </c>
      <c r="F91" s="27">
        <v>0.14480000000000001</v>
      </c>
      <c r="G91" s="9">
        <v>1</v>
      </c>
      <c r="H91" s="10">
        <v>43698.98</v>
      </c>
      <c r="I91" s="6">
        <f t="shared" si="16"/>
        <v>4</v>
      </c>
      <c r="J91" s="29">
        <v>0.124</v>
      </c>
      <c r="K91" s="11">
        <v>0</v>
      </c>
      <c r="L91" s="11">
        <v>1</v>
      </c>
      <c r="M91" s="11">
        <v>0</v>
      </c>
      <c r="N91" s="11">
        <v>1</v>
      </c>
      <c r="O91" s="12">
        <f>$H$3+SUMPRODUCT($I$3:$N$3,I91:N91)</f>
        <v>2.0929988000000006</v>
      </c>
      <c r="P91" s="12">
        <f>1/(1+EXP(-O91))</f>
        <v>0.89022083459059687</v>
      </c>
      <c r="Q91" s="12">
        <f>IF(OR(C91=3,B91&gt;3),1,P91)</f>
        <v>1</v>
      </c>
      <c r="R91" s="13">
        <f>VLOOKUP(B91,'Tabla de Severidad'!A:B,2,0)</f>
        <v>0.72</v>
      </c>
      <c r="S91" s="14">
        <f t="shared" si="22"/>
        <v>43698.98</v>
      </c>
      <c r="T91" s="14">
        <f t="shared" si="23"/>
        <v>31463.265600000002</v>
      </c>
      <c r="U91" s="14">
        <f t="shared" si="24"/>
        <v>50026.592304000005</v>
      </c>
      <c r="V91" s="15">
        <f t="shared" si="30"/>
        <v>27483.635220125787</v>
      </c>
      <c r="W91" s="15">
        <f t="shared" si="31"/>
        <v>1</v>
      </c>
      <c r="X91" s="15">
        <f t="shared" si="25"/>
        <v>217287.74585635355</v>
      </c>
      <c r="Y91" s="15">
        <f t="shared" si="26"/>
        <v>217287.74585635355</v>
      </c>
      <c r="Z91" s="15">
        <f t="shared" si="27"/>
        <v>1</v>
      </c>
      <c r="AA91" s="14">
        <f t="shared" si="28"/>
        <v>27483.635220125783</v>
      </c>
      <c r="AB91" s="24">
        <f t="shared" si="29"/>
        <v>31463.265600000002</v>
      </c>
    </row>
    <row r="92" spans="1:28">
      <c r="A92" s="5" t="s">
        <v>116</v>
      </c>
      <c r="B92" s="6">
        <v>4</v>
      </c>
      <c r="C92" s="7">
        <f t="shared" si="17"/>
        <v>3</v>
      </c>
      <c r="D92" s="5" t="s">
        <v>33</v>
      </c>
      <c r="E92" s="8">
        <f t="shared" si="18"/>
        <v>1</v>
      </c>
      <c r="F92" s="27">
        <v>0.14350000000000002</v>
      </c>
      <c r="G92" s="9">
        <v>1</v>
      </c>
      <c r="H92" s="10">
        <v>57357.52</v>
      </c>
      <c r="I92" s="6">
        <f t="shared" si="16"/>
        <v>4</v>
      </c>
      <c r="J92" s="29">
        <v>0.17299999999999999</v>
      </c>
      <c r="K92" s="11">
        <v>0</v>
      </c>
      <c r="L92" s="11">
        <v>1</v>
      </c>
      <c r="M92" s="11">
        <v>0</v>
      </c>
      <c r="N92" s="11">
        <v>0</v>
      </c>
      <c r="O92" s="12">
        <f t="shared" si="19"/>
        <v>2.2103701000000009</v>
      </c>
      <c r="P92" s="12">
        <f t="shared" si="20"/>
        <v>0.90117689174921578</v>
      </c>
      <c r="Q92" s="12">
        <f t="shared" si="21"/>
        <v>1</v>
      </c>
      <c r="R92" s="13">
        <f>VLOOKUP(B92,'Tabla de Severidad'!A:B,2,0)</f>
        <v>0.72</v>
      </c>
      <c r="S92" s="14">
        <f t="shared" si="22"/>
        <v>57357.52</v>
      </c>
      <c r="T92" s="14">
        <f t="shared" si="23"/>
        <v>41297.414399999994</v>
      </c>
      <c r="U92" s="14">
        <f t="shared" si="24"/>
        <v>65588.32411999999</v>
      </c>
      <c r="V92" s="15">
        <f t="shared" si="30"/>
        <v>36114.922955837341</v>
      </c>
      <c r="W92" s="15">
        <f t="shared" si="31"/>
        <v>1</v>
      </c>
      <c r="X92" s="15">
        <f t="shared" si="25"/>
        <v>287786.85993031348</v>
      </c>
      <c r="Y92" s="15">
        <f t="shared" si="26"/>
        <v>287786.85993031348</v>
      </c>
      <c r="Z92" s="15">
        <f t="shared" si="27"/>
        <v>1</v>
      </c>
      <c r="AA92" s="14">
        <f t="shared" si="28"/>
        <v>36114.922955837334</v>
      </c>
      <c r="AB92" s="24">
        <f t="shared" si="29"/>
        <v>41297.414399999994</v>
      </c>
    </row>
    <row r="93" spans="1:28">
      <c r="A93" s="5" t="s">
        <v>117</v>
      </c>
      <c r="B93" s="6">
        <v>4</v>
      </c>
      <c r="C93" s="7">
        <f t="shared" si="17"/>
        <v>3</v>
      </c>
      <c r="D93" s="5" t="s">
        <v>30</v>
      </c>
      <c r="E93" s="8">
        <f t="shared" si="18"/>
        <v>1</v>
      </c>
      <c r="F93" s="27">
        <v>0.17530000000000001</v>
      </c>
      <c r="G93" s="9">
        <v>2.5499999999999998</v>
      </c>
      <c r="H93" s="10">
        <v>147199.46</v>
      </c>
      <c r="I93" s="6">
        <f t="shared" si="16"/>
        <v>4</v>
      </c>
      <c r="J93" s="29">
        <v>0.19800000000000001</v>
      </c>
      <c r="K93" s="11">
        <v>1</v>
      </c>
      <c r="L93" s="11">
        <v>0</v>
      </c>
      <c r="M93" s="11">
        <v>0</v>
      </c>
      <c r="N93" s="11">
        <v>1</v>
      </c>
      <c r="O93" s="12">
        <f t="shared" si="19"/>
        <v>2.5234126000000008</v>
      </c>
      <c r="P93" s="12">
        <f t="shared" si="20"/>
        <v>0.92576691836627811</v>
      </c>
      <c r="Q93" s="12">
        <f t="shared" si="21"/>
        <v>1</v>
      </c>
      <c r="R93" s="13">
        <f>VLOOKUP(B93,'Tabla de Severidad'!A:B,2,0)</f>
        <v>0.72</v>
      </c>
      <c r="S93" s="14">
        <f t="shared" si="22"/>
        <v>147199.46</v>
      </c>
      <c r="T93" s="14">
        <f t="shared" si="23"/>
        <v>105983.61119999998</v>
      </c>
      <c r="U93" s="14">
        <f t="shared" si="24"/>
        <v>76433.980620055765</v>
      </c>
      <c r="V93" s="15">
        <f t="shared" si="30"/>
        <v>90175.794435463278</v>
      </c>
      <c r="W93" s="15">
        <f t="shared" si="31"/>
        <v>1</v>
      </c>
      <c r="X93" s="15">
        <f t="shared" si="25"/>
        <v>267108.87738019304</v>
      </c>
      <c r="Y93" s="15">
        <f t="shared" si="26"/>
        <v>267108.87738019304</v>
      </c>
      <c r="Z93" s="15">
        <f t="shared" si="27"/>
        <v>1</v>
      </c>
      <c r="AA93" s="14">
        <f t="shared" si="28"/>
        <v>90175.794435463264</v>
      </c>
      <c r="AB93" s="24">
        <f t="shared" si="29"/>
        <v>105983.61119999998</v>
      </c>
    </row>
    <row r="94" spans="1:28">
      <c r="A94" s="5" t="s">
        <v>118</v>
      </c>
      <c r="B94" s="6">
        <v>4</v>
      </c>
      <c r="C94" s="7">
        <f t="shared" si="17"/>
        <v>3</v>
      </c>
      <c r="D94" s="5" t="s">
        <v>30</v>
      </c>
      <c r="E94" s="8">
        <f t="shared" si="18"/>
        <v>1</v>
      </c>
      <c r="F94" s="27">
        <v>0.2268</v>
      </c>
      <c r="G94" s="9">
        <v>4.13</v>
      </c>
      <c r="H94" s="10">
        <v>242839.31</v>
      </c>
      <c r="I94" s="6">
        <f t="shared" si="16"/>
        <v>4</v>
      </c>
      <c r="J94" s="29">
        <v>0.161</v>
      </c>
      <c r="K94" s="11">
        <v>0</v>
      </c>
      <c r="L94" s="11">
        <v>1</v>
      </c>
      <c r="M94" s="11">
        <v>0</v>
      </c>
      <c r="N94" s="11">
        <v>1</v>
      </c>
      <c r="O94" s="12">
        <f t="shared" si="19"/>
        <v>2.0639057000000007</v>
      </c>
      <c r="P94" s="12">
        <f t="shared" si="20"/>
        <v>0.88734518922621508</v>
      </c>
      <c r="Q94" s="12">
        <f t="shared" si="21"/>
        <v>1</v>
      </c>
      <c r="R94" s="13">
        <f>VLOOKUP(B94,'Tabla de Severidad'!A:B,2,0)</f>
        <v>0.72</v>
      </c>
      <c r="S94" s="14">
        <f t="shared" si="22"/>
        <v>242839.31</v>
      </c>
      <c r="T94" s="14">
        <f t="shared" si="23"/>
        <v>174844.30319999999</v>
      </c>
      <c r="U94" s="14">
        <f t="shared" si="24"/>
        <v>96607.013970737578</v>
      </c>
      <c r="V94" s="15">
        <f t="shared" si="30"/>
        <v>142520.62536680797</v>
      </c>
      <c r="W94" s="15">
        <f t="shared" si="31"/>
        <v>1</v>
      </c>
      <c r="X94" s="15">
        <f t="shared" si="25"/>
        <v>249990.97916566415</v>
      </c>
      <c r="Y94" s="15">
        <f t="shared" si="26"/>
        <v>249990.97916566415</v>
      </c>
      <c r="Z94" s="15">
        <f t="shared" si="27"/>
        <v>1</v>
      </c>
      <c r="AA94" s="14">
        <f t="shared" si="28"/>
        <v>142520.62536680797</v>
      </c>
      <c r="AB94" s="24">
        <f t="shared" si="29"/>
        <v>174844.30319999999</v>
      </c>
    </row>
    <row r="95" spans="1:28">
      <c r="A95" s="5" t="s">
        <v>119</v>
      </c>
      <c r="B95" s="6">
        <v>4</v>
      </c>
      <c r="C95" s="7">
        <f t="shared" si="17"/>
        <v>3</v>
      </c>
      <c r="D95" s="5" t="s">
        <v>30</v>
      </c>
      <c r="E95" s="8">
        <f t="shared" si="18"/>
        <v>1</v>
      </c>
      <c r="F95" s="27">
        <v>0.16839999999999999</v>
      </c>
      <c r="G95" s="9">
        <v>1</v>
      </c>
      <c r="H95" s="10">
        <v>73018.570000000007</v>
      </c>
      <c r="I95" s="6">
        <f t="shared" si="16"/>
        <v>4</v>
      </c>
      <c r="J95" s="29">
        <v>0.114</v>
      </c>
      <c r="K95" s="11">
        <v>0</v>
      </c>
      <c r="L95" s="11">
        <v>1</v>
      </c>
      <c r="M95" s="11">
        <v>0</v>
      </c>
      <c r="N95" s="11">
        <v>0</v>
      </c>
      <c r="O95" s="12">
        <f t="shared" si="19"/>
        <v>2.2567618</v>
      </c>
      <c r="P95" s="12">
        <f t="shared" si="20"/>
        <v>0.9052322003207941</v>
      </c>
      <c r="Q95" s="12">
        <f t="shared" si="21"/>
        <v>1</v>
      </c>
      <c r="R95" s="13">
        <f>VLOOKUP(B95,'Tabla de Severidad'!A:B,2,0)</f>
        <v>0.72</v>
      </c>
      <c r="S95" s="14">
        <f t="shared" si="22"/>
        <v>73018.570000000007</v>
      </c>
      <c r="T95" s="14">
        <f t="shared" si="23"/>
        <v>52573.3704</v>
      </c>
      <c r="U95" s="14">
        <f t="shared" si="24"/>
        <v>85314.897188000017</v>
      </c>
      <c r="V95" s="15">
        <f t="shared" si="30"/>
        <v>44996.037658336179</v>
      </c>
      <c r="W95" s="15">
        <f t="shared" si="31"/>
        <v>1</v>
      </c>
      <c r="X95" s="15">
        <f t="shared" si="25"/>
        <v>312193.41092636582</v>
      </c>
      <c r="Y95" s="15">
        <f t="shared" si="26"/>
        <v>312193.41092636582</v>
      </c>
      <c r="Z95" s="15">
        <f t="shared" si="27"/>
        <v>1</v>
      </c>
      <c r="AA95" s="14">
        <f t="shared" si="28"/>
        <v>44996.037658336165</v>
      </c>
      <c r="AB95" s="24">
        <f t="shared" si="29"/>
        <v>52573.3704</v>
      </c>
    </row>
    <row r="96" spans="1:28">
      <c r="A96" s="5" t="s">
        <v>120</v>
      </c>
      <c r="B96" s="6">
        <v>4</v>
      </c>
      <c r="C96" s="7">
        <f t="shared" si="17"/>
        <v>3</v>
      </c>
      <c r="D96" s="5" t="s">
        <v>30</v>
      </c>
      <c r="E96" s="8">
        <f t="shared" si="18"/>
        <v>1</v>
      </c>
      <c r="F96" s="27">
        <v>0.13619999999999999</v>
      </c>
      <c r="G96" s="9">
        <v>1</v>
      </c>
      <c r="H96" s="10">
        <v>51374.45</v>
      </c>
      <c r="I96" s="6">
        <f t="shared" si="16"/>
        <v>4</v>
      </c>
      <c r="J96" s="29">
        <v>0.20899999999999999</v>
      </c>
      <c r="K96" s="11">
        <v>0</v>
      </c>
      <c r="L96" s="11">
        <v>1</v>
      </c>
      <c r="M96" s="11">
        <v>0</v>
      </c>
      <c r="N96" s="11">
        <v>0</v>
      </c>
      <c r="O96" s="12">
        <f t="shared" si="19"/>
        <v>2.1820633000000007</v>
      </c>
      <c r="P96" s="12">
        <f t="shared" si="20"/>
        <v>0.89862718589020951</v>
      </c>
      <c r="Q96" s="12">
        <f t="shared" si="21"/>
        <v>1</v>
      </c>
      <c r="R96" s="13">
        <f>VLOOKUP(B96,'Tabla de Severidad'!A:B,2,0)</f>
        <v>0.72</v>
      </c>
      <c r="S96" s="14">
        <f t="shared" si="22"/>
        <v>51374.45</v>
      </c>
      <c r="T96" s="14">
        <f t="shared" si="23"/>
        <v>36989.603999999999</v>
      </c>
      <c r="U96" s="14">
        <f t="shared" si="24"/>
        <v>58371.650090000003</v>
      </c>
      <c r="V96" s="15">
        <f t="shared" si="30"/>
        <v>32555.539517690544</v>
      </c>
      <c r="W96" s="15">
        <f t="shared" si="31"/>
        <v>1</v>
      </c>
      <c r="X96" s="15">
        <f t="shared" si="25"/>
        <v>271582.99559471366</v>
      </c>
      <c r="Y96" s="15">
        <f t="shared" si="26"/>
        <v>271582.99559471366</v>
      </c>
      <c r="Z96" s="15">
        <f t="shared" si="27"/>
        <v>1</v>
      </c>
      <c r="AA96" s="14">
        <f t="shared" si="28"/>
        <v>32555.539517690544</v>
      </c>
      <c r="AB96" s="24">
        <f t="shared" si="29"/>
        <v>36989.603999999999</v>
      </c>
    </row>
    <row r="97" spans="1:28">
      <c r="A97" s="5" t="s">
        <v>121</v>
      </c>
      <c r="B97" s="6">
        <v>4</v>
      </c>
      <c r="C97" s="7">
        <f t="shared" si="17"/>
        <v>3</v>
      </c>
      <c r="D97" s="5" t="s">
        <v>33</v>
      </c>
      <c r="E97" s="8">
        <f t="shared" si="18"/>
        <v>1</v>
      </c>
      <c r="F97" s="27">
        <v>0.13270000000000001</v>
      </c>
      <c r="G97" s="9">
        <v>1</v>
      </c>
      <c r="H97" s="10">
        <v>83705.45</v>
      </c>
      <c r="I97" s="6">
        <f t="shared" si="16"/>
        <v>4</v>
      </c>
      <c r="J97" s="29">
        <v>0.13700000000000001</v>
      </c>
      <c r="K97" s="11">
        <v>0</v>
      </c>
      <c r="L97" s="11">
        <v>1</v>
      </c>
      <c r="M97" s="11">
        <v>0</v>
      </c>
      <c r="N97" s="11">
        <v>0</v>
      </c>
      <c r="O97" s="12">
        <f t="shared" si="19"/>
        <v>2.2386769000000002</v>
      </c>
      <c r="P97" s="12">
        <f t="shared" si="20"/>
        <v>0.90366934252883901</v>
      </c>
      <c r="Q97" s="12">
        <f t="shared" si="21"/>
        <v>1</v>
      </c>
      <c r="R97" s="13">
        <f>VLOOKUP(B97,'Tabla de Severidad'!A:B,2,0)</f>
        <v>0.72</v>
      </c>
      <c r="S97" s="14">
        <f t="shared" si="22"/>
        <v>83705.45</v>
      </c>
      <c r="T97" s="14">
        <f t="shared" si="23"/>
        <v>60267.923999999999</v>
      </c>
      <c r="U97" s="14">
        <f t="shared" si="24"/>
        <v>94813.163214999993</v>
      </c>
      <c r="V97" s="15">
        <f t="shared" si="30"/>
        <v>53207.313498719872</v>
      </c>
      <c r="W97" s="15">
        <f t="shared" si="31"/>
        <v>1</v>
      </c>
      <c r="X97" s="15">
        <f t="shared" si="25"/>
        <v>454166.72192916344</v>
      </c>
      <c r="Y97" s="15">
        <f t="shared" si="26"/>
        <v>454166.72192916344</v>
      </c>
      <c r="Z97" s="15">
        <f t="shared" si="27"/>
        <v>1</v>
      </c>
      <c r="AA97" s="14">
        <f t="shared" si="28"/>
        <v>53207.313498719886</v>
      </c>
      <c r="AB97" s="24">
        <f t="shared" si="29"/>
        <v>60267.923999999999</v>
      </c>
    </row>
    <row r="98" spans="1:28">
      <c r="A98" s="5" t="s">
        <v>122</v>
      </c>
      <c r="B98" s="6">
        <v>4</v>
      </c>
      <c r="C98" s="7">
        <f t="shared" si="17"/>
        <v>3</v>
      </c>
      <c r="D98" s="5" t="s">
        <v>30</v>
      </c>
      <c r="E98" s="8">
        <f t="shared" si="18"/>
        <v>1</v>
      </c>
      <c r="F98" s="27">
        <v>0.1724</v>
      </c>
      <c r="G98" s="9">
        <v>2.33</v>
      </c>
      <c r="H98" s="10">
        <v>139142.15</v>
      </c>
      <c r="I98" s="6">
        <f t="shared" si="16"/>
        <v>4</v>
      </c>
      <c r="J98" s="29">
        <v>9.2999999999999999E-2</v>
      </c>
      <c r="K98" s="11">
        <v>1</v>
      </c>
      <c r="L98" s="11">
        <v>0</v>
      </c>
      <c r="M98" s="11">
        <v>0</v>
      </c>
      <c r="N98" s="11">
        <v>1</v>
      </c>
      <c r="O98" s="12">
        <f t="shared" si="19"/>
        <v>2.6059741000000005</v>
      </c>
      <c r="P98" s="12">
        <f t="shared" si="20"/>
        <v>0.93124507431204651</v>
      </c>
      <c r="Q98" s="12">
        <f t="shared" si="21"/>
        <v>1</v>
      </c>
      <c r="R98" s="13">
        <f>VLOOKUP(B98,'Tabla de Severidad'!A:B,2,0)</f>
        <v>0.72</v>
      </c>
      <c r="S98" s="14">
        <f t="shared" si="22"/>
        <v>139142.15</v>
      </c>
      <c r="T98" s="14">
        <f t="shared" si="23"/>
        <v>100182.348</v>
      </c>
      <c r="U98" s="14">
        <f t="shared" si="24"/>
        <v>77462.104835818405</v>
      </c>
      <c r="V98" s="15">
        <f t="shared" si="30"/>
        <v>85450.655066530191</v>
      </c>
      <c r="W98" s="15">
        <f t="shared" si="31"/>
        <v>1</v>
      </c>
      <c r="X98" s="15">
        <f t="shared" si="25"/>
        <v>275936.22518322244</v>
      </c>
      <c r="Y98" s="15">
        <f t="shared" si="26"/>
        <v>275936.22518322244</v>
      </c>
      <c r="Z98" s="15">
        <f t="shared" si="27"/>
        <v>1</v>
      </c>
      <c r="AA98" s="14">
        <f t="shared" si="28"/>
        <v>85450.655066530191</v>
      </c>
      <c r="AB98" s="24">
        <f t="shared" si="29"/>
        <v>100182.348</v>
      </c>
    </row>
    <row r="99" spans="1:28">
      <c r="A99" s="5" t="s">
        <v>123</v>
      </c>
      <c r="B99" s="6">
        <v>4</v>
      </c>
      <c r="C99" s="7">
        <f t="shared" si="17"/>
        <v>3</v>
      </c>
      <c r="D99" s="5" t="s">
        <v>33</v>
      </c>
      <c r="E99" s="8">
        <f t="shared" si="18"/>
        <v>1</v>
      </c>
      <c r="F99" s="27">
        <v>0.1222</v>
      </c>
      <c r="G99" s="9">
        <v>1</v>
      </c>
      <c r="H99" s="10">
        <v>40633.230000000003</v>
      </c>
      <c r="I99" s="6">
        <f t="shared" si="16"/>
        <v>4</v>
      </c>
      <c r="J99" s="29">
        <v>0.17100000000000001</v>
      </c>
      <c r="K99" s="11">
        <v>0</v>
      </c>
      <c r="L99" s="11">
        <v>1</v>
      </c>
      <c r="M99" s="11">
        <v>0</v>
      </c>
      <c r="N99" s="11">
        <v>0</v>
      </c>
      <c r="O99" s="12">
        <f t="shared" si="19"/>
        <v>2.2119427000000003</v>
      </c>
      <c r="P99" s="12">
        <f t="shared" si="20"/>
        <v>0.90131685461694855</v>
      </c>
      <c r="Q99" s="12">
        <f t="shared" si="21"/>
        <v>1</v>
      </c>
      <c r="R99" s="13">
        <f>VLOOKUP(B99,'Tabla de Severidad'!A:B,2,0)</f>
        <v>0.72</v>
      </c>
      <c r="S99" s="14">
        <f t="shared" si="22"/>
        <v>40633.230000000003</v>
      </c>
      <c r="T99" s="14">
        <f t="shared" si="23"/>
        <v>29255.925600000002</v>
      </c>
      <c r="U99" s="14">
        <f t="shared" si="24"/>
        <v>45598.610706000007</v>
      </c>
      <c r="V99" s="15">
        <f t="shared" si="30"/>
        <v>26070.152913919086</v>
      </c>
      <c r="W99" s="15">
        <f t="shared" si="31"/>
        <v>1</v>
      </c>
      <c r="X99" s="15">
        <f t="shared" si="25"/>
        <v>239410.19312602296</v>
      </c>
      <c r="Y99" s="15">
        <f t="shared" si="26"/>
        <v>239410.19312602296</v>
      </c>
      <c r="Z99" s="15">
        <f t="shared" si="27"/>
        <v>1</v>
      </c>
      <c r="AA99" s="14">
        <f t="shared" si="28"/>
        <v>26070.152913919097</v>
      </c>
      <c r="AB99" s="24">
        <f t="shared" si="29"/>
        <v>29255.925600000002</v>
      </c>
    </row>
    <row r="100" spans="1:28">
      <c r="A100" s="5" t="s">
        <v>124</v>
      </c>
      <c r="B100" s="6">
        <v>5</v>
      </c>
      <c r="C100" s="7">
        <f t="shared" si="17"/>
        <v>3</v>
      </c>
      <c r="D100" s="5" t="s">
        <v>30</v>
      </c>
      <c r="E100" s="8">
        <f t="shared" si="18"/>
        <v>1</v>
      </c>
      <c r="F100" s="27">
        <v>0.20569999999999999</v>
      </c>
      <c r="G100" s="9">
        <v>3.75</v>
      </c>
      <c r="H100" s="10">
        <v>252221.46</v>
      </c>
      <c r="I100" s="6">
        <f t="shared" si="16"/>
        <v>5</v>
      </c>
      <c r="J100" s="29">
        <v>5.1999999999999998E-2</v>
      </c>
      <c r="K100" s="11">
        <v>0</v>
      </c>
      <c r="L100" s="11">
        <v>1</v>
      </c>
      <c r="M100" s="11">
        <v>0</v>
      </c>
      <c r="N100" s="11">
        <v>0</v>
      </c>
      <c r="O100" s="12">
        <f t="shared" si="19"/>
        <v>3.3892124000000012</v>
      </c>
      <c r="P100" s="12">
        <f t="shared" si="20"/>
        <v>0.96736568985342664</v>
      </c>
      <c r="Q100" s="12">
        <f t="shared" si="21"/>
        <v>1</v>
      </c>
      <c r="R100" s="13">
        <f>VLOOKUP(B100,'Tabla de Severidad'!A:B,2,0)</f>
        <v>0.73</v>
      </c>
      <c r="S100" s="14">
        <f t="shared" si="22"/>
        <v>252221.46</v>
      </c>
      <c r="T100" s="14">
        <f t="shared" si="23"/>
        <v>184121.66579999999</v>
      </c>
      <c r="U100" s="14">
        <f t="shared" si="24"/>
        <v>102910.32958570107</v>
      </c>
      <c r="V100" s="15">
        <f t="shared" si="30"/>
        <v>152709.35207763125</v>
      </c>
      <c r="W100" s="15">
        <f t="shared" si="31"/>
        <v>1</v>
      </c>
      <c r="X100" s="15">
        <f t="shared" si="25"/>
        <v>302906.2794279505</v>
      </c>
      <c r="Y100" s="15">
        <f t="shared" si="26"/>
        <v>302906.2794279505</v>
      </c>
      <c r="Z100" s="15">
        <f t="shared" si="27"/>
        <v>1</v>
      </c>
      <c r="AA100" s="14">
        <f t="shared" si="28"/>
        <v>152709.35207763125</v>
      </c>
      <c r="AB100" s="24">
        <f t="shared" si="29"/>
        <v>184121.66579999999</v>
      </c>
    </row>
    <row r="101" spans="1:28">
      <c r="A101" s="5" t="s">
        <v>125</v>
      </c>
      <c r="B101" s="6">
        <v>5</v>
      </c>
      <c r="C101" s="7">
        <f t="shared" si="17"/>
        <v>3</v>
      </c>
      <c r="D101" s="5" t="s">
        <v>30</v>
      </c>
      <c r="E101" s="8">
        <f t="shared" si="18"/>
        <v>1</v>
      </c>
      <c r="F101" s="27">
        <v>0.16990000000000002</v>
      </c>
      <c r="G101" s="9">
        <v>1.1399999999999999</v>
      </c>
      <c r="H101" s="10">
        <v>110733.6</v>
      </c>
      <c r="I101" s="6">
        <f t="shared" si="16"/>
        <v>5</v>
      </c>
      <c r="J101" s="29">
        <v>1.0999999999999999E-2</v>
      </c>
      <c r="K101" s="11">
        <v>0</v>
      </c>
      <c r="L101" s="11">
        <v>1</v>
      </c>
      <c r="M101" s="11">
        <v>0</v>
      </c>
      <c r="N101" s="11">
        <v>0</v>
      </c>
      <c r="O101" s="12">
        <f t="shared" si="19"/>
        <v>3.4214507000000007</v>
      </c>
      <c r="P101" s="12">
        <f t="shared" si="20"/>
        <v>0.96836823849861553</v>
      </c>
      <c r="Q101" s="12">
        <f t="shared" si="21"/>
        <v>1</v>
      </c>
      <c r="R101" s="13">
        <f>VLOOKUP(B101,'Tabla de Severidad'!A:B,2,0)</f>
        <v>0.73</v>
      </c>
      <c r="S101" s="14">
        <f t="shared" si="22"/>
        <v>110733.6</v>
      </c>
      <c r="T101" s="14">
        <f t="shared" si="23"/>
        <v>80835.528000000006</v>
      </c>
      <c r="U101" s="14">
        <f t="shared" si="24"/>
        <v>114857.74608990227</v>
      </c>
      <c r="V101" s="15">
        <f t="shared" si="30"/>
        <v>69096.100521412096</v>
      </c>
      <c r="W101" s="15">
        <f t="shared" si="31"/>
        <v>1</v>
      </c>
      <c r="X101" s="15">
        <f t="shared" si="25"/>
        <v>421833.46461313305</v>
      </c>
      <c r="Y101" s="15">
        <f t="shared" si="26"/>
        <v>421833.46461313305</v>
      </c>
      <c r="Z101" s="15">
        <f t="shared" si="27"/>
        <v>1</v>
      </c>
      <c r="AA101" s="14">
        <f t="shared" si="28"/>
        <v>69096.100521412096</v>
      </c>
      <c r="AB101" s="24">
        <f t="shared" si="29"/>
        <v>80835.528000000006</v>
      </c>
    </row>
    <row r="102" spans="1:28">
      <c r="A102" s="5" t="s">
        <v>126</v>
      </c>
      <c r="B102" s="6">
        <v>5</v>
      </c>
      <c r="C102" s="7">
        <f t="shared" si="17"/>
        <v>3</v>
      </c>
      <c r="D102" s="5" t="s">
        <v>30</v>
      </c>
      <c r="E102" s="8">
        <f t="shared" si="18"/>
        <v>1</v>
      </c>
      <c r="F102" s="27">
        <v>0.11890000000000001</v>
      </c>
      <c r="G102" s="9">
        <v>1.1299999999999999</v>
      </c>
      <c r="H102" s="10">
        <v>117029.71</v>
      </c>
      <c r="I102" s="6">
        <f t="shared" si="16"/>
        <v>5</v>
      </c>
      <c r="J102" s="29">
        <v>0.107</v>
      </c>
      <c r="K102" s="11">
        <v>0</v>
      </c>
      <c r="L102" s="11">
        <v>1</v>
      </c>
      <c r="M102" s="11">
        <v>0</v>
      </c>
      <c r="N102" s="11">
        <v>0</v>
      </c>
      <c r="O102" s="12">
        <f t="shared" si="19"/>
        <v>3.3459659000000008</v>
      </c>
      <c r="P102" s="12">
        <f t="shared" si="20"/>
        <v>0.96597248538371738</v>
      </c>
      <c r="Q102" s="12">
        <f t="shared" si="21"/>
        <v>1</v>
      </c>
      <c r="R102" s="13">
        <f>VLOOKUP(B102,'Tabla de Severidad'!A:B,2,0)</f>
        <v>0.73</v>
      </c>
      <c r="S102" s="14">
        <f t="shared" si="22"/>
        <v>117029.71</v>
      </c>
      <c r="T102" s="14">
        <f t="shared" si="23"/>
        <v>85431.688300000009</v>
      </c>
      <c r="U102" s="14">
        <f t="shared" si="24"/>
        <v>116712.44422269116</v>
      </c>
      <c r="V102" s="15">
        <f t="shared" si="30"/>
        <v>76353.282956475115</v>
      </c>
      <c r="W102" s="15">
        <f t="shared" si="31"/>
        <v>1</v>
      </c>
      <c r="X102" s="15">
        <f t="shared" si="25"/>
        <v>640422.96348942176</v>
      </c>
      <c r="Y102" s="15">
        <f t="shared" si="26"/>
        <v>640422.96348942176</v>
      </c>
      <c r="Z102" s="15">
        <f t="shared" si="27"/>
        <v>1</v>
      </c>
      <c r="AA102" s="14">
        <f t="shared" si="28"/>
        <v>76353.282956475159</v>
      </c>
      <c r="AB102" s="24">
        <f t="shared" si="29"/>
        <v>85431.688300000009</v>
      </c>
    </row>
    <row r="103" spans="1:28">
      <c r="A103" s="5" t="s">
        <v>127</v>
      </c>
      <c r="B103" s="6">
        <v>5</v>
      </c>
      <c r="C103" s="7">
        <f t="shared" si="17"/>
        <v>3</v>
      </c>
      <c r="D103" s="5" t="s">
        <v>30</v>
      </c>
      <c r="E103" s="8">
        <f t="shared" si="18"/>
        <v>1</v>
      </c>
      <c r="F103" s="27">
        <v>5.6000000000000001E-2</v>
      </c>
      <c r="G103" s="9">
        <v>1</v>
      </c>
      <c r="H103" s="10">
        <v>46688.62</v>
      </c>
      <c r="I103" s="6">
        <f t="shared" si="16"/>
        <v>5</v>
      </c>
      <c r="J103" s="29">
        <v>6.0000000000000001E-3</v>
      </c>
      <c r="K103" s="11">
        <v>0</v>
      </c>
      <c r="L103" s="11">
        <v>1</v>
      </c>
      <c r="M103" s="11">
        <v>0</v>
      </c>
      <c r="N103" s="11">
        <v>0</v>
      </c>
      <c r="O103" s="12">
        <f t="shared" si="19"/>
        <v>3.4253822000000009</v>
      </c>
      <c r="P103" s="12">
        <f t="shared" si="20"/>
        <v>0.96848844353539543</v>
      </c>
      <c r="Q103" s="12">
        <f t="shared" si="21"/>
        <v>1</v>
      </c>
      <c r="R103" s="13">
        <f>VLOOKUP(B103,'Tabla de Severidad'!A:B,2,0)</f>
        <v>0.73</v>
      </c>
      <c r="S103" s="14">
        <f t="shared" si="22"/>
        <v>46688.62</v>
      </c>
      <c r="T103" s="14">
        <f t="shared" si="23"/>
        <v>34082.692600000002</v>
      </c>
      <c r="U103" s="14">
        <f t="shared" si="24"/>
        <v>49303.182720000004</v>
      </c>
      <c r="V103" s="15">
        <f t="shared" si="30"/>
        <v>32275.277083333334</v>
      </c>
      <c r="W103" s="15">
        <f t="shared" si="31"/>
        <v>1</v>
      </c>
      <c r="X103" s="15">
        <f t="shared" si="25"/>
        <v>608619.51071428566</v>
      </c>
      <c r="Y103" s="15">
        <f t="shared" si="26"/>
        <v>608619.51071428566</v>
      </c>
      <c r="Z103" s="15">
        <f t="shared" si="27"/>
        <v>1</v>
      </c>
      <c r="AA103" s="14">
        <f t="shared" si="28"/>
        <v>32275.277083333349</v>
      </c>
      <c r="AB103" s="24">
        <f t="shared" si="29"/>
        <v>34082.692600000002</v>
      </c>
    </row>
    <row r="104" spans="1:28">
      <c r="A104" s="5" t="s">
        <v>128</v>
      </c>
      <c r="B104" s="6">
        <v>5</v>
      </c>
      <c r="C104" s="7">
        <f t="shared" si="17"/>
        <v>3</v>
      </c>
      <c r="D104" s="5" t="s">
        <v>30</v>
      </c>
      <c r="E104" s="8">
        <f t="shared" si="18"/>
        <v>1</v>
      </c>
      <c r="F104" s="27">
        <v>0.20740000000000003</v>
      </c>
      <c r="G104" s="9">
        <v>1.49</v>
      </c>
      <c r="H104" s="10">
        <v>128379.13</v>
      </c>
      <c r="I104" s="6">
        <f t="shared" si="16"/>
        <v>5</v>
      </c>
      <c r="J104" s="29">
        <v>4.1000000000000002E-2</v>
      </c>
      <c r="K104" s="11">
        <v>0</v>
      </c>
      <c r="L104" s="11">
        <v>1</v>
      </c>
      <c r="M104" s="11">
        <v>0</v>
      </c>
      <c r="N104" s="11">
        <v>0</v>
      </c>
      <c r="O104" s="12">
        <f t="shared" si="19"/>
        <v>3.3978617000000004</v>
      </c>
      <c r="P104" s="12">
        <f t="shared" si="20"/>
        <v>0.96763764127522278</v>
      </c>
      <c r="Q104" s="12">
        <f t="shared" si="21"/>
        <v>1</v>
      </c>
      <c r="R104" s="13">
        <f>VLOOKUP(B104,'Tabla de Severidad'!A:B,2,0)</f>
        <v>0.73</v>
      </c>
      <c r="S104" s="14">
        <f t="shared" si="22"/>
        <v>128379.13</v>
      </c>
      <c r="T104" s="14">
        <f t="shared" si="23"/>
        <v>93716.764899999995</v>
      </c>
      <c r="U104" s="14">
        <f t="shared" si="24"/>
        <v>108750.02702982702</v>
      </c>
      <c r="V104" s="15">
        <f t="shared" si="30"/>
        <v>77618.655706476726</v>
      </c>
      <c r="W104" s="15">
        <f t="shared" si="31"/>
        <v>1</v>
      </c>
      <c r="X104" s="15">
        <f t="shared" si="25"/>
        <v>317024.12322569848</v>
      </c>
      <c r="Y104" s="15">
        <f t="shared" si="26"/>
        <v>317024.12322569848</v>
      </c>
      <c r="Z104" s="15">
        <f t="shared" si="27"/>
        <v>1</v>
      </c>
      <c r="AA104" s="14">
        <f t="shared" si="28"/>
        <v>77618.655706476711</v>
      </c>
      <c r="AB104" s="24">
        <f t="shared" si="29"/>
        <v>93716.764899999995</v>
      </c>
    </row>
    <row r="105" spans="1:28">
      <c r="A105" s="5" t="s">
        <v>129</v>
      </c>
      <c r="B105" s="16">
        <v>5</v>
      </c>
      <c r="C105" s="7">
        <f t="shared" si="17"/>
        <v>3</v>
      </c>
      <c r="D105" s="17" t="s">
        <v>30</v>
      </c>
      <c r="E105" s="8">
        <f t="shared" si="18"/>
        <v>1</v>
      </c>
      <c r="F105" s="28">
        <v>0.23290000000000002</v>
      </c>
      <c r="G105" s="18">
        <v>1.52</v>
      </c>
      <c r="H105" s="19">
        <v>122895.24</v>
      </c>
      <c r="I105" s="16">
        <f t="shared" si="16"/>
        <v>5</v>
      </c>
      <c r="J105" s="30">
        <v>1.2E-2</v>
      </c>
      <c r="K105" s="20">
        <v>1</v>
      </c>
      <c r="L105" s="20">
        <v>0</v>
      </c>
      <c r="M105" s="20">
        <v>0</v>
      </c>
      <c r="N105" s="20">
        <v>1</v>
      </c>
      <c r="O105" s="12">
        <f t="shared" si="19"/>
        <v>3.753364400000001</v>
      </c>
      <c r="P105" s="12">
        <f t="shared" si="20"/>
        <v>0.97709803779369242</v>
      </c>
      <c r="Q105" s="12">
        <f t="shared" si="21"/>
        <v>1</v>
      </c>
      <c r="R105" s="13">
        <f>VLOOKUP(B105,'Tabla de Severidad'!A:B,2,0)</f>
        <v>0.73</v>
      </c>
      <c r="S105" s="14">
        <f t="shared" si="22"/>
        <v>122895.24</v>
      </c>
      <c r="T105" s="14">
        <f t="shared" si="23"/>
        <v>89713.525200000004</v>
      </c>
      <c r="U105" s="14">
        <f t="shared" si="24"/>
        <v>105007.99745879656</v>
      </c>
      <c r="V105" s="15">
        <f t="shared" si="30"/>
        <v>72766.262632816928</v>
      </c>
      <c r="W105" s="15">
        <f t="shared" si="31"/>
        <v>1</v>
      </c>
      <c r="X105" s="15">
        <f t="shared" si="25"/>
        <v>266961.04607090767</v>
      </c>
      <c r="Y105" s="15">
        <f t="shared" si="26"/>
        <v>266961.04607090767</v>
      </c>
      <c r="Z105" s="15">
        <f t="shared" si="27"/>
        <v>1</v>
      </c>
      <c r="AA105" s="14">
        <f t="shared" si="28"/>
        <v>72766.262632816914</v>
      </c>
      <c r="AB105" s="24">
        <f t="shared" si="29"/>
        <v>89713.525200000004</v>
      </c>
    </row>
  </sheetData>
  <conditionalFormatting sqref="C7:C10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Severidad</vt:lpstr>
      <vt:lpstr>Reservas 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Ferrer Luis Noe</dc:creator>
  <cp:lastModifiedBy>Luis Noe Torres Ferrer</cp:lastModifiedBy>
  <dcterms:created xsi:type="dcterms:W3CDTF">2023-05-13T03:51:12Z</dcterms:created>
  <dcterms:modified xsi:type="dcterms:W3CDTF">2025-05-26T03:44:13Z</dcterms:modified>
</cp:coreProperties>
</file>