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483" documentId="11_7F4755BF84DCCE43E268565A8931F45BFA75341E" xr6:coauthVersionLast="47" xr6:coauthVersionMax="47" xr10:uidLastSave="{4C794275-4E90-4FB8-833D-1DD453415B11}"/>
  <bookViews>
    <workbookView xWindow="240" yWindow="105" windowWidth="14805" windowHeight="8010" xr2:uid="{00000000-000D-0000-FFFF-FFFF00000000}"/>
  </bookViews>
  <sheets>
    <sheet name="Investimentos" sheetId="1" r:id="rId1"/>
    <sheet name="Planilha1" sheetId="2" r:id="rId2"/>
  </sheets>
  <definedNames>
    <definedName name="anos">Investimentos!$D$21:$D$21</definedName>
    <definedName name="aport">Investimentos!$D$20:$D$20</definedName>
    <definedName name="taxa_mensal">Investimentos!$D$22:$D$22</definedName>
    <definedName name="taxa_rendimento">Investimentos!$D$15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J4" i="2"/>
  <c r="C39" i="1"/>
  <c r="C40" i="1"/>
  <c r="C41" i="1"/>
  <c r="C42" i="1"/>
  <c r="C43" i="1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D39" i="1"/>
  <c r="D40" i="1"/>
  <c r="D41" i="1"/>
  <c r="D42" i="1"/>
  <c r="D43" i="1"/>
  <c r="D38" i="1"/>
  <c r="D44" i="1" s="1"/>
  <c r="C35" i="1"/>
  <c r="D23" i="1"/>
  <c r="D16" i="1"/>
  <c r="C29" i="1"/>
  <c r="D29" i="1" s="1"/>
  <c r="C30" i="1"/>
  <c r="D30" i="1" s="1"/>
  <c r="C31" i="1"/>
  <c r="D31" i="1" s="1"/>
  <c r="C28" i="1"/>
  <c r="D28" i="1" s="1"/>
  <c r="D24" i="1"/>
</calcChain>
</file>

<file path=xl/sharedStrings.xml><?xml version="1.0" encoding="utf-8"?>
<sst xmlns="http://schemas.openxmlformats.org/spreadsheetml/2006/main" count="70" uniqueCount="35">
  <si>
    <t>CONFIGURACAO</t>
  </si>
  <si>
    <t>SALÁRIO</t>
  </si>
  <si>
    <t>TAXA DE RENDIMENTO</t>
  </si>
  <si>
    <t>SUGESTAO DE INVESTIMENTO</t>
  </si>
  <si>
    <t>INVESTIMENTO MENSAL</t>
  </si>
  <si>
    <t>Quanto investir por mes?</t>
  </si>
  <si>
    <t>Por quantos anos?</t>
  </si>
  <si>
    <t>Taxa de rendimento mensal?</t>
  </si>
  <si>
    <t>Patrimonio acumulado?</t>
  </si>
  <si>
    <t>Dividendos mensais?</t>
  </si>
  <si>
    <t>CENÁRIOS</t>
  </si>
  <si>
    <t>RENDIMENTOS</t>
  </si>
  <si>
    <t>quanto em 2 anos?</t>
  </si>
  <si>
    <t>quanto em 5 anos?</t>
  </si>
  <si>
    <t>quanto em 10 anos?</t>
  </si>
  <si>
    <t>quanto em 20 anos?</t>
  </si>
  <si>
    <t>PERFIL</t>
  </si>
  <si>
    <t>Moderado</t>
  </si>
  <si>
    <t>VALOR A SER INVESTIDO POR MÊS</t>
  </si>
  <si>
    <t>TIPO DE FII'S</t>
  </si>
  <si>
    <t>Percentual sugerido</t>
  </si>
  <si>
    <t>Valores</t>
  </si>
  <si>
    <t>PAPEL</t>
  </si>
  <si>
    <t>TIJOLO</t>
  </si>
  <si>
    <t>HIBRIÍDOS</t>
  </si>
  <si>
    <t>FOF's</t>
  </si>
  <si>
    <t>DESENVOLVIMENTO</t>
  </si>
  <si>
    <t>HOTELARIAS</t>
  </si>
  <si>
    <t>TOTAL</t>
  </si>
  <si>
    <t>chave</t>
  </si>
  <si>
    <t>TIPO DE FII</t>
  </si>
  <si>
    <t>%</t>
  </si>
  <si>
    <t>Conservador</t>
  </si>
  <si>
    <t>Moderado-TIJOLO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</si>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</sst>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rial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/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/>
      <bottom style="medium">
        <color theme="1"/>
      </bottom>
      <diagonal/>
    </border>
    <border>
      <left style="thin">
        <color theme="2" tint="-0.249977111117893"/>
      </left>
      <right style="medium">
        <color theme="1"/>
      </right>
      <top style="thin">
        <color rgb="FF000000"/>
      </top>
      <bottom style="thin">
        <color theme="2" tint="-0.249977111117893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5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8" fontId="0" fillId="4" borderId="11" xfId="0" applyNumberFormat="1" applyFill="1" applyBorder="1"/>
    <xf numFmtId="8" fontId="0" fillId="4" borderId="12" xfId="0" applyNumberFormat="1" applyFill="1" applyBorder="1"/>
    <xf numFmtId="8" fontId="0" fillId="4" borderId="14" xfId="0" applyNumberFormat="1" applyFill="1" applyBorder="1"/>
    <xf numFmtId="8" fontId="0" fillId="4" borderId="18" xfId="0" applyNumberFormat="1" applyFill="1" applyBorder="1"/>
    <xf numFmtId="0" fontId="0" fillId="0" borderId="9" xfId="0" applyBorder="1"/>
    <xf numFmtId="164" fontId="0" fillId="6" borderId="14" xfId="0" applyNumberFormat="1" applyFill="1" applyBorder="1" applyAlignment="1">
      <alignment horizontal="center"/>
    </xf>
    <xf numFmtId="10" fontId="0" fillId="6" borderId="16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8" fontId="0" fillId="4" borderId="20" xfId="0" applyNumberFormat="1" applyFill="1" applyBorder="1"/>
    <xf numFmtId="164" fontId="1" fillId="0" borderId="21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8" fontId="1" fillId="4" borderId="16" xfId="0" applyNumberFormat="1" applyFont="1" applyFill="1" applyBorder="1" applyAlignment="1">
      <alignment horizontal="center"/>
    </xf>
    <xf numFmtId="8" fontId="1" fillId="4" borderId="19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 indent="1"/>
    </xf>
    <xf numFmtId="0" fontId="5" fillId="4" borderId="15" xfId="0" applyFont="1" applyFill="1" applyBorder="1" applyAlignment="1">
      <alignment horizontal="left" indent="1"/>
    </xf>
    <xf numFmtId="0" fontId="5" fillId="4" borderId="17" xfId="0" applyFont="1" applyFill="1" applyBorder="1" applyAlignment="1">
      <alignment horizontal="left" indent="1"/>
    </xf>
    <xf numFmtId="0" fontId="0" fillId="7" borderId="0" xfId="0" applyFill="1"/>
    <xf numFmtId="0" fontId="6" fillId="7" borderId="0" xfId="0" applyFont="1" applyFill="1"/>
    <xf numFmtId="164" fontId="0" fillId="0" borderId="0" xfId="0" applyNumberFormat="1"/>
    <xf numFmtId="0" fontId="7" fillId="7" borderId="0" xfId="0" applyFont="1" applyFill="1" applyAlignment="1">
      <alignment horizontal="center"/>
    </xf>
    <xf numFmtId="0" fontId="1" fillId="0" borderId="0" xfId="0" applyFont="1"/>
    <xf numFmtId="9" fontId="0" fillId="0" borderId="0" xfId="0" applyNumberFormat="1"/>
    <xf numFmtId="0" fontId="0" fillId="6" borderId="3" xfId="0" applyFill="1" applyBorder="1"/>
    <xf numFmtId="9" fontId="0" fillId="6" borderId="0" xfId="0" applyNumberFormat="1" applyFill="1"/>
    <xf numFmtId="164" fontId="0" fillId="6" borderId="7" xfId="0" applyNumberFormat="1" applyFill="1" applyBorder="1"/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left"/>
    </xf>
    <xf numFmtId="164" fontId="1" fillId="6" borderId="24" xfId="0" applyNumberFormat="1" applyFont="1" applyFill="1" applyBorder="1" applyAlignment="1">
      <alignment horizontal="right"/>
    </xf>
    <xf numFmtId="9" fontId="0" fillId="0" borderId="9" xfId="0" applyNumberFormat="1" applyBorder="1"/>
    <xf numFmtId="0" fontId="0" fillId="6" borderId="8" xfId="0" applyFill="1" applyBorder="1"/>
    <xf numFmtId="9" fontId="0" fillId="2" borderId="0" xfId="0" applyNumberFormat="1" applyFill="1"/>
    <xf numFmtId="0" fontId="5" fillId="0" borderId="15" xfId="0" applyFont="1" applyBorder="1" applyAlignment="1">
      <alignment horizontal="left" indent="1"/>
    </xf>
    <xf numFmtId="0" fontId="5" fillId="0" borderId="11" xfId="0" applyFont="1" applyBorder="1" applyAlignment="1">
      <alignment horizontal="left" indent="1"/>
    </xf>
    <xf numFmtId="0" fontId="6" fillId="4" borderId="15" xfId="0" applyFont="1" applyFill="1" applyBorder="1" applyAlignment="1">
      <alignment horizontal="left" indent="1"/>
    </xf>
    <xf numFmtId="0" fontId="6" fillId="4" borderId="11" xfId="0" applyFont="1" applyFill="1" applyBorder="1" applyAlignment="1">
      <alignment horizontal="left" indent="1"/>
    </xf>
    <xf numFmtId="0" fontId="6" fillId="4" borderId="17" xfId="0" applyFont="1" applyFill="1" applyBorder="1" applyAlignment="1">
      <alignment horizontal="left" indent="1"/>
    </xf>
    <xf numFmtId="0" fontId="6" fillId="4" borderId="18" xfId="0" applyFont="1" applyFill="1" applyBorder="1" applyAlignment="1">
      <alignment horizontal="left" indent="1"/>
    </xf>
    <xf numFmtId="0" fontId="4" fillId="2" borderId="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indent="1"/>
    </xf>
    <xf numFmtId="0" fontId="5" fillId="6" borderId="12" xfId="0" applyFont="1" applyFill="1" applyBorder="1" applyAlignment="1">
      <alignment horizontal="left" indent="1"/>
    </xf>
    <xf numFmtId="0" fontId="5" fillId="6" borderId="15" xfId="0" applyFont="1" applyFill="1" applyBorder="1" applyAlignment="1">
      <alignment horizontal="left" indent="1"/>
    </xf>
    <xf numFmtId="0" fontId="5" fillId="6" borderId="11" xfId="0" applyFont="1" applyFill="1" applyBorder="1" applyAlignment="1">
      <alignment horizontal="left" indent="1"/>
    </xf>
    <xf numFmtId="0" fontId="5" fillId="6" borderId="17" xfId="0" applyFont="1" applyFill="1" applyBorder="1" applyAlignment="1">
      <alignment horizontal="left" indent="1"/>
    </xf>
    <xf numFmtId="0" fontId="5" fillId="6" borderId="18" xfId="0" applyFont="1" applyFill="1" applyBorder="1" applyAlignment="1">
      <alignment horizontal="left" indent="1"/>
    </xf>
    <xf numFmtId="0" fontId="5" fillId="0" borderId="13" xfId="0" applyFont="1" applyBorder="1" applyAlignment="1">
      <alignment horizontal="left" indent="1"/>
    </xf>
    <xf numFmtId="0" fontId="5" fillId="0" borderId="12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Divisao de Fundos</a:t>
            </a:r>
          </a:p>
        </c:rich>
      </c:tx>
      <c:layout>
        <c:manualLayout>
          <c:xMode val="edge"/>
          <c:yMode val="edge"/>
          <c:x val="0.32395682805095588"/>
          <c:y val="1.6779127774591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3-4035-B7F1-4D41C32F1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3-4035-B7F1-4D41C32F17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3-4035-B7F1-4D41C32F17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53-4035-B7F1-4D41C32F17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53-4035-B7F1-4D41C32F17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53-4035-B7F1-4D41C32F1708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Investimentos!$B$38:$B$43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HIBRIÍDOS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Investimentos!$C$38:$C$43</c:f>
              <c:numCache>
                <c:formatCode>0%</c:formatCode>
                <c:ptCount val="6"/>
                <c:pt idx="0">
                  <c:v>0.4</c:v>
                </c:pt>
                <c:pt idx="1">
                  <c:v>0.22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34B-8FE4-21D3838E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3</xdr:col>
      <xdr:colOff>885825</xdr:colOff>
      <xdr:row>9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8C67A14-4C4B-0E46-93E8-38B064498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00025"/>
          <a:ext cx="5067300" cy="1524000"/>
        </a:xfrm>
        <a:prstGeom prst="rect">
          <a:avLst/>
        </a:prstGeom>
      </xdr:spPr>
    </xdr:pic>
    <xdr:clientData/>
  </xdr:twoCellAnchor>
  <xdr:twoCellAnchor>
    <xdr:from>
      <xdr:col>1</xdr:col>
      <xdr:colOff>666750</xdr:colOff>
      <xdr:row>45</xdr:row>
      <xdr:rowOff>66675</xdr:rowOff>
    </xdr:from>
    <xdr:to>
      <xdr:col>3</xdr:col>
      <xdr:colOff>638175</xdr:colOff>
      <xdr:row>60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46A823-3FDB-7636-850F-CD727DFE637F}"/>
            </a:ext>
            <a:ext uri="{147F2762-F138-4A5C-976F-8EAC2B608ADB}">
              <a16:predDERef xmlns:a16="http://schemas.microsoft.com/office/drawing/2014/main" pred="{C8C67A14-4C4B-0E46-93E8-38B064498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44"/>
  <sheetViews>
    <sheetView showGridLines="0" tabSelected="1" workbookViewId="0">
      <selection activeCell="A53" sqref="A53"/>
    </sheetView>
  </sheetViews>
  <sheetFormatPr defaultColWidth="0" defaultRowHeight="15"/>
  <cols>
    <col min="1" max="1" width="19.5703125" customWidth="1"/>
    <col min="2" max="2" width="45" customWidth="1"/>
    <col min="3" max="4" width="17.85546875" bestFit="1" customWidth="1"/>
    <col min="5" max="5" width="15.5703125" hidden="1" customWidth="1"/>
    <col min="6" max="6" width="0.7109375" hidden="1" customWidth="1"/>
    <col min="7" max="7" width="2.5703125" hidden="1" customWidth="1"/>
    <col min="8" max="8" width="9.140625" hidden="1" customWidth="1"/>
  </cols>
  <sheetData>
    <row r="12" spans="2:4" ht="7.5" customHeight="1"/>
    <row r="13" spans="2:4" ht="30" customHeight="1">
      <c r="B13" s="49" t="s">
        <v>0</v>
      </c>
      <c r="C13" s="50"/>
      <c r="D13" s="51"/>
    </row>
    <row r="14" spans="2:4" ht="21.75" customHeight="1">
      <c r="B14" s="52" t="s">
        <v>1</v>
      </c>
      <c r="C14" s="53"/>
      <c r="D14" s="14">
        <v>1500</v>
      </c>
    </row>
    <row r="15" spans="2:4" ht="21.75" customHeight="1">
      <c r="B15" s="54" t="s">
        <v>2</v>
      </c>
      <c r="C15" s="55"/>
      <c r="D15" s="15">
        <v>1.0800000000000001E-2</v>
      </c>
    </row>
    <row r="16" spans="2:4" ht="21.75" customHeight="1">
      <c r="B16" s="56" t="s">
        <v>3</v>
      </c>
      <c r="C16" s="57"/>
      <c r="D16" s="16">
        <f>D14*30%</f>
        <v>450</v>
      </c>
    </row>
    <row r="17" spans="1:4" ht="21.75" customHeight="1"/>
    <row r="18" spans="1:4" ht="23.25" customHeight="1"/>
    <row r="19" spans="1:4" ht="30" customHeight="1">
      <c r="B19" s="3" t="s">
        <v>4</v>
      </c>
      <c r="C19" s="8"/>
      <c r="D19" s="4"/>
    </row>
    <row r="20" spans="1:4" ht="15.75">
      <c r="B20" s="58" t="s">
        <v>5</v>
      </c>
      <c r="C20" s="59"/>
      <c r="D20" s="18">
        <v>300</v>
      </c>
    </row>
    <row r="21" spans="1:4" ht="15.75">
      <c r="B21" s="43" t="s">
        <v>6</v>
      </c>
      <c r="C21" s="44"/>
      <c r="D21" s="19">
        <v>5</v>
      </c>
    </row>
    <row r="22" spans="1:4" ht="15.75">
      <c r="B22" s="43" t="s">
        <v>7</v>
      </c>
      <c r="C22" s="44"/>
      <c r="D22" s="20">
        <v>1.0789999999999999E-2</v>
      </c>
    </row>
    <row r="23" spans="1:4" ht="15.75">
      <c r="B23" s="45" t="s">
        <v>8</v>
      </c>
      <c r="C23" s="46"/>
      <c r="D23" s="21">
        <f>FV(D22,D21*12,-D20)</f>
        <v>25133.074199546292</v>
      </c>
    </row>
    <row r="24" spans="1:4" ht="15.75">
      <c r="B24" s="47" t="s">
        <v>9</v>
      </c>
      <c r="C24" s="48"/>
      <c r="D24" s="22">
        <f>D23*$D$15</f>
        <v>271.43720135509994</v>
      </c>
    </row>
    <row r="27" spans="1:4" ht="27.75" customHeight="1">
      <c r="B27" s="5" t="s">
        <v>10</v>
      </c>
      <c r="C27" s="6"/>
      <c r="D27" s="7" t="s">
        <v>11</v>
      </c>
    </row>
    <row r="28" spans="1:4" ht="15.75">
      <c r="A28" s="2">
        <v>2</v>
      </c>
      <c r="B28" s="23" t="s">
        <v>12</v>
      </c>
      <c r="C28" s="10">
        <f>FV($D$22,$A28*12,$D$20*-1)</f>
        <v>8168.2881892935648</v>
      </c>
      <c r="D28" s="11">
        <f>C28*D15</f>
        <v>88.217512444370499</v>
      </c>
    </row>
    <row r="29" spans="1:4" ht="15.75">
      <c r="A29" s="2">
        <v>5</v>
      </c>
      <c r="B29" s="24" t="s">
        <v>13</v>
      </c>
      <c r="C29" s="9">
        <f>FV($D$22,$A29*12,$D$20*-1)</f>
        <v>25133.074199546292</v>
      </c>
      <c r="D29" s="11">
        <f>C29*$D$15</f>
        <v>271.43720135509994</v>
      </c>
    </row>
    <row r="30" spans="1:4" ht="15.75">
      <c r="A30" s="2">
        <v>10</v>
      </c>
      <c r="B30" s="24" t="s">
        <v>14</v>
      </c>
      <c r="C30" s="9">
        <f>FV($D$22,$A30*12,$D$20*-1)</f>
        <v>72985.263759051653</v>
      </c>
      <c r="D30" s="11">
        <f>C30*$D$15</f>
        <v>788.24084859775792</v>
      </c>
    </row>
    <row r="31" spans="1:4" ht="15.75">
      <c r="A31" s="2">
        <v>20</v>
      </c>
      <c r="B31" s="25" t="s">
        <v>15</v>
      </c>
      <c r="C31" s="12">
        <f>FV($D$22,$A31*12,$D$20*-1)</f>
        <v>337559.52002912416</v>
      </c>
      <c r="D31" s="17">
        <f>C31*$D$15</f>
        <v>3645.6428163145411</v>
      </c>
    </row>
    <row r="34" spans="2:4" ht="18" customHeight="1">
      <c r="B34" s="27" t="s">
        <v>16</v>
      </c>
      <c r="C34" s="29" t="s">
        <v>17</v>
      </c>
      <c r="D34" s="26"/>
    </row>
    <row r="35" spans="2:4">
      <c r="B35" s="30" t="s">
        <v>18</v>
      </c>
      <c r="C35" s="28">
        <f>D20</f>
        <v>300</v>
      </c>
    </row>
    <row r="37" spans="2:4">
      <c r="B37" s="35" t="s">
        <v>19</v>
      </c>
      <c r="C37" s="36" t="s">
        <v>20</v>
      </c>
      <c r="D37" s="37" t="s">
        <v>21</v>
      </c>
    </row>
    <row r="38" spans="2:4">
      <c r="B38" s="32" t="s">
        <v>22</v>
      </c>
      <c r="C38" s="33">
        <f>VLOOKUP($C$34&amp;"-"&amp;B38,Planilha1!B3:E21,4,FALSE)</f>
        <v>0.4</v>
      </c>
      <c r="D38" s="34">
        <f>C38*$C$35</f>
        <v>120</v>
      </c>
    </row>
    <row r="39" spans="2:4">
      <c r="B39" s="32" t="s">
        <v>23</v>
      </c>
      <c r="C39" s="33">
        <f>VLOOKUP($C$34&amp;"-"&amp;B39,Planilha1!B4:E22,4,FALSE)</f>
        <v>0.22</v>
      </c>
      <c r="D39" s="34">
        <f t="shared" ref="D39:D43" si="0">C39*$C$35</f>
        <v>66</v>
      </c>
    </row>
    <row r="40" spans="2:4">
      <c r="B40" s="32" t="s">
        <v>24</v>
      </c>
      <c r="C40" s="33">
        <f>VLOOKUP($C$34&amp;"-"&amp;B40,Planilha1!B5:E23,4,FALSE)</f>
        <v>0.08</v>
      </c>
      <c r="D40" s="34">
        <f t="shared" si="0"/>
        <v>24</v>
      </c>
    </row>
    <row r="41" spans="2:4">
      <c r="B41" s="32" t="s">
        <v>25</v>
      </c>
      <c r="C41" s="33">
        <f>VLOOKUP($C$34&amp;"-"&amp;B41,Planilha1!B6:E24,4,FALSE)</f>
        <v>0.1</v>
      </c>
      <c r="D41" s="34">
        <f t="shared" si="0"/>
        <v>30</v>
      </c>
    </row>
    <row r="42" spans="2:4">
      <c r="B42" s="32" t="s">
        <v>26</v>
      </c>
      <c r="C42" s="33">
        <f>VLOOKUP($C$34&amp;"-"&amp;B42,Planilha1!B7:E25,4,FALSE)</f>
        <v>0.1</v>
      </c>
      <c r="D42" s="34">
        <f t="shared" si="0"/>
        <v>30</v>
      </c>
    </row>
    <row r="43" spans="2:4">
      <c r="B43" s="32" t="s">
        <v>27</v>
      </c>
      <c r="C43" s="33">
        <f>VLOOKUP($C$34&amp;"-"&amp;B43,Planilha1!B8:E26,4,FALSE)</f>
        <v>0.1</v>
      </c>
      <c r="D43" s="34">
        <f t="shared" si="0"/>
        <v>30</v>
      </c>
    </row>
    <row r="44" spans="2:4">
      <c r="B44" s="38" t="s">
        <v>28</v>
      </c>
      <c r="C44" s="36"/>
      <c r="D44" s="39">
        <f>SUM(D38:D43)</f>
        <v>300</v>
      </c>
    </row>
  </sheetData>
  <mergeCells count="9">
    <mergeCell ref="B21:C21"/>
    <mergeCell ref="B22:C22"/>
    <mergeCell ref="B23:C23"/>
    <mergeCell ref="B24:C24"/>
    <mergeCell ref="B13:D13"/>
    <mergeCell ref="B14:C14"/>
    <mergeCell ref="B15:C15"/>
    <mergeCell ref="B16:C16"/>
    <mergeCell ref="B20:C20"/>
  </mergeCells>
  <dataValidations count="1">
    <dataValidation type="list" allowBlank="1" showInputMessage="1" showErrorMessage="1" sqref="C34" xr:uid="{3F0FA760-D3EC-45BD-A966-D5A8FD7C047B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54BB-CB2F-473C-ABE5-BA1B549E2072}">
  <dimension ref="B3:J21"/>
  <sheetViews>
    <sheetView workbookViewId="0">
      <selection activeCell="I4" sqref="I4"/>
    </sheetView>
  </sheetViews>
  <sheetFormatPr defaultRowHeight="15"/>
  <cols>
    <col min="2" max="2" width="30.140625" bestFit="1" customWidth="1"/>
    <col min="3" max="3" width="12.5703125" customWidth="1"/>
    <col min="4" max="4" width="18.42578125" bestFit="1" customWidth="1"/>
    <col min="9" max="9" width="16.140625" bestFit="1" customWidth="1"/>
    <col min="10" max="10" width="8.5703125" bestFit="1" customWidth="1"/>
  </cols>
  <sheetData>
    <row r="3" spans="2:10">
      <c r="B3" t="s">
        <v>29</v>
      </c>
      <c r="C3" t="s">
        <v>16</v>
      </c>
      <c r="D3" t="s">
        <v>30</v>
      </c>
      <c r="E3" t="s">
        <v>31</v>
      </c>
    </row>
    <row r="4" spans="2:10">
      <c r="B4" t="str">
        <f>C4&amp;"-"&amp;D4</f>
        <v>Conservador-PAPEL</v>
      </c>
      <c r="C4" t="s">
        <v>32</v>
      </c>
      <c r="D4" s="32" t="s">
        <v>22</v>
      </c>
      <c r="E4" s="31">
        <v>0.3</v>
      </c>
      <c r="I4" s="1" t="s">
        <v>33</v>
      </c>
      <c r="J4" s="42">
        <f>VLOOKUP(I4,$B$3:$E$21,4,FALSE)</f>
        <v>0.22</v>
      </c>
    </row>
    <row r="5" spans="2:10">
      <c r="B5" t="str">
        <f t="shared" ref="B5:B21" si="0">C5&amp;"-"&amp;D5</f>
        <v>Conservador-TIJOLO</v>
      </c>
      <c r="C5" t="s">
        <v>32</v>
      </c>
      <c r="D5" s="32" t="s">
        <v>23</v>
      </c>
      <c r="E5" s="31">
        <v>0.5</v>
      </c>
    </row>
    <row r="6" spans="2:10">
      <c r="B6" t="str">
        <f t="shared" si="0"/>
        <v>Conservador-HIBRIÍDOS</v>
      </c>
      <c r="C6" t="s">
        <v>32</v>
      </c>
      <c r="D6" s="32" t="s">
        <v>24</v>
      </c>
      <c r="E6" s="31">
        <v>0.1</v>
      </c>
    </row>
    <row r="7" spans="2:10">
      <c r="B7" t="str">
        <f t="shared" si="0"/>
        <v>Conservador-FOF's</v>
      </c>
      <c r="C7" t="s">
        <v>32</v>
      </c>
      <c r="D7" s="32" t="s">
        <v>25</v>
      </c>
      <c r="E7" s="31">
        <v>0.1</v>
      </c>
    </row>
    <row r="8" spans="2:10">
      <c r="B8" t="str">
        <f t="shared" si="0"/>
        <v>Conservador-DESENVOLVIMENTO</v>
      </c>
      <c r="C8" t="s">
        <v>32</v>
      </c>
      <c r="D8" s="32" t="s">
        <v>26</v>
      </c>
      <c r="E8" s="31">
        <v>0</v>
      </c>
    </row>
    <row r="9" spans="2:10">
      <c r="B9" s="13" t="str">
        <f t="shared" si="0"/>
        <v>Conservador-HOTELARIAS</v>
      </c>
      <c r="C9" s="13" t="s">
        <v>32</v>
      </c>
      <c r="D9" s="41" t="s">
        <v>27</v>
      </c>
      <c r="E9" s="40">
        <v>0</v>
      </c>
    </row>
    <row r="10" spans="2:10">
      <c r="B10" t="str">
        <f t="shared" si="0"/>
        <v>Moderado-PAPEL</v>
      </c>
      <c r="C10" t="s">
        <v>17</v>
      </c>
      <c r="D10" s="32" t="s">
        <v>22</v>
      </c>
      <c r="E10" s="31">
        <v>0.4</v>
      </c>
    </row>
    <row r="11" spans="2:10">
      <c r="B11" t="str">
        <f t="shared" si="0"/>
        <v>Moderado-TIJOLO</v>
      </c>
      <c r="C11" t="s">
        <v>17</v>
      </c>
      <c r="D11" s="32" t="s">
        <v>23</v>
      </c>
      <c r="E11" s="31">
        <v>0.22</v>
      </c>
    </row>
    <row r="12" spans="2:10">
      <c r="B12" t="str">
        <f t="shared" si="0"/>
        <v>Moderado-HIBRIÍDOS</v>
      </c>
      <c r="C12" t="s">
        <v>17</v>
      </c>
      <c r="D12" s="32" t="s">
        <v>24</v>
      </c>
      <c r="E12" s="31">
        <v>0.08</v>
      </c>
    </row>
    <row r="13" spans="2:10">
      <c r="B13" t="str">
        <f t="shared" si="0"/>
        <v>Moderado-FOF's</v>
      </c>
      <c r="C13" t="s">
        <v>17</v>
      </c>
      <c r="D13" s="32" t="s">
        <v>25</v>
      </c>
      <c r="E13" s="31">
        <v>0.1</v>
      </c>
    </row>
    <row r="14" spans="2:10">
      <c r="B14" t="str">
        <f t="shared" si="0"/>
        <v>Moderado-DESENVOLVIMENTO</v>
      </c>
      <c r="C14" t="s">
        <v>17</v>
      </c>
      <c r="D14" s="32" t="s">
        <v>26</v>
      </c>
      <c r="E14" s="31">
        <v>0.1</v>
      </c>
    </row>
    <row r="15" spans="2:10">
      <c r="B15" s="13" t="str">
        <f t="shared" si="0"/>
        <v>Moderado-HOTELARIAS</v>
      </c>
      <c r="C15" s="13" t="s">
        <v>17</v>
      </c>
      <c r="D15" s="41" t="s">
        <v>27</v>
      </c>
      <c r="E15" s="40">
        <v>0.1</v>
      </c>
    </row>
    <row r="16" spans="2:10">
      <c r="B16" t="str">
        <f t="shared" si="0"/>
        <v>Agressivo-PAPEL</v>
      </c>
      <c r="C16" t="s">
        <v>34</v>
      </c>
      <c r="D16" s="32" t="s">
        <v>22</v>
      </c>
      <c r="E16" s="31">
        <v>0.5</v>
      </c>
    </row>
    <row r="17" spans="2:5">
      <c r="B17" t="str">
        <f t="shared" si="0"/>
        <v>Agressivo-TIJOLO</v>
      </c>
      <c r="C17" t="s">
        <v>34</v>
      </c>
      <c r="D17" s="32" t="s">
        <v>23</v>
      </c>
      <c r="E17" s="31">
        <v>0.1</v>
      </c>
    </row>
    <row r="18" spans="2:5">
      <c r="B18" t="str">
        <f t="shared" si="0"/>
        <v>Agressivo-HIBRIÍDOS</v>
      </c>
      <c r="C18" t="s">
        <v>34</v>
      </c>
      <c r="D18" s="32" t="s">
        <v>24</v>
      </c>
      <c r="E18" s="31">
        <v>0.05</v>
      </c>
    </row>
    <row r="19" spans="2:5">
      <c r="B19" t="str">
        <f t="shared" si="0"/>
        <v>Agressivo-FOF's</v>
      </c>
      <c r="C19" t="s">
        <v>34</v>
      </c>
      <c r="D19" s="32" t="s">
        <v>25</v>
      </c>
      <c r="E19" s="31">
        <v>0.05</v>
      </c>
    </row>
    <row r="20" spans="2:5">
      <c r="B20" t="str">
        <f t="shared" si="0"/>
        <v>Agressivo-DESENVOLVIMENTO</v>
      </c>
      <c r="C20" t="s">
        <v>34</v>
      </c>
      <c r="D20" s="32" t="s">
        <v>26</v>
      </c>
      <c r="E20" s="31">
        <v>0.2</v>
      </c>
    </row>
    <row r="21" spans="2:5">
      <c r="B21" t="str">
        <f t="shared" si="0"/>
        <v>Agressivo-HOTELARIAS</v>
      </c>
      <c r="C21" t="s">
        <v>34</v>
      </c>
      <c r="D21" s="32" t="s">
        <v>27</v>
      </c>
      <c r="E21" s="3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luiz cleto</cp:lastModifiedBy>
  <cp:revision/>
  <dcterms:created xsi:type="dcterms:W3CDTF">2025-06-03T23:42:22Z</dcterms:created>
  <dcterms:modified xsi:type="dcterms:W3CDTF">2025-06-04T02:05:21Z</dcterms:modified>
  <cp:category/>
  <cp:contentStatus/>
</cp:coreProperties>
</file>