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 Barro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F35" i="1" s="1"/>
  <c r="F34" i="1"/>
  <c r="D34" i="1"/>
  <c r="D33" i="1"/>
  <c r="F33" i="1" s="1"/>
  <c r="K13" i="1"/>
  <c r="K20" i="1" s="1"/>
  <c r="K16" i="1"/>
  <c r="K23" i="1" s="1"/>
  <c r="K11" i="1"/>
  <c r="K18" i="1" s="1"/>
  <c r="K5" i="1"/>
  <c r="K12" i="1" s="1"/>
  <c r="K19" i="1" s="1"/>
  <c r="K6" i="1"/>
  <c r="K7" i="1"/>
  <c r="K14" i="1" s="1"/>
  <c r="K21" i="1" s="1"/>
  <c r="K8" i="1"/>
  <c r="K15" i="1" s="1"/>
  <c r="K22" i="1" s="1"/>
  <c r="K9" i="1"/>
  <c r="K10" i="1"/>
  <c r="K17" i="1" s="1"/>
  <c r="K24" i="1" s="1"/>
  <c r="K4" i="1"/>
  <c r="I5" i="1"/>
  <c r="H6" i="1" s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18" i="1" s="1"/>
  <c r="I18" i="1" s="1"/>
  <c r="H19" i="1" s="1"/>
  <c r="I19" i="1" s="1"/>
  <c r="H20" i="1" s="1"/>
  <c r="I20" i="1" s="1"/>
  <c r="H21" i="1" s="1"/>
  <c r="I21" i="1" s="1"/>
  <c r="H22" i="1" s="1"/>
  <c r="I22" i="1" s="1"/>
  <c r="H23" i="1" s="1"/>
  <c r="I23" i="1" s="1"/>
  <c r="H24" i="1" s="1"/>
  <c r="I24" i="1" s="1"/>
  <c r="H25" i="1" s="1"/>
  <c r="I25" i="1" s="1"/>
  <c r="H26" i="1" s="1"/>
  <c r="I26" i="1" s="1"/>
  <c r="H27" i="1" s="1"/>
  <c r="I27" i="1" s="1"/>
  <c r="H28" i="1" s="1"/>
  <c r="I28" i="1" s="1"/>
  <c r="H29" i="1" s="1"/>
  <c r="I29" i="1" s="1"/>
  <c r="H30" i="1" s="1"/>
  <c r="I30" i="1" s="1"/>
  <c r="H31" i="1" s="1"/>
  <c r="I31" i="1" s="1"/>
  <c r="I4" i="1"/>
  <c r="H5" i="1" s="1"/>
  <c r="D5" i="1"/>
  <c r="D6" i="1"/>
  <c r="D7" i="1"/>
  <c r="L7" i="1" s="1"/>
  <c r="D8" i="1"/>
  <c r="L8" i="1" s="1"/>
  <c r="D9" i="1"/>
  <c r="L9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L25" i="1" s="1"/>
  <c r="D26" i="1"/>
  <c r="L26" i="1" s="1"/>
  <c r="D27" i="1"/>
  <c r="L27" i="1" s="1"/>
  <c r="D28" i="1"/>
  <c r="L28" i="1" s="1"/>
  <c r="D29" i="1"/>
  <c r="L29" i="1" s="1"/>
  <c r="D30" i="1"/>
  <c r="L30" i="1" s="1"/>
  <c r="D31" i="1"/>
  <c r="L31" i="1" s="1"/>
  <c r="D4" i="1"/>
  <c r="C5" i="1"/>
  <c r="J5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4" i="1"/>
  <c r="J4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4" i="1"/>
  <c r="J24" i="1" l="1"/>
  <c r="J16" i="1"/>
  <c r="J8" i="1"/>
  <c r="J9" i="1"/>
  <c r="J31" i="1"/>
  <c r="J23" i="1"/>
  <c r="J15" i="1"/>
  <c r="J7" i="1"/>
  <c r="J30" i="1"/>
  <c r="J22" i="1"/>
  <c r="J14" i="1"/>
  <c r="J6" i="1"/>
  <c r="J17" i="1"/>
  <c r="J29" i="1"/>
  <c r="J21" i="1"/>
  <c r="J13" i="1"/>
  <c r="J28" i="1"/>
  <c r="J20" i="1"/>
  <c r="J12" i="1"/>
  <c r="J27" i="1"/>
  <c r="J19" i="1"/>
  <c r="J11" i="1"/>
  <c r="J25" i="1"/>
  <c r="J26" i="1"/>
  <c r="J18" i="1"/>
  <c r="J10" i="1"/>
  <c r="L20" i="1"/>
  <c r="L19" i="1"/>
  <c r="L6" i="1"/>
  <c r="L16" i="1"/>
  <c r="L15" i="1"/>
  <c r="L5" i="1"/>
  <c r="L12" i="1"/>
  <c r="L10" i="1"/>
  <c r="L4" i="1"/>
  <c r="L13" i="1"/>
  <c r="L14" i="1"/>
  <c r="L11" i="1"/>
  <c r="L17" i="1"/>
  <c r="L22" i="1"/>
  <c r="L21" i="1"/>
  <c r="L24" i="1"/>
  <c r="L18" i="1"/>
  <c r="L23" i="1"/>
</calcChain>
</file>

<file path=xl/sharedStrings.xml><?xml version="1.0" encoding="utf-8"?>
<sst xmlns="http://schemas.openxmlformats.org/spreadsheetml/2006/main" count="78" uniqueCount="42">
  <si>
    <t>Requisitos Usuários</t>
  </si>
  <si>
    <t>Projeto Usuários</t>
  </si>
  <si>
    <t>Codificacao Usuários</t>
  </si>
  <si>
    <t>Testes Usuários</t>
  </si>
  <si>
    <t>Requisitos Professores</t>
  </si>
  <si>
    <t>Projeto Professores</t>
  </si>
  <si>
    <t>Codificacao Professores</t>
  </si>
  <si>
    <t>Testes Professores</t>
  </si>
  <si>
    <t>Requisitos Áreas</t>
  </si>
  <si>
    <t>Projeto Áreas</t>
  </si>
  <si>
    <t>Codificacao Áreas</t>
  </si>
  <si>
    <t>Testes Áreas</t>
  </si>
  <si>
    <t>Requisitos Aluno</t>
  </si>
  <si>
    <t>Projeto Aluno</t>
  </si>
  <si>
    <t>Codificacao Aluno</t>
  </si>
  <si>
    <t>Testes Aluno</t>
  </si>
  <si>
    <t>Requisitos Disciplinas</t>
  </si>
  <si>
    <t>Projeto Disciplinas</t>
  </si>
  <si>
    <t>Codificacao Disciplinas</t>
  </si>
  <si>
    <t>Testes Disciplinas</t>
  </si>
  <si>
    <t>Requisitos Turmas</t>
  </si>
  <si>
    <t>Projeto Turmas</t>
  </si>
  <si>
    <t>Codificacao Turmas</t>
  </si>
  <si>
    <t>Testes Turmas</t>
  </si>
  <si>
    <t>Requisitos Inscrições</t>
  </si>
  <si>
    <t>Projeto Inscrições</t>
  </si>
  <si>
    <t>Codificacao Inscrições</t>
  </si>
  <si>
    <t>Testes Inscrições</t>
  </si>
  <si>
    <t>Nome</t>
  </si>
  <si>
    <t>di</t>
  </si>
  <si>
    <t>DF</t>
  </si>
  <si>
    <t>ERR</t>
  </si>
  <si>
    <t>FP</t>
  </si>
  <si>
    <t>% Eff</t>
  </si>
  <si>
    <t>DI</t>
  </si>
  <si>
    <t>dias</t>
  </si>
  <si>
    <t>R$/dia</t>
  </si>
  <si>
    <t>R$</t>
  </si>
  <si>
    <t>Tempo Simples</t>
  </si>
  <si>
    <t>VINDO DO SISTEMA</t>
  </si>
  <si>
    <t>Tempo Overwork</t>
  </si>
  <si>
    <t>Tempo Overwork + Exhaustion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</si>
</sst>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7" formatCode="_-* #,##0.0000_-;\-* #,##0.0000_-;_-* &quot;-&quot;??_-;_-@_-"/>
    <numFmt numFmtId="169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16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defaultRowHeight="15" x14ac:dyDescent="0.25"/>
  <cols>
    <col min="1" max="1" width="22.42578125" bestFit="1" customWidth="1"/>
    <col min="2" max="10" width="9.28515625" customWidth="1"/>
    <col min="11" max="11" width="9.28515625" style="3" customWidth="1"/>
    <col min="12" max="12" width="9.28515625" customWidth="1"/>
    <col min="13" max="13" width="9" customWidth="1"/>
    <col min="14" max="14" width="22.42578125" bestFit="1" customWidth="1"/>
  </cols>
  <sheetData>
    <row r="1" spans="1:17" x14ac:dyDescent="0.25">
      <c r="G1">
        <v>27.8</v>
      </c>
      <c r="K1" s="4"/>
      <c r="N1" s="5"/>
    </row>
    <row r="3" spans="1:17" x14ac:dyDescent="0.25">
      <c r="A3" t="s">
        <v>28</v>
      </c>
      <c r="B3" t="s">
        <v>29</v>
      </c>
      <c r="C3" t="s">
        <v>30</v>
      </c>
      <c r="D3" t="s">
        <v>31</v>
      </c>
      <c r="F3" t="s">
        <v>32</v>
      </c>
      <c r="G3" t="s">
        <v>33</v>
      </c>
      <c r="N3" t="s">
        <v>39</v>
      </c>
      <c r="O3" t="s">
        <v>34</v>
      </c>
      <c r="P3" t="s">
        <v>30</v>
      </c>
      <c r="Q3" t="s">
        <v>31</v>
      </c>
    </row>
    <row r="4" spans="1:17" x14ac:dyDescent="0.25">
      <c r="A4" t="s">
        <v>24</v>
      </c>
      <c r="B4">
        <f>VLOOKUP(A4,$N$4:$Q$31,2,FALSE)</f>
        <v>0</v>
      </c>
      <c r="C4">
        <f>VLOOKUP(A4,$N$4:$Q$31,3,FALSE)</f>
        <v>0.83</v>
      </c>
      <c r="D4" s="3">
        <f>VLOOKUP(A4,$N$4:$Q$31,4,FALSE)</f>
        <v>40.5</v>
      </c>
      <c r="F4">
        <v>27</v>
      </c>
      <c r="G4" s="1">
        <v>6.1728390000000001E-2</v>
      </c>
      <c r="H4">
        <v>0</v>
      </c>
      <c r="I4">
        <f>H4+ROUND(F4*G4*21/$G$1,2)</f>
        <v>1.26</v>
      </c>
      <c r="J4" s="2" t="str">
        <f>IF(ABS(I4-C4)&lt;= 0.1,"ok","-")</f>
        <v>-</v>
      </c>
      <c r="K4" s="3">
        <f>F4</f>
        <v>27</v>
      </c>
      <c r="L4" s="2" t="str">
        <f>IF(ABS(K4-D4)&lt;= 0.1,"ok","-")</f>
        <v>-</v>
      </c>
      <c r="M4" s="2"/>
      <c r="N4" t="s">
        <v>0</v>
      </c>
      <c r="O4">
        <v>4.78</v>
      </c>
      <c r="P4">
        <v>5.34</v>
      </c>
      <c r="Q4">
        <v>27</v>
      </c>
    </row>
    <row r="5" spans="1:17" x14ac:dyDescent="0.25">
      <c r="A5" t="s">
        <v>20</v>
      </c>
      <c r="B5">
        <f>VLOOKUP(A5,$N$4:$Q$31,2,FALSE)</f>
        <v>0.83</v>
      </c>
      <c r="C5">
        <f t="shared" ref="C5:C31" si="0">VLOOKUP(A5,$N$4:$Q$31,3,FALSE)</f>
        <v>2.11</v>
      </c>
      <c r="D5" s="3">
        <f t="shared" ref="D5:D31" si="1">VLOOKUP(A5,$N$4:$Q$31,4,FALSE)</f>
        <v>61.5</v>
      </c>
      <c r="F5">
        <v>41</v>
      </c>
      <c r="G5" s="1">
        <v>6.1728390000000001E-2</v>
      </c>
      <c r="H5">
        <f>I4</f>
        <v>1.26</v>
      </c>
      <c r="I5">
        <f t="shared" ref="I5:I31" si="2">H5+ROUND(F5*G5*21/$G$1,2)</f>
        <v>3.17</v>
      </c>
      <c r="J5" s="2" t="str">
        <f t="shared" ref="J5:J31" si="3">IF(ABS(I5-C5)&lt;= 0.1,"ok","-")</f>
        <v>-</v>
      </c>
      <c r="K5" s="3">
        <f t="shared" ref="K5:K10" si="4">F5</f>
        <v>41</v>
      </c>
      <c r="L5" s="2" t="str">
        <f t="shared" ref="L5:L31" si="5">IF(ABS(K5-D5)&lt;= 0.1,"ok","-")</f>
        <v>-</v>
      </c>
      <c r="M5" s="2"/>
      <c r="N5" t="s">
        <v>1</v>
      </c>
      <c r="O5">
        <v>11.09</v>
      </c>
      <c r="P5">
        <v>11.76</v>
      </c>
      <c r="Q5">
        <v>64.13</v>
      </c>
    </row>
    <row r="6" spans="1:17" x14ac:dyDescent="0.25">
      <c r="A6" t="s">
        <v>16</v>
      </c>
      <c r="B6">
        <f>VLOOKUP(A6,$N$4:$Q$31,2,FALSE)</f>
        <v>2.11</v>
      </c>
      <c r="C6">
        <f t="shared" si="0"/>
        <v>2.73</v>
      </c>
      <c r="D6" s="3">
        <f t="shared" si="1"/>
        <v>30</v>
      </c>
      <c r="F6">
        <v>20</v>
      </c>
      <c r="G6" s="1">
        <v>6.1728390000000001E-2</v>
      </c>
      <c r="H6">
        <f t="shared" ref="H6:H31" si="6">I5</f>
        <v>3.17</v>
      </c>
      <c r="I6">
        <f t="shared" si="2"/>
        <v>4.0999999999999996</v>
      </c>
      <c r="J6" s="2" t="str">
        <f t="shared" si="3"/>
        <v>-</v>
      </c>
      <c r="K6" s="3">
        <f t="shared" si="4"/>
        <v>20</v>
      </c>
      <c r="L6" s="2" t="str">
        <f t="shared" si="5"/>
        <v>-</v>
      </c>
      <c r="M6" s="2"/>
      <c r="N6" t="s">
        <v>2</v>
      </c>
      <c r="O6">
        <v>56.72</v>
      </c>
      <c r="P6">
        <v>61.88</v>
      </c>
      <c r="Q6">
        <v>115.71</v>
      </c>
    </row>
    <row r="7" spans="1:17" x14ac:dyDescent="0.25">
      <c r="A7" t="s">
        <v>12</v>
      </c>
      <c r="B7">
        <f>VLOOKUP(A7,$N$4:$Q$31,2,FALSE)</f>
        <v>2.73</v>
      </c>
      <c r="C7">
        <f t="shared" si="0"/>
        <v>3.44</v>
      </c>
      <c r="D7" s="3">
        <f t="shared" si="1"/>
        <v>34.47</v>
      </c>
      <c r="F7">
        <v>23</v>
      </c>
      <c r="G7" s="1">
        <v>6.1728390000000001E-2</v>
      </c>
      <c r="H7">
        <f t="shared" si="6"/>
        <v>4.0999999999999996</v>
      </c>
      <c r="I7">
        <f t="shared" si="2"/>
        <v>5.17</v>
      </c>
      <c r="J7" s="2" t="str">
        <f t="shared" si="3"/>
        <v>-</v>
      </c>
      <c r="K7" s="3">
        <f t="shared" si="4"/>
        <v>23</v>
      </c>
      <c r="L7" s="2" t="str">
        <f t="shared" si="5"/>
        <v>-</v>
      </c>
      <c r="M7" s="2"/>
      <c r="N7" t="s">
        <v>3</v>
      </c>
      <c r="O7">
        <v>120.28</v>
      </c>
      <c r="P7">
        <v>125.67</v>
      </c>
      <c r="Q7">
        <v>0</v>
      </c>
    </row>
    <row r="8" spans="1:17" x14ac:dyDescent="0.25">
      <c r="A8" t="s">
        <v>8</v>
      </c>
      <c r="B8">
        <f>VLOOKUP(A8,$N$4:$Q$31,2,FALSE)</f>
        <v>3.45</v>
      </c>
      <c r="C8">
        <f t="shared" si="0"/>
        <v>4.16</v>
      </c>
      <c r="D8" s="3">
        <f t="shared" si="1"/>
        <v>34.5</v>
      </c>
      <c r="F8">
        <v>23</v>
      </c>
      <c r="G8" s="1">
        <v>6.1728390000000001E-2</v>
      </c>
      <c r="H8">
        <f t="shared" si="6"/>
        <v>5.17</v>
      </c>
      <c r="I8">
        <f t="shared" si="2"/>
        <v>6.24</v>
      </c>
      <c r="J8" s="2" t="str">
        <f t="shared" si="3"/>
        <v>-</v>
      </c>
      <c r="K8" s="3">
        <f t="shared" si="4"/>
        <v>23</v>
      </c>
      <c r="L8" s="2" t="str">
        <f t="shared" si="5"/>
        <v>-</v>
      </c>
      <c r="M8" s="2"/>
      <c r="N8" t="s">
        <v>4</v>
      </c>
      <c r="O8">
        <v>4.16</v>
      </c>
      <c r="P8">
        <v>4.78</v>
      </c>
      <c r="Q8">
        <v>30</v>
      </c>
    </row>
    <row r="9" spans="1:17" x14ac:dyDescent="0.25">
      <c r="A9" t="s">
        <v>4</v>
      </c>
      <c r="B9">
        <f>VLOOKUP(A9,$N$4:$Q$31,2,FALSE)</f>
        <v>4.16</v>
      </c>
      <c r="C9">
        <f t="shared" si="0"/>
        <v>4.78</v>
      </c>
      <c r="D9" s="3">
        <f t="shared" si="1"/>
        <v>30</v>
      </c>
      <c r="F9">
        <v>20</v>
      </c>
      <c r="G9" s="1">
        <v>6.1728390000000001E-2</v>
      </c>
      <c r="H9">
        <f t="shared" si="6"/>
        <v>6.24</v>
      </c>
      <c r="I9">
        <f t="shared" si="2"/>
        <v>7.17</v>
      </c>
      <c r="J9" s="2" t="str">
        <f t="shared" si="3"/>
        <v>-</v>
      </c>
      <c r="K9" s="3">
        <f t="shared" si="4"/>
        <v>20</v>
      </c>
      <c r="L9" s="2" t="str">
        <f t="shared" si="5"/>
        <v>-</v>
      </c>
      <c r="M9" s="2"/>
      <c r="N9" t="s">
        <v>5</v>
      </c>
      <c r="O9">
        <v>10.34</v>
      </c>
      <c r="P9">
        <v>11.09</v>
      </c>
      <c r="Q9">
        <v>71.25</v>
      </c>
    </row>
    <row r="10" spans="1:17" x14ac:dyDescent="0.25">
      <c r="A10" t="s">
        <v>0</v>
      </c>
      <c r="B10">
        <f>VLOOKUP(A10,$N$4:$Q$31,2,FALSE)</f>
        <v>4.78</v>
      </c>
      <c r="C10">
        <f t="shared" si="0"/>
        <v>5.34</v>
      </c>
      <c r="D10" s="3">
        <f t="shared" si="1"/>
        <v>27</v>
      </c>
      <c r="F10">
        <v>18</v>
      </c>
      <c r="G10" s="1">
        <v>6.1728390000000001E-2</v>
      </c>
      <c r="H10">
        <f t="shared" si="6"/>
        <v>7.17</v>
      </c>
      <c r="I10">
        <f t="shared" si="2"/>
        <v>8.01</v>
      </c>
      <c r="J10" s="2" t="str">
        <f t="shared" si="3"/>
        <v>-</v>
      </c>
      <c r="K10" s="3">
        <f t="shared" si="4"/>
        <v>18</v>
      </c>
      <c r="L10" s="2" t="str">
        <f t="shared" si="5"/>
        <v>-</v>
      </c>
      <c r="M10" s="2"/>
      <c r="N10" t="s">
        <v>6</v>
      </c>
      <c r="O10">
        <v>51.75</v>
      </c>
      <c r="P10">
        <v>56.72</v>
      </c>
      <c r="Q10">
        <v>136.52000000000001</v>
      </c>
    </row>
    <row r="11" spans="1:17" x14ac:dyDescent="0.25">
      <c r="A11" t="s">
        <v>25</v>
      </c>
      <c r="B11">
        <f>VLOOKUP(A11,$N$4:$Q$31,2,FALSE)</f>
        <v>5.34</v>
      </c>
      <c r="C11">
        <f t="shared" si="0"/>
        <v>6.35</v>
      </c>
      <c r="D11" s="3">
        <f t="shared" si="1"/>
        <v>96.19</v>
      </c>
      <c r="F11">
        <v>27</v>
      </c>
      <c r="G11" s="1">
        <v>7.4074000000000001E-2</v>
      </c>
      <c r="H11">
        <f t="shared" si="6"/>
        <v>8.01</v>
      </c>
      <c r="I11">
        <f t="shared" si="2"/>
        <v>9.52</v>
      </c>
      <c r="J11" s="2" t="str">
        <f t="shared" si="3"/>
        <v>-</v>
      </c>
      <c r="K11" s="3">
        <f>ROUND(K4*1.25+F11,2)</f>
        <v>60.75</v>
      </c>
      <c r="L11" s="2" t="str">
        <f t="shared" si="5"/>
        <v>-</v>
      </c>
      <c r="M11" s="2"/>
      <c r="N11" t="s">
        <v>7</v>
      </c>
      <c r="O11">
        <v>110.96</v>
      </c>
      <c r="P11">
        <v>120.28</v>
      </c>
      <c r="Q11">
        <v>0</v>
      </c>
    </row>
    <row r="12" spans="1:17" x14ac:dyDescent="0.25">
      <c r="A12" t="s">
        <v>21</v>
      </c>
      <c r="B12">
        <f>VLOOKUP(A12,$N$4:$Q$31,2,FALSE)</f>
        <v>6.35</v>
      </c>
      <c r="C12">
        <f t="shared" si="0"/>
        <v>7.88</v>
      </c>
      <c r="D12" s="3">
        <f t="shared" si="1"/>
        <v>146.06</v>
      </c>
      <c r="F12">
        <v>41</v>
      </c>
      <c r="G12" s="1">
        <v>7.4074000000000001E-2</v>
      </c>
      <c r="H12">
        <f t="shared" si="6"/>
        <v>9.52</v>
      </c>
      <c r="I12">
        <f t="shared" si="2"/>
        <v>11.809999999999999</v>
      </c>
      <c r="J12" s="2" t="str">
        <f t="shared" si="3"/>
        <v>-</v>
      </c>
      <c r="K12" s="3">
        <f t="shared" ref="K12:K17" si="7">ROUND(K5*1.25+F12,2)</f>
        <v>92.25</v>
      </c>
      <c r="L12" s="2" t="str">
        <f t="shared" si="5"/>
        <v>-</v>
      </c>
      <c r="M12" s="2"/>
      <c r="N12" t="s">
        <v>8</v>
      </c>
      <c r="O12">
        <v>3.45</v>
      </c>
      <c r="P12">
        <v>4.16</v>
      </c>
      <c r="Q12">
        <v>34.5</v>
      </c>
    </row>
    <row r="13" spans="1:17" x14ac:dyDescent="0.25">
      <c r="A13" t="s">
        <v>17</v>
      </c>
      <c r="B13">
        <f>VLOOKUP(A13,$N$4:$Q$31,2,FALSE)</f>
        <v>7.88</v>
      </c>
      <c r="C13">
        <f t="shared" si="0"/>
        <v>8.6199999999999992</v>
      </c>
      <c r="D13" s="3">
        <f t="shared" si="1"/>
        <v>71.25</v>
      </c>
      <c r="F13">
        <v>20</v>
      </c>
      <c r="G13" s="1">
        <v>7.4074000000000001E-2</v>
      </c>
      <c r="H13">
        <f t="shared" si="6"/>
        <v>11.809999999999999</v>
      </c>
      <c r="I13">
        <f t="shared" si="2"/>
        <v>12.93</v>
      </c>
      <c r="J13" s="2" t="str">
        <f t="shared" si="3"/>
        <v>-</v>
      </c>
      <c r="K13" s="3">
        <f t="shared" si="7"/>
        <v>45</v>
      </c>
      <c r="L13" s="2" t="str">
        <f t="shared" si="5"/>
        <v>-</v>
      </c>
      <c r="M13" s="2"/>
      <c r="N13" t="s">
        <v>9</v>
      </c>
      <c r="O13">
        <v>9.48</v>
      </c>
      <c r="P13">
        <v>10.34</v>
      </c>
      <c r="Q13">
        <v>81.94</v>
      </c>
    </row>
    <row r="14" spans="1:17" x14ac:dyDescent="0.25">
      <c r="A14" t="s">
        <v>13</v>
      </c>
      <c r="B14">
        <f>VLOOKUP(A14,$N$4:$Q$31,2,FALSE)</f>
        <v>8.6199999999999992</v>
      </c>
      <c r="C14">
        <f t="shared" si="0"/>
        <v>9.48</v>
      </c>
      <c r="D14" s="3">
        <f t="shared" si="1"/>
        <v>81.900000000000006</v>
      </c>
      <c r="F14">
        <v>23</v>
      </c>
      <c r="G14" s="1">
        <v>7.4074000000000001E-2</v>
      </c>
      <c r="H14">
        <f t="shared" si="6"/>
        <v>12.93</v>
      </c>
      <c r="I14">
        <f t="shared" si="2"/>
        <v>14.219999999999999</v>
      </c>
      <c r="J14" s="2" t="str">
        <f t="shared" si="3"/>
        <v>-</v>
      </c>
      <c r="K14" s="3">
        <f t="shared" si="7"/>
        <v>51.75</v>
      </c>
      <c r="L14" s="2" t="str">
        <f t="shared" si="5"/>
        <v>-</v>
      </c>
      <c r="M14" s="2"/>
      <c r="N14" t="s">
        <v>10</v>
      </c>
      <c r="O14">
        <v>46.03</v>
      </c>
      <c r="P14">
        <v>51.75</v>
      </c>
      <c r="Q14">
        <v>157</v>
      </c>
    </row>
    <row r="15" spans="1:17" x14ac:dyDescent="0.25">
      <c r="A15" t="s">
        <v>9</v>
      </c>
      <c r="B15">
        <f>VLOOKUP(A15,$N$4:$Q$31,2,FALSE)</f>
        <v>9.48</v>
      </c>
      <c r="C15">
        <f t="shared" si="0"/>
        <v>10.34</v>
      </c>
      <c r="D15" s="3">
        <f t="shared" si="1"/>
        <v>81.94</v>
      </c>
      <c r="F15">
        <v>23</v>
      </c>
      <c r="G15" s="1">
        <v>7.4074000000000001E-2</v>
      </c>
      <c r="H15">
        <f t="shared" si="6"/>
        <v>14.219999999999999</v>
      </c>
      <c r="I15">
        <f t="shared" si="2"/>
        <v>15.509999999999998</v>
      </c>
      <c r="J15" s="2" t="str">
        <f t="shared" si="3"/>
        <v>-</v>
      </c>
      <c r="K15" s="3">
        <f t="shared" si="7"/>
        <v>51.75</v>
      </c>
      <c r="L15" s="2" t="str">
        <f t="shared" si="5"/>
        <v>-</v>
      </c>
      <c r="M15" s="2"/>
      <c r="N15" t="s">
        <v>11</v>
      </c>
      <c r="O15">
        <v>99.98</v>
      </c>
      <c r="P15">
        <v>110.96</v>
      </c>
      <c r="Q15">
        <v>0</v>
      </c>
    </row>
    <row r="16" spans="1:17" x14ac:dyDescent="0.25">
      <c r="A16" t="s">
        <v>5</v>
      </c>
      <c r="B16">
        <f>VLOOKUP(A16,$N$4:$Q$31,2,FALSE)</f>
        <v>10.34</v>
      </c>
      <c r="C16">
        <f t="shared" si="0"/>
        <v>11.09</v>
      </c>
      <c r="D16" s="3">
        <f t="shared" si="1"/>
        <v>71.25</v>
      </c>
      <c r="F16">
        <v>20</v>
      </c>
      <c r="G16" s="1">
        <v>7.4074000000000001E-2</v>
      </c>
      <c r="H16">
        <f t="shared" si="6"/>
        <v>15.509999999999998</v>
      </c>
      <c r="I16">
        <f t="shared" si="2"/>
        <v>16.63</v>
      </c>
      <c r="J16" s="2" t="str">
        <f t="shared" si="3"/>
        <v>-</v>
      </c>
      <c r="K16" s="3">
        <f t="shared" si="7"/>
        <v>45</v>
      </c>
      <c r="L16" s="2" t="str">
        <f t="shared" si="5"/>
        <v>-</v>
      </c>
      <c r="M16" s="2"/>
      <c r="N16" t="s">
        <v>12</v>
      </c>
      <c r="O16">
        <v>2.73</v>
      </c>
      <c r="P16">
        <v>3.44</v>
      </c>
      <c r="Q16">
        <v>34.47</v>
      </c>
    </row>
    <row r="17" spans="1:17" x14ac:dyDescent="0.25">
      <c r="A17" t="s">
        <v>1</v>
      </c>
      <c r="B17">
        <f>VLOOKUP(A17,$N$4:$Q$31,2,FALSE)</f>
        <v>11.09</v>
      </c>
      <c r="C17">
        <f t="shared" si="0"/>
        <v>11.76</v>
      </c>
      <c r="D17" s="3">
        <f t="shared" si="1"/>
        <v>64.13</v>
      </c>
      <c r="F17">
        <v>18</v>
      </c>
      <c r="G17" s="1">
        <v>7.4074000000000001E-2</v>
      </c>
      <c r="H17">
        <f t="shared" si="6"/>
        <v>16.63</v>
      </c>
      <c r="I17">
        <f t="shared" si="2"/>
        <v>17.64</v>
      </c>
      <c r="J17" s="2" t="str">
        <f t="shared" si="3"/>
        <v>-</v>
      </c>
      <c r="K17" s="3">
        <f t="shared" si="7"/>
        <v>40.5</v>
      </c>
      <c r="L17" s="2" t="str">
        <f t="shared" si="5"/>
        <v>-</v>
      </c>
      <c r="M17" s="2"/>
      <c r="N17" t="s">
        <v>13</v>
      </c>
      <c r="O17">
        <v>8.6199999999999992</v>
      </c>
      <c r="P17">
        <v>9.48</v>
      </c>
      <c r="Q17">
        <v>81.900000000000006</v>
      </c>
    </row>
    <row r="18" spans="1:17" x14ac:dyDescent="0.25">
      <c r="A18" t="s">
        <v>26</v>
      </c>
      <c r="B18">
        <f>VLOOKUP(A18,$N$4:$Q$31,2,FALSE)</f>
        <v>11.76</v>
      </c>
      <c r="C18">
        <f t="shared" si="0"/>
        <v>18.47</v>
      </c>
      <c r="D18" s="3">
        <f t="shared" si="1"/>
        <v>184.3</v>
      </c>
      <c r="F18">
        <v>27</v>
      </c>
      <c r="G18" s="1">
        <v>0.49382710000000002</v>
      </c>
      <c r="H18">
        <f t="shared" si="6"/>
        <v>17.64</v>
      </c>
      <c r="I18">
        <f t="shared" si="2"/>
        <v>27.71</v>
      </c>
      <c r="J18" s="2" t="str">
        <f t="shared" si="3"/>
        <v>-</v>
      </c>
      <c r="K18" s="3">
        <f>ROUND(K11*1.33+F18,2)</f>
        <v>107.8</v>
      </c>
      <c r="L18" s="2" t="str">
        <f t="shared" si="5"/>
        <v>-</v>
      </c>
      <c r="M18" s="2"/>
      <c r="N18" t="s">
        <v>14</v>
      </c>
      <c r="O18">
        <v>40.31</v>
      </c>
      <c r="P18">
        <v>46.03</v>
      </c>
      <c r="Q18">
        <v>156.94</v>
      </c>
    </row>
    <row r="19" spans="1:17" x14ac:dyDescent="0.25">
      <c r="A19" t="s">
        <v>22</v>
      </c>
      <c r="B19">
        <f>VLOOKUP(A19,$N$4:$Q$31,2,FALSE)</f>
        <v>18.47</v>
      </c>
      <c r="C19">
        <f t="shared" si="0"/>
        <v>33.07</v>
      </c>
      <c r="D19" s="3">
        <f t="shared" si="1"/>
        <v>233.65</v>
      </c>
      <c r="F19">
        <v>41</v>
      </c>
      <c r="G19" s="1">
        <v>0.49382710000000002</v>
      </c>
      <c r="H19">
        <f t="shared" si="6"/>
        <v>27.71</v>
      </c>
      <c r="I19">
        <f t="shared" si="2"/>
        <v>43</v>
      </c>
      <c r="J19" s="2" t="str">
        <f t="shared" si="3"/>
        <v>-</v>
      </c>
      <c r="K19" s="3">
        <f t="shared" ref="K19:K24" si="8">ROUND(K12*1.33+F19,2)</f>
        <v>163.69</v>
      </c>
      <c r="L19" s="2" t="str">
        <f t="shared" si="5"/>
        <v>-</v>
      </c>
      <c r="M19" s="2"/>
      <c r="N19" t="s">
        <v>15</v>
      </c>
      <c r="O19">
        <v>92.61</v>
      </c>
      <c r="P19">
        <v>99.98</v>
      </c>
      <c r="Q19">
        <v>0</v>
      </c>
    </row>
    <row r="20" spans="1:17" x14ac:dyDescent="0.25">
      <c r="A20" t="s">
        <v>18</v>
      </c>
      <c r="B20">
        <f>VLOOKUP(A20,$N$4:$Q$31,2,FALSE)</f>
        <v>33.07</v>
      </c>
      <c r="C20">
        <f t="shared" si="0"/>
        <v>40.31</v>
      </c>
      <c r="D20" s="3">
        <f t="shared" si="1"/>
        <v>112.74</v>
      </c>
      <c r="F20">
        <v>20</v>
      </c>
      <c r="G20" s="1">
        <v>0.49382710000000002</v>
      </c>
      <c r="H20">
        <f t="shared" si="6"/>
        <v>43</v>
      </c>
      <c r="I20">
        <f t="shared" si="2"/>
        <v>50.46</v>
      </c>
      <c r="J20" s="2" t="str">
        <f t="shared" si="3"/>
        <v>-</v>
      </c>
      <c r="K20" s="3">
        <f t="shared" si="8"/>
        <v>79.849999999999994</v>
      </c>
      <c r="L20" s="2" t="str">
        <f t="shared" si="5"/>
        <v>-</v>
      </c>
      <c r="M20" s="2"/>
      <c r="N20" t="s">
        <v>16</v>
      </c>
      <c r="O20">
        <v>2.11</v>
      </c>
      <c r="P20">
        <v>2.73</v>
      </c>
      <c r="Q20">
        <v>30</v>
      </c>
    </row>
    <row r="21" spans="1:17" x14ac:dyDescent="0.25">
      <c r="A21" t="s">
        <v>14</v>
      </c>
      <c r="B21">
        <f>VLOOKUP(A21,$N$4:$Q$31,2,FALSE)</f>
        <v>40.31</v>
      </c>
      <c r="C21">
        <f t="shared" si="0"/>
        <v>46.03</v>
      </c>
      <c r="D21" s="3">
        <f t="shared" si="1"/>
        <v>156.94</v>
      </c>
      <c r="F21">
        <v>23</v>
      </c>
      <c r="G21" s="1">
        <v>0.49382710000000002</v>
      </c>
      <c r="H21">
        <f t="shared" si="6"/>
        <v>50.46</v>
      </c>
      <c r="I21">
        <f t="shared" si="2"/>
        <v>59.04</v>
      </c>
      <c r="J21" s="2" t="str">
        <f t="shared" si="3"/>
        <v>-</v>
      </c>
      <c r="K21" s="3">
        <f t="shared" si="8"/>
        <v>91.83</v>
      </c>
      <c r="L21" s="2" t="str">
        <f t="shared" si="5"/>
        <v>-</v>
      </c>
      <c r="M21" s="2"/>
      <c r="N21" t="s">
        <v>17</v>
      </c>
      <c r="O21">
        <v>7.88</v>
      </c>
      <c r="P21">
        <v>8.6199999999999992</v>
      </c>
      <c r="Q21">
        <v>71.25</v>
      </c>
    </row>
    <row r="22" spans="1:17" x14ac:dyDescent="0.25">
      <c r="A22" t="s">
        <v>10</v>
      </c>
      <c r="B22">
        <f>VLOOKUP(A22,$N$4:$Q$31,2,FALSE)</f>
        <v>46.03</v>
      </c>
      <c r="C22">
        <f t="shared" si="0"/>
        <v>51.75</v>
      </c>
      <c r="D22" s="3">
        <f t="shared" si="1"/>
        <v>157</v>
      </c>
      <c r="F22">
        <v>23</v>
      </c>
      <c r="G22" s="1">
        <v>0.49382710000000002</v>
      </c>
      <c r="H22">
        <f t="shared" si="6"/>
        <v>59.04</v>
      </c>
      <c r="I22">
        <f t="shared" si="2"/>
        <v>67.62</v>
      </c>
      <c r="J22" s="2" t="str">
        <f t="shared" si="3"/>
        <v>-</v>
      </c>
      <c r="K22" s="3">
        <f t="shared" si="8"/>
        <v>91.83</v>
      </c>
      <c r="L22" s="2" t="str">
        <f t="shared" si="5"/>
        <v>-</v>
      </c>
      <c r="M22" s="2"/>
      <c r="N22" t="s">
        <v>18</v>
      </c>
      <c r="O22">
        <v>33.07</v>
      </c>
      <c r="P22">
        <v>40.31</v>
      </c>
      <c r="Q22">
        <v>112.74</v>
      </c>
    </row>
    <row r="23" spans="1:17" x14ac:dyDescent="0.25">
      <c r="A23" t="s">
        <v>6</v>
      </c>
      <c r="B23">
        <f>VLOOKUP(A23,$N$4:$Q$31,2,FALSE)</f>
        <v>51.75</v>
      </c>
      <c r="C23">
        <f t="shared" si="0"/>
        <v>56.72</v>
      </c>
      <c r="D23" s="3">
        <f t="shared" si="1"/>
        <v>136.52000000000001</v>
      </c>
      <c r="F23">
        <v>20</v>
      </c>
      <c r="G23" s="1">
        <v>0.49382710000000002</v>
      </c>
      <c r="H23">
        <f t="shared" si="6"/>
        <v>67.62</v>
      </c>
      <c r="I23">
        <f t="shared" si="2"/>
        <v>75.08</v>
      </c>
      <c r="J23" s="2" t="str">
        <f t="shared" si="3"/>
        <v>-</v>
      </c>
      <c r="K23" s="3">
        <f t="shared" si="8"/>
        <v>79.849999999999994</v>
      </c>
      <c r="L23" s="2" t="str">
        <f t="shared" si="5"/>
        <v>-</v>
      </c>
      <c r="M23" s="2"/>
      <c r="N23" t="s">
        <v>19</v>
      </c>
      <c r="O23">
        <v>87.35</v>
      </c>
      <c r="P23">
        <v>92.61</v>
      </c>
      <c r="Q23">
        <v>0</v>
      </c>
    </row>
    <row r="24" spans="1:17" x14ac:dyDescent="0.25">
      <c r="A24" t="s">
        <v>2</v>
      </c>
      <c r="B24">
        <f>VLOOKUP(A24,$N$4:$Q$31,2,FALSE)</f>
        <v>56.72</v>
      </c>
      <c r="C24">
        <f t="shared" si="0"/>
        <v>61.88</v>
      </c>
      <c r="D24" s="3">
        <f t="shared" si="1"/>
        <v>115.71</v>
      </c>
      <c r="F24">
        <v>18</v>
      </c>
      <c r="G24" s="1">
        <v>0.49382710000000002</v>
      </c>
      <c r="H24">
        <f t="shared" si="6"/>
        <v>75.08</v>
      </c>
      <c r="I24">
        <f t="shared" si="2"/>
        <v>81.789999999999992</v>
      </c>
      <c r="J24" s="2" t="str">
        <f t="shared" si="3"/>
        <v>-</v>
      </c>
      <c r="K24" s="3">
        <f t="shared" si="8"/>
        <v>71.87</v>
      </c>
      <c r="L24" s="2" t="str">
        <f t="shared" si="5"/>
        <v>-</v>
      </c>
      <c r="M24" s="2"/>
      <c r="N24" t="s">
        <v>20</v>
      </c>
      <c r="O24">
        <v>0.83</v>
      </c>
      <c r="P24">
        <v>2.11</v>
      </c>
      <c r="Q24">
        <v>61.5</v>
      </c>
    </row>
    <row r="25" spans="1:17" x14ac:dyDescent="0.25">
      <c r="A25" t="s">
        <v>27</v>
      </c>
      <c r="B25">
        <f>VLOOKUP(A25,$N$4:$Q$31,2,FALSE)</f>
        <v>61.88</v>
      </c>
      <c r="C25">
        <f t="shared" si="0"/>
        <v>74.77</v>
      </c>
      <c r="D25" s="3">
        <f t="shared" si="1"/>
        <v>0</v>
      </c>
      <c r="F25">
        <v>27</v>
      </c>
      <c r="G25" s="1">
        <v>0.37037050999999993</v>
      </c>
      <c r="H25">
        <f t="shared" si="6"/>
        <v>81.789999999999992</v>
      </c>
      <c r="I25">
        <f t="shared" si="2"/>
        <v>89.339999999999989</v>
      </c>
      <c r="J25" s="2" t="str">
        <f t="shared" si="3"/>
        <v>-</v>
      </c>
      <c r="K25" s="3">
        <v>0</v>
      </c>
      <c r="L25" s="2" t="str">
        <f t="shared" si="5"/>
        <v>ok</v>
      </c>
      <c r="N25" t="s">
        <v>21</v>
      </c>
      <c r="O25">
        <v>6.35</v>
      </c>
      <c r="P25">
        <v>7.88</v>
      </c>
      <c r="Q25">
        <v>146.06</v>
      </c>
    </row>
    <row r="26" spans="1:17" x14ac:dyDescent="0.25">
      <c r="A26" t="s">
        <v>23</v>
      </c>
      <c r="B26">
        <f>VLOOKUP(A26,$N$4:$Q$31,2,FALSE)</f>
        <v>74.77</v>
      </c>
      <c r="C26">
        <f t="shared" si="0"/>
        <v>87.35</v>
      </c>
      <c r="D26" s="3">
        <f t="shared" si="1"/>
        <v>0</v>
      </c>
      <c r="F26">
        <v>41</v>
      </c>
      <c r="G26" s="1">
        <v>0.37037050999999993</v>
      </c>
      <c r="H26">
        <f t="shared" si="6"/>
        <v>89.339999999999989</v>
      </c>
      <c r="I26">
        <f t="shared" si="2"/>
        <v>100.80999999999999</v>
      </c>
      <c r="J26" s="2" t="str">
        <f t="shared" si="3"/>
        <v>-</v>
      </c>
      <c r="K26" s="3">
        <v>0</v>
      </c>
      <c r="L26" s="2" t="str">
        <f t="shared" si="5"/>
        <v>ok</v>
      </c>
      <c r="N26" t="s">
        <v>22</v>
      </c>
      <c r="O26">
        <v>18.47</v>
      </c>
      <c r="P26">
        <v>33.07</v>
      </c>
      <c r="Q26">
        <v>233.65</v>
      </c>
    </row>
    <row r="27" spans="1:17" x14ac:dyDescent="0.25">
      <c r="A27" t="s">
        <v>19</v>
      </c>
      <c r="B27">
        <f>VLOOKUP(A27,$N$4:$Q$31,2,FALSE)</f>
        <v>87.35</v>
      </c>
      <c r="C27">
        <f t="shared" si="0"/>
        <v>92.61</v>
      </c>
      <c r="D27" s="3">
        <f t="shared" si="1"/>
        <v>0</v>
      </c>
      <c r="F27">
        <v>20</v>
      </c>
      <c r="G27" s="1">
        <v>0.37037050999999993</v>
      </c>
      <c r="H27">
        <f t="shared" si="6"/>
        <v>100.80999999999999</v>
      </c>
      <c r="I27">
        <f t="shared" si="2"/>
        <v>106.40999999999998</v>
      </c>
      <c r="J27" s="2" t="str">
        <f t="shared" si="3"/>
        <v>-</v>
      </c>
      <c r="K27" s="3">
        <v>0</v>
      </c>
      <c r="L27" s="2" t="str">
        <f t="shared" si="5"/>
        <v>ok</v>
      </c>
      <c r="N27" t="s">
        <v>23</v>
      </c>
      <c r="O27">
        <v>74.77</v>
      </c>
      <c r="P27">
        <v>87.35</v>
      </c>
      <c r="Q27">
        <v>0</v>
      </c>
    </row>
    <row r="28" spans="1:17" x14ac:dyDescent="0.25">
      <c r="A28" t="s">
        <v>15</v>
      </c>
      <c r="B28">
        <f>VLOOKUP(A28,$N$4:$Q$31,2,FALSE)</f>
        <v>92.61</v>
      </c>
      <c r="C28">
        <f t="shared" si="0"/>
        <v>99.98</v>
      </c>
      <c r="D28" s="3">
        <f t="shared" si="1"/>
        <v>0</v>
      </c>
      <c r="F28">
        <v>23</v>
      </c>
      <c r="G28" s="1">
        <v>0.37037050999999993</v>
      </c>
      <c r="H28">
        <f t="shared" si="6"/>
        <v>106.40999999999998</v>
      </c>
      <c r="I28">
        <f t="shared" si="2"/>
        <v>112.83999999999997</v>
      </c>
      <c r="J28" s="2" t="str">
        <f t="shared" si="3"/>
        <v>-</v>
      </c>
      <c r="K28" s="3">
        <v>0</v>
      </c>
      <c r="L28" s="2" t="str">
        <f t="shared" si="5"/>
        <v>ok</v>
      </c>
      <c r="N28" t="s">
        <v>24</v>
      </c>
      <c r="O28">
        <v>0</v>
      </c>
      <c r="P28">
        <v>0.83</v>
      </c>
      <c r="Q28">
        <v>40.5</v>
      </c>
    </row>
    <row r="29" spans="1:17" x14ac:dyDescent="0.25">
      <c r="A29" t="s">
        <v>11</v>
      </c>
      <c r="B29">
        <f>VLOOKUP(A29,$N$4:$Q$31,2,FALSE)</f>
        <v>99.98</v>
      </c>
      <c r="C29">
        <f t="shared" si="0"/>
        <v>110.96</v>
      </c>
      <c r="D29" s="3">
        <f t="shared" si="1"/>
        <v>0</v>
      </c>
      <c r="F29">
        <v>23</v>
      </c>
      <c r="G29" s="1">
        <v>0.37037050999999993</v>
      </c>
      <c r="H29">
        <f t="shared" si="6"/>
        <v>112.83999999999997</v>
      </c>
      <c r="I29">
        <f t="shared" si="2"/>
        <v>119.26999999999998</v>
      </c>
      <c r="J29" s="2" t="str">
        <f t="shared" si="3"/>
        <v>-</v>
      </c>
      <c r="K29" s="3">
        <v>0</v>
      </c>
      <c r="L29" s="2" t="str">
        <f t="shared" si="5"/>
        <v>ok</v>
      </c>
      <c r="N29" t="s">
        <v>25</v>
      </c>
      <c r="O29">
        <v>5.34</v>
      </c>
      <c r="P29">
        <v>6.35</v>
      </c>
      <c r="Q29">
        <v>96.19</v>
      </c>
    </row>
    <row r="30" spans="1:17" x14ac:dyDescent="0.25">
      <c r="A30" t="s">
        <v>7</v>
      </c>
      <c r="B30">
        <f>VLOOKUP(A30,$N$4:$Q$31,2,FALSE)</f>
        <v>110.96</v>
      </c>
      <c r="C30">
        <f t="shared" si="0"/>
        <v>120.28</v>
      </c>
      <c r="D30" s="3">
        <f t="shared" si="1"/>
        <v>0</v>
      </c>
      <c r="F30">
        <v>20</v>
      </c>
      <c r="G30" s="1">
        <v>0.37037050999999993</v>
      </c>
      <c r="H30">
        <f t="shared" si="6"/>
        <v>119.26999999999998</v>
      </c>
      <c r="I30">
        <f t="shared" si="2"/>
        <v>124.86999999999998</v>
      </c>
      <c r="J30" s="2" t="str">
        <f t="shared" si="3"/>
        <v>-</v>
      </c>
      <c r="K30" s="3">
        <v>0</v>
      </c>
      <c r="L30" s="2" t="str">
        <f t="shared" si="5"/>
        <v>ok</v>
      </c>
      <c r="N30" t="s">
        <v>26</v>
      </c>
      <c r="O30">
        <v>11.76</v>
      </c>
      <c r="P30">
        <v>18.47</v>
      </c>
      <c r="Q30">
        <v>184.3</v>
      </c>
    </row>
    <row r="31" spans="1:17" x14ac:dyDescent="0.25">
      <c r="A31" t="s">
        <v>3</v>
      </c>
      <c r="B31">
        <f>VLOOKUP(A31,$N$4:$Q$31,2,FALSE)</f>
        <v>120.28</v>
      </c>
      <c r="C31">
        <f t="shared" si="0"/>
        <v>125.67</v>
      </c>
      <c r="D31" s="3">
        <f t="shared" si="1"/>
        <v>0</v>
      </c>
      <c r="F31">
        <v>18</v>
      </c>
      <c r="G31" s="1">
        <v>0.37037050999999993</v>
      </c>
      <c r="H31">
        <f t="shared" si="6"/>
        <v>124.86999999999998</v>
      </c>
      <c r="I31">
        <f t="shared" si="2"/>
        <v>129.90999999999997</v>
      </c>
      <c r="J31" s="2" t="str">
        <f t="shared" si="3"/>
        <v>-</v>
      </c>
      <c r="K31" s="3">
        <v>0</v>
      </c>
      <c r="L31" s="2" t="str">
        <f t="shared" si="5"/>
        <v>ok</v>
      </c>
      <c r="N31" t="s">
        <v>27</v>
      </c>
      <c r="O31">
        <v>61.88</v>
      </c>
      <c r="P31">
        <v>74.77</v>
      </c>
      <c r="Q31">
        <v>0</v>
      </c>
    </row>
    <row r="33" spans="1:7" x14ac:dyDescent="0.25">
      <c r="A33" t="s">
        <v>38</v>
      </c>
      <c r="B33">
        <v>129.91</v>
      </c>
      <c r="C33" t="s">
        <v>35</v>
      </c>
      <c r="D33">
        <f>8*60</f>
        <v>480</v>
      </c>
      <c r="E33" t="s">
        <v>36</v>
      </c>
      <c r="F33" s="6">
        <f>B33*D33</f>
        <v>62356.799999999996</v>
      </c>
      <c r="G33" t="s">
        <v>37</v>
      </c>
    </row>
    <row r="34" spans="1:7" x14ac:dyDescent="0.25">
      <c r="A34" t="s">
        <v>40</v>
      </c>
      <c r="B34">
        <v>109.27</v>
      </c>
      <c r="C34" t="s">
        <v>35</v>
      </c>
      <c r="D34">
        <f>8*60+4*60*1.5</f>
        <v>840</v>
      </c>
      <c r="E34" t="s">
        <v>36</v>
      </c>
      <c r="F34" s="6">
        <f>B34*D34</f>
        <v>91786.8</v>
      </c>
      <c r="G34" t="s">
        <v>37</v>
      </c>
    </row>
    <row r="35" spans="1:7" x14ac:dyDescent="0.25">
      <c r="A35" t="s">
        <v>41</v>
      </c>
      <c r="B35">
        <v>125.67</v>
      </c>
      <c r="C35" t="s">
        <v>35</v>
      </c>
      <c r="D35">
        <f>8*60+4*60*1.5</f>
        <v>840</v>
      </c>
      <c r="E35" t="s">
        <v>36</v>
      </c>
      <c r="F35" s="6">
        <f>B35*D35</f>
        <v>105562.8</v>
      </c>
      <c r="G35" t="s">
        <v>37</v>
      </c>
    </row>
  </sheetData>
  <sortState ref="A2:D29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Barros</dc:creator>
  <cp:lastModifiedBy>Marcio Barros</cp:lastModifiedBy>
  <dcterms:created xsi:type="dcterms:W3CDTF">2014-04-29T18:57:52Z</dcterms:created>
  <dcterms:modified xsi:type="dcterms:W3CDTF">2014-04-29T19:54:52Z</dcterms:modified>
</cp:coreProperties>
</file>