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0" yWindow="0" windowWidth="28800" windowHeight="12435" activeTab="1"/>
  </bookViews>
  <sheets>
    <sheet name="Gabarito - Overworking" sheetId="2" r:id="rId1"/>
    <sheet name="Gabarito - Exhaustion" sheetId="3" r:id="rId2"/>
  </sheets>
  <definedNames>
    <definedName name="_xlnm._FilterDatabase" localSheetId="1" hidden="1">'Gabarito - Exhaustion'!$S$2:$V$30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3" l="1"/>
  <c r="L28" i="3"/>
  <c r="L25" i="3"/>
  <c r="L24" i="3"/>
  <c r="P17" i="3"/>
  <c r="P19" i="3"/>
  <c r="L19" i="3"/>
  <c r="K17" i="3"/>
  <c r="L17" i="3"/>
  <c r="K4" i="3" l="1"/>
  <c r="M4" i="3" s="1"/>
  <c r="M3" i="3"/>
  <c r="O9" i="3"/>
  <c r="O10" i="3"/>
  <c r="O11" i="3"/>
  <c r="O12" i="3"/>
  <c r="O13" i="3"/>
  <c r="O14" i="3"/>
  <c r="O15" i="3"/>
  <c r="O16" i="3"/>
  <c r="O18" i="3"/>
  <c r="O19" i="3"/>
  <c r="O20" i="3"/>
  <c r="O21" i="3"/>
  <c r="O22" i="3"/>
  <c r="O23" i="3"/>
  <c r="O4" i="3"/>
  <c r="O5" i="3"/>
  <c r="O6" i="3"/>
  <c r="O7" i="3"/>
  <c r="O8" i="3"/>
  <c r="O3" i="3"/>
  <c r="Z30" i="3"/>
  <c r="I30" i="3"/>
  <c r="F30" i="3"/>
  <c r="Z29" i="3"/>
  <c r="I29" i="3"/>
  <c r="F29" i="3"/>
  <c r="Z28" i="3"/>
  <c r="I28" i="3"/>
  <c r="F28" i="3"/>
  <c r="Z27" i="3"/>
  <c r="I27" i="3"/>
  <c r="F27" i="3"/>
  <c r="Z26" i="3"/>
  <c r="I26" i="3"/>
  <c r="F26" i="3"/>
  <c r="Z25" i="3"/>
  <c r="I25" i="3"/>
  <c r="F25" i="3"/>
  <c r="Z24" i="3"/>
  <c r="I24" i="3"/>
  <c r="F24" i="3"/>
  <c r="I23" i="3"/>
  <c r="G23" i="3"/>
  <c r="F23" i="3"/>
  <c r="I22" i="3"/>
  <c r="G22" i="3"/>
  <c r="F22" i="3"/>
  <c r="I21" i="3"/>
  <c r="G21" i="3"/>
  <c r="F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G16" i="3"/>
  <c r="F16" i="3"/>
  <c r="I15" i="3"/>
  <c r="G15" i="3"/>
  <c r="F15" i="3"/>
  <c r="I14" i="3"/>
  <c r="G14" i="3"/>
  <c r="F14" i="3"/>
  <c r="I13" i="3"/>
  <c r="G13" i="3"/>
  <c r="F13" i="3"/>
  <c r="I12" i="3"/>
  <c r="G12" i="3"/>
  <c r="F12" i="3"/>
  <c r="I11" i="3"/>
  <c r="G11" i="3"/>
  <c r="F11" i="3"/>
  <c r="I10" i="3"/>
  <c r="G10" i="3"/>
  <c r="F10" i="3"/>
  <c r="I9" i="3"/>
  <c r="G9" i="3"/>
  <c r="Q9" i="3" s="1"/>
  <c r="Z9" i="3" s="1"/>
  <c r="F9" i="3"/>
  <c r="I8" i="3"/>
  <c r="G8" i="3"/>
  <c r="F8" i="3"/>
  <c r="I7" i="3"/>
  <c r="G7" i="3"/>
  <c r="F7" i="3"/>
  <c r="I6" i="3"/>
  <c r="G6" i="3"/>
  <c r="F6" i="3"/>
  <c r="I5" i="3"/>
  <c r="G5" i="3"/>
  <c r="F5" i="3"/>
  <c r="I4" i="3"/>
  <c r="G4" i="3"/>
  <c r="F4" i="3"/>
  <c r="J3" i="3"/>
  <c r="X3" i="3" s="1"/>
  <c r="I3" i="3"/>
  <c r="G3" i="3"/>
  <c r="F3" i="3"/>
  <c r="V62" i="2"/>
  <c r="U62" i="2"/>
  <c r="T62" i="2"/>
  <c r="V61" i="2"/>
  <c r="U61" i="2"/>
  <c r="T61" i="2"/>
  <c r="V60" i="2"/>
  <c r="U60" i="2"/>
  <c r="T60" i="2"/>
  <c r="V59" i="2"/>
  <c r="U59" i="2"/>
  <c r="T59" i="2"/>
  <c r="V58" i="2"/>
  <c r="U58" i="2"/>
  <c r="T58" i="2"/>
  <c r="V57" i="2"/>
  <c r="U57" i="2"/>
  <c r="T57" i="2"/>
  <c r="V56" i="2"/>
  <c r="U56" i="2"/>
  <c r="T56" i="2"/>
  <c r="V55" i="2"/>
  <c r="U55" i="2"/>
  <c r="T55" i="2"/>
  <c r="V54" i="2"/>
  <c r="U54" i="2"/>
  <c r="T54" i="2"/>
  <c r="V53" i="2"/>
  <c r="U53" i="2"/>
  <c r="T53" i="2"/>
  <c r="V52" i="2"/>
  <c r="U52" i="2"/>
  <c r="T52" i="2"/>
  <c r="V51" i="2"/>
  <c r="U51" i="2"/>
  <c r="T51" i="2"/>
  <c r="V50" i="2"/>
  <c r="U50" i="2"/>
  <c r="T50" i="2"/>
  <c r="V49" i="2"/>
  <c r="U49" i="2"/>
  <c r="T49" i="2"/>
  <c r="V48" i="2"/>
  <c r="U48" i="2"/>
  <c r="T48" i="2"/>
  <c r="V47" i="2"/>
  <c r="U47" i="2"/>
  <c r="T47" i="2"/>
  <c r="V46" i="2"/>
  <c r="U46" i="2"/>
  <c r="T46" i="2"/>
  <c r="V45" i="2"/>
  <c r="U45" i="2"/>
  <c r="T45" i="2"/>
  <c r="V44" i="2"/>
  <c r="U44" i="2"/>
  <c r="T44" i="2"/>
  <c r="V43" i="2"/>
  <c r="U43" i="2"/>
  <c r="T43" i="2"/>
  <c r="V42" i="2"/>
  <c r="U42" i="2"/>
  <c r="T42" i="2"/>
  <c r="V41" i="2"/>
  <c r="U41" i="2"/>
  <c r="T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K57" i="2"/>
  <c r="K56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36" i="2"/>
  <c r="M36" i="2" s="1"/>
  <c r="L37" i="2"/>
  <c r="M37" i="2" s="1"/>
  <c r="L38" i="2"/>
  <c r="M38" i="2" s="1"/>
  <c r="M45" i="2" s="1"/>
  <c r="L39" i="2"/>
  <c r="M39" i="2" s="1"/>
  <c r="L40" i="2"/>
  <c r="M40" i="2" s="1"/>
  <c r="M47" i="2" s="1"/>
  <c r="L41" i="2"/>
  <c r="M41" i="2" s="1"/>
  <c r="L35" i="2"/>
  <c r="K35" i="2"/>
  <c r="J36" i="2" s="1"/>
  <c r="K36" i="2" s="1"/>
  <c r="J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5" i="2"/>
  <c r="M35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V3" i="2"/>
  <c r="U3" i="2"/>
  <c r="T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L4" i="2"/>
  <c r="M4" i="2" s="1"/>
  <c r="L6" i="2"/>
  <c r="M6" i="2" s="1"/>
  <c r="L7" i="2"/>
  <c r="M7" i="2" s="1"/>
  <c r="L8" i="2"/>
  <c r="M8" i="2" s="1"/>
  <c r="M15" i="2" s="1"/>
  <c r="G11" i="2"/>
  <c r="L11" i="2" s="1"/>
  <c r="G12" i="2"/>
  <c r="L12" i="2" s="1"/>
  <c r="G13" i="2"/>
  <c r="L13" i="2" s="1"/>
  <c r="M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10" i="2"/>
  <c r="L10" i="2" s="1"/>
  <c r="G4" i="2"/>
  <c r="G5" i="2"/>
  <c r="L5" i="2" s="1"/>
  <c r="M5" i="2" s="1"/>
  <c r="G6" i="2"/>
  <c r="G7" i="2"/>
  <c r="G8" i="2"/>
  <c r="G9" i="2"/>
  <c r="L9" i="2" s="1"/>
  <c r="M9" i="2" s="1"/>
  <c r="M16" i="2" s="1"/>
  <c r="M23" i="2" s="1"/>
  <c r="G3" i="2"/>
  <c r="L3" i="2" s="1"/>
  <c r="M3" i="2" s="1"/>
  <c r="J3" i="2"/>
  <c r="K3" i="2" s="1"/>
  <c r="F16" i="2"/>
  <c r="F23" i="2"/>
  <c r="F30" i="2"/>
  <c r="F8" i="2"/>
  <c r="F15" i="2"/>
  <c r="F22" i="2"/>
  <c r="F29" i="2"/>
  <c r="F7" i="2"/>
  <c r="F14" i="2"/>
  <c r="F21" i="2"/>
  <c r="F28" i="2"/>
  <c r="F6" i="2"/>
  <c r="F13" i="2"/>
  <c r="F20" i="2"/>
  <c r="F27" i="2"/>
  <c r="F5" i="2"/>
  <c r="F12" i="2"/>
  <c r="F19" i="2"/>
  <c r="F26" i="2"/>
  <c r="F4" i="2"/>
  <c r="F11" i="2"/>
  <c r="F18" i="2"/>
  <c r="F25" i="2"/>
  <c r="F3" i="2"/>
  <c r="F10" i="2"/>
  <c r="F17" i="2"/>
  <c r="F24" i="2"/>
  <c r="F9" i="2"/>
  <c r="Q8" i="3" l="1"/>
  <c r="Z8" i="3" s="1"/>
  <c r="Q4" i="3"/>
  <c r="Z4" i="3" s="1"/>
  <c r="Q5" i="3"/>
  <c r="Z5" i="3" s="1"/>
  <c r="Q6" i="3"/>
  <c r="Z6" i="3" s="1"/>
  <c r="K3" i="3"/>
  <c r="Y3" i="3"/>
  <c r="Q16" i="3"/>
  <c r="Z16" i="3" s="1"/>
  <c r="Q13" i="3"/>
  <c r="Z13" i="3" s="1"/>
  <c r="Q3" i="3"/>
  <c r="Z3" i="3" s="1"/>
  <c r="J4" i="3"/>
  <c r="Q7" i="3"/>
  <c r="M43" i="2"/>
  <c r="M50" i="2" s="1"/>
  <c r="M46" i="2"/>
  <c r="M53" i="2" s="1"/>
  <c r="M54" i="2"/>
  <c r="M48" i="2"/>
  <c r="M55" i="2" s="1"/>
  <c r="M44" i="2"/>
  <c r="M51" i="2" s="1"/>
  <c r="M42" i="2"/>
  <c r="M49" i="2" s="1"/>
  <c r="J37" i="2"/>
  <c r="M52" i="2"/>
  <c r="M22" i="2"/>
  <c r="M10" i="2"/>
  <c r="M17" i="2" s="1"/>
  <c r="M14" i="2"/>
  <c r="M21" i="2" s="1"/>
  <c r="M12" i="2"/>
  <c r="M19" i="2"/>
  <c r="M11" i="2"/>
  <c r="M18" i="2" s="1"/>
  <c r="M20" i="2"/>
  <c r="J4" i="2"/>
  <c r="Q15" i="3" l="1"/>
  <c r="Z15" i="3" s="1"/>
  <c r="Q12" i="3"/>
  <c r="Z12" i="3" s="1"/>
  <c r="Q11" i="3"/>
  <c r="Z11" i="3" s="1"/>
  <c r="Q10" i="3"/>
  <c r="Z10" i="3" s="1"/>
  <c r="Q23" i="3"/>
  <c r="Z23" i="3" s="1"/>
  <c r="Z7" i="3"/>
  <c r="Q14" i="3"/>
  <c r="X4" i="3"/>
  <c r="Q20" i="3"/>
  <c r="Z20" i="3" s="1"/>
  <c r="Q22" i="3"/>
  <c r="Z22" i="3" s="1"/>
  <c r="K37" i="2"/>
  <c r="J38" i="2" s="1"/>
  <c r="K4" i="2"/>
  <c r="J5" i="2" s="1"/>
  <c r="K5" i="2" s="1"/>
  <c r="J6" i="2" s="1"/>
  <c r="Q18" i="3" l="1"/>
  <c r="Z18" i="3" s="1"/>
  <c r="Q19" i="3"/>
  <c r="Z19" i="3" s="1"/>
  <c r="Z14" i="3"/>
  <c r="Q21" i="3"/>
  <c r="Z21" i="3" s="1"/>
  <c r="Y4" i="3"/>
  <c r="J5" i="3"/>
  <c r="K5" i="3" s="1"/>
  <c r="K38" i="2"/>
  <c r="J39" i="2" s="1"/>
  <c r="K6" i="2"/>
  <c r="J7" i="2" s="1"/>
  <c r="M5" i="3" l="1"/>
  <c r="X5" i="3"/>
  <c r="K39" i="2"/>
  <c r="J40" i="2" s="1"/>
  <c r="K7" i="2"/>
  <c r="J8" i="2" s="1"/>
  <c r="J6" i="3" l="1"/>
  <c r="K6" i="3" s="1"/>
  <c r="Y5" i="3"/>
  <c r="K40" i="2"/>
  <c r="J41" i="2" s="1"/>
  <c r="J9" i="2"/>
  <c r="K8" i="2"/>
  <c r="M6" i="3" l="1"/>
  <c r="X6" i="3"/>
  <c r="K41" i="2"/>
  <c r="J42" i="2" s="1"/>
  <c r="K9" i="2"/>
  <c r="J10" i="2" s="1"/>
  <c r="J7" i="3" l="1"/>
  <c r="K7" i="3" s="1"/>
  <c r="Y6" i="3"/>
  <c r="K42" i="2"/>
  <c r="J43" i="2" s="1"/>
  <c r="K10" i="2"/>
  <c r="J11" i="2" s="1"/>
  <c r="M7" i="3" l="1"/>
  <c r="X7" i="3"/>
  <c r="K43" i="2"/>
  <c r="J44" i="2" s="1"/>
  <c r="K11" i="2"/>
  <c r="J12" i="2" s="1"/>
  <c r="Y7" i="3" l="1"/>
  <c r="J8" i="3"/>
  <c r="K8" i="3" s="1"/>
  <c r="K44" i="2"/>
  <c r="J45" i="2" s="1"/>
  <c r="K12" i="2"/>
  <c r="J13" i="2" s="1"/>
  <c r="M8" i="3" l="1"/>
  <c r="X8" i="3"/>
  <c r="K45" i="2"/>
  <c r="J46" i="2" s="1"/>
  <c r="K13" i="2"/>
  <c r="J14" i="2" s="1"/>
  <c r="Y8" i="3" l="1"/>
  <c r="J9" i="3"/>
  <c r="K9" i="3" s="1"/>
  <c r="K46" i="2"/>
  <c r="J47" i="2" s="1"/>
  <c r="K14" i="2"/>
  <c r="J15" i="2" s="1"/>
  <c r="M9" i="3" l="1"/>
  <c r="X9" i="3"/>
  <c r="K47" i="2"/>
  <c r="J48" i="2" s="1"/>
  <c r="K15" i="2"/>
  <c r="J16" i="2" s="1"/>
  <c r="J10" i="3" l="1"/>
  <c r="K10" i="3" s="1"/>
  <c r="Y9" i="3"/>
  <c r="K48" i="2"/>
  <c r="J49" i="2" s="1"/>
  <c r="K16" i="2"/>
  <c r="J17" i="2" s="1"/>
  <c r="M10" i="3" l="1"/>
  <c r="X10" i="3"/>
  <c r="K49" i="2"/>
  <c r="J50" i="2" s="1"/>
  <c r="K17" i="2"/>
  <c r="J18" i="2" s="1"/>
  <c r="J11" i="3" l="1"/>
  <c r="K11" i="3" s="1"/>
  <c r="Y10" i="3"/>
  <c r="K50" i="2"/>
  <c r="J51" i="2" s="1"/>
  <c r="K18" i="2"/>
  <c r="J19" i="2" s="1"/>
  <c r="M11" i="3" l="1"/>
  <c r="X11" i="3"/>
  <c r="K51" i="2"/>
  <c r="J52" i="2" s="1"/>
  <c r="K19" i="2"/>
  <c r="J20" i="2" s="1"/>
  <c r="Y11" i="3" l="1"/>
  <c r="J12" i="3"/>
  <c r="K12" i="3" s="1"/>
  <c r="K52" i="2"/>
  <c r="J53" i="2" s="1"/>
  <c r="K20" i="2"/>
  <c r="J21" i="2" s="1"/>
  <c r="M12" i="3" l="1"/>
  <c r="X12" i="3"/>
  <c r="K53" i="2"/>
  <c r="J54" i="2" s="1"/>
  <c r="K21" i="2"/>
  <c r="J22" i="2" s="1"/>
  <c r="Y12" i="3" l="1"/>
  <c r="J13" i="3"/>
  <c r="K13" i="3" s="1"/>
  <c r="K54" i="2"/>
  <c r="J55" i="2" s="1"/>
  <c r="K22" i="2"/>
  <c r="J23" i="2" s="1"/>
  <c r="M13" i="3" l="1"/>
  <c r="X13" i="3"/>
  <c r="K55" i="2"/>
  <c r="J56" i="2" s="1"/>
  <c r="J57" i="2" s="1"/>
  <c r="K23" i="2"/>
  <c r="J24" i="2" s="1"/>
  <c r="J14" i="3" l="1"/>
  <c r="K14" i="3" s="1"/>
  <c r="Y13" i="3"/>
  <c r="J58" i="2"/>
  <c r="K58" i="2" s="1"/>
  <c r="K24" i="2"/>
  <c r="J25" i="2" s="1"/>
  <c r="M14" i="3" l="1"/>
  <c r="X14" i="3"/>
  <c r="J59" i="2"/>
  <c r="K59" i="2" s="1"/>
  <c r="K25" i="2"/>
  <c r="J26" i="2" s="1"/>
  <c r="K26" i="2" s="1"/>
  <c r="J27" i="2" s="1"/>
  <c r="K27" i="2" s="1"/>
  <c r="J28" i="2" s="1"/>
  <c r="J15" i="3" l="1"/>
  <c r="K15" i="3" s="1"/>
  <c r="Y14" i="3"/>
  <c r="J60" i="2"/>
  <c r="K60" i="2" s="1"/>
  <c r="K28" i="2"/>
  <c r="J29" i="2" s="1"/>
  <c r="M15" i="3" l="1"/>
  <c r="X15" i="3"/>
  <c r="J61" i="2"/>
  <c r="K61" i="2" s="1"/>
  <c r="K29" i="2"/>
  <c r="J30" i="2" s="1"/>
  <c r="K30" i="2" s="1"/>
  <c r="Y15" i="3" l="1"/>
  <c r="J16" i="3"/>
  <c r="K16" i="3" s="1"/>
  <c r="J62" i="2"/>
  <c r="K62" i="2" s="1"/>
  <c r="M16" i="3" l="1"/>
  <c r="X16" i="3"/>
  <c r="Y16" i="3" l="1"/>
  <c r="J17" i="3"/>
  <c r="M17" i="3" l="1"/>
  <c r="O17" i="3"/>
  <c r="Q17" i="3" s="1"/>
  <c r="Z17" i="3" s="1"/>
  <c r="X17" i="3"/>
  <c r="Y17" i="3" l="1"/>
  <c r="J18" i="3"/>
  <c r="K18" i="3" s="1"/>
  <c r="M18" i="3" l="1"/>
  <c r="X18" i="3"/>
  <c r="J19" i="3" l="1"/>
  <c r="K19" i="3" s="1"/>
  <c r="Y18" i="3"/>
  <c r="X19" i="3" l="1"/>
  <c r="M19" i="3"/>
  <c r="J20" i="3" l="1"/>
  <c r="K20" i="3" s="1"/>
  <c r="Y19" i="3"/>
  <c r="X20" i="3" l="1"/>
  <c r="Y20" i="3" l="1"/>
  <c r="J21" i="3"/>
  <c r="K21" i="3" s="1"/>
  <c r="M20" i="3"/>
  <c r="X21" i="3" l="1"/>
  <c r="J22" i="3" l="1"/>
  <c r="K22" i="3" s="1"/>
  <c r="Y21" i="3"/>
  <c r="M21" i="3"/>
  <c r="X22" i="3" l="1"/>
  <c r="Y22" i="3" l="1"/>
  <c r="J23" i="3"/>
  <c r="K23" i="3" s="1"/>
  <c r="M22" i="3"/>
  <c r="X23" i="3" l="1"/>
  <c r="Y23" i="3" l="1"/>
  <c r="J24" i="3"/>
  <c r="K24" i="3" s="1"/>
  <c r="M23" i="3"/>
  <c r="M24" i="3" l="1"/>
  <c r="X24" i="3"/>
  <c r="Y24" i="3" l="1"/>
  <c r="J25" i="3"/>
  <c r="K25" i="3" s="1"/>
  <c r="M25" i="3" l="1"/>
  <c r="X25" i="3"/>
  <c r="J26" i="3" l="1"/>
  <c r="K26" i="3" s="1"/>
  <c r="Y25" i="3"/>
  <c r="X26" i="3" l="1"/>
  <c r="J27" i="3" l="1"/>
  <c r="K27" i="3" s="1"/>
  <c r="Y26" i="3"/>
  <c r="M26" i="3"/>
  <c r="X27" i="3" l="1"/>
  <c r="Y27" i="3" l="1"/>
  <c r="J28" i="3"/>
  <c r="K28" i="3" s="1"/>
  <c r="M27" i="3"/>
  <c r="X28" i="3" l="1"/>
  <c r="Y28" i="3" l="1"/>
  <c r="J29" i="3"/>
  <c r="K29" i="3" s="1"/>
  <c r="M28" i="3"/>
  <c r="X29" i="3" l="1"/>
  <c r="M29" i="3"/>
  <c r="J30" i="3" l="1"/>
  <c r="K30" i="3" s="1"/>
  <c r="Y29" i="3"/>
  <c r="X30" i="3" l="1"/>
  <c r="Y30" i="3" l="1"/>
  <c r="M30" i="3"/>
</calcChain>
</file>

<file path=xl/sharedStrings.xml><?xml version="1.0" encoding="utf-8"?>
<sst xmlns="http://schemas.openxmlformats.org/spreadsheetml/2006/main" count="189" uniqueCount="43">
  <si>
    <t>Requisitos Usuários</t>
  </si>
  <si>
    <t>Projeto Usuários</t>
  </si>
  <si>
    <t>Codificacao Usuários</t>
  </si>
  <si>
    <t>Testes Usuários</t>
  </si>
  <si>
    <t>Requisitos Professores</t>
  </si>
  <si>
    <t>Projeto Professores</t>
  </si>
  <si>
    <t>Codificacao Professores</t>
  </si>
  <si>
    <t>Testes Professores</t>
  </si>
  <si>
    <t>Requisitos Áreas</t>
  </si>
  <si>
    <t>Projeto Áreas</t>
  </si>
  <si>
    <t>Codificacao Áreas</t>
  </si>
  <si>
    <t>Testes Áreas</t>
  </si>
  <si>
    <t>Requisitos Aluno</t>
  </si>
  <si>
    <t>Projeto Aluno</t>
  </si>
  <si>
    <t>Codificacao Aluno</t>
  </si>
  <si>
    <t>Testes Aluno</t>
  </si>
  <si>
    <t>Requisitos Disciplinas</t>
  </si>
  <si>
    <t>Projeto Disciplinas</t>
  </si>
  <si>
    <t>Codificacao Disciplinas</t>
  </si>
  <si>
    <t>Testes Disciplinas</t>
  </si>
  <si>
    <t>Requisitos Turmas</t>
  </si>
  <si>
    <t>Projeto Turmas</t>
  </si>
  <si>
    <t>Codificacao Turmas</t>
  </si>
  <si>
    <t>Testes Turmas</t>
  </si>
  <si>
    <t>Requisitos Inscrições</t>
  </si>
  <si>
    <t>Projeto Inscrições</t>
  </si>
  <si>
    <t>Codificacao Inscrições</t>
  </si>
  <si>
    <t>Testes Inscrições</t>
  </si>
  <si>
    <t>prod</t>
  </si>
  <si>
    <t>start</t>
  </si>
  <si>
    <t>finish</t>
  </si>
  <si>
    <t>bugs</t>
  </si>
  <si>
    <t>12 HR</t>
  </si>
  <si>
    <t>duration</t>
  </si>
  <si>
    <t>BASE SCENARIO</t>
  </si>
  <si>
    <t>bugs acum</t>
  </si>
  <si>
    <t>bugs gen</t>
  </si>
  <si>
    <t>CALCULADO</t>
  </si>
  <si>
    <t>8 HR</t>
  </si>
  <si>
    <t>exh</t>
  </si>
  <si>
    <t>err gen</t>
  </si>
  <si>
    <t>-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</si>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</sst>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0" fontId="3" fillId="0" borderId="0" xfId="0" applyFont="1"/>
    <xf numFmtId="2" fontId="2" fillId="0" borderId="0" xfId="0" applyNumberFormat="1" applyFont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zoomScale="85" zoomScaleNormal="85" workbookViewId="0">
      <selection activeCell="B2" sqref="B2"/>
    </sheetView>
  </sheetViews>
  <sheetFormatPr defaultRowHeight="15" x14ac:dyDescent="0.25"/>
  <cols>
    <col min="2" max="2" width="23.5703125" bestFit="1" customWidth="1"/>
    <col min="8" max="8" width="17.140625" customWidth="1"/>
    <col min="9" max="9" width="23.5703125" bestFit="1" customWidth="1"/>
    <col min="14" max="14" width="18.28515625" customWidth="1"/>
    <col min="15" max="15" width="23.5703125" bestFit="1" customWidth="1"/>
  </cols>
  <sheetData>
    <row r="1" spans="2:22" x14ac:dyDescent="0.25">
      <c r="K1">
        <v>1.5</v>
      </c>
      <c r="L1">
        <v>1.5</v>
      </c>
    </row>
    <row r="2" spans="2:22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31</v>
      </c>
      <c r="M2" s="3" t="s">
        <v>35</v>
      </c>
      <c r="O2" s="3" t="s">
        <v>37</v>
      </c>
      <c r="P2" s="3" t="s">
        <v>29</v>
      </c>
      <c r="Q2" s="3" t="s">
        <v>30</v>
      </c>
      <c r="R2" s="3" t="s">
        <v>31</v>
      </c>
    </row>
    <row r="3" spans="2:22" x14ac:dyDescent="0.25">
      <c r="B3" t="s">
        <v>24</v>
      </c>
      <c r="C3">
        <v>0.1</v>
      </c>
      <c r="D3">
        <v>1.6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0.1</v>
      </c>
      <c r="K3" s="1">
        <f>J3+F3/$K$1</f>
        <v>1.1000000000000001</v>
      </c>
      <c r="L3" s="1">
        <f>G3*$L$1</f>
        <v>12.945</v>
      </c>
      <c r="M3" s="1">
        <f>L3</f>
        <v>12.945</v>
      </c>
      <c r="O3" t="s">
        <v>24</v>
      </c>
      <c r="P3">
        <v>0.1</v>
      </c>
      <c r="Q3">
        <v>1.1000000000000001</v>
      </c>
      <c r="R3">
        <v>12.94</v>
      </c>
      <c r="T3" s="1">
        <f>P3-J3</f>
        <v>0</v>
      </c>
      <c r="U3" s="1">
        <f>Q3-K3</f>
        <v>0</v>
      </c>
      <c r="V3" s="1">
        <f>R3-M3</f>
        <v>-5.0000000000007816E-3</v>
      </c>
    </row>
    <row r="4" spans="2:22" x14ac:dyDescent="0.25">
      <c r="B4" t="s">
        <v>20</v>
      </c>
      <c r="C4">
        <v>1.6</v>
      </c>
      <c r="D4">
        <v>4.0999999999999996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2">B4</f>
        <v>Requisitos Turmas</v>
      </c>
      <c r="J4" s="1">
        <f>K3</f>
        <v>1.1000000000000001</v>
      </c>
      <c r="K4" s="1">
        <f t="shared" ref="K4:K23" si="3">J4+F4/$K$1</f>
        <v>2.7666666666666666</v>
      </c>
      <c r="L4" s="1">
        <f t="shared" ref="L4:L23" si="4">G4*$L$1</f>
        <v>19.649999999999999</v>
      </c>
      <c r="M4" s="1">
        <f t="shared" ref="M4:M9" si="5">L4</f>
        <v>19.649999999999999</v>
      </c>
      <c r="O4" t="s">
        <v>20</v>
      </c>
      <c r="P4">
        <v>1.1000000000000001</v>
      </c>
      <c r="Q4">
        <v>2.7</v>
      </c>
      <c r="R4">
        <v>19.649999999999999</v>
      </c>
      <c r="T4" s="1">
        <f t="shared" ref="T4:T30" si="6">P4-J4</f>
        <v>0</v>
      </c>
      <c r="U4" s="1">
        <f t="shared" ref="U4:U30" si="7">Q4-K4</f>
        <v>-6.666666666666643E-2</v>
      </c>
      <c r="V4" s="1">
        <f t="shared" ref="V4:V30" si="8">R4-M4</f>
        <v>0</v>
      </c>
    </row>
    <row r="5" spans="2:22" x14ac:dyDescent="0.25">
      <c r="B5" t="s">
        <v>16</v>
      </c>
      <c r="C5">
        <v>4.0999999999999996</v>
      </c>
      <c r="D5">
        <v>5.2</v>
      </c>
      <c r="E5">
        <v>6.39</v>
      </c>
      <c r="F5" s="4">
        <f t="shared" si="0"/>
        <v>1.1000000000000005</v>
      </c>
      <c r="G5" s="5">
        <f t="shared" si="1"/>
        <v>6.39</v>
      </c>
      <c r="H5" s="3"/>
      <c r="I5" s="6" t="str">
        <f t="shared" si="2"/>
        <v>Requisitos Disciplinas</v>
      </c>
      <c r="J5" s="1">
        <f t="shared" ref="J5:J30" si="9">K4</f>
        <v>2.7666666666666666</v>
      </c>
      <c r="K5" s="1">
        <f t="shared" si="3"/>
        <v>3.5000000000000004</v>
      </c>
      <c r="L5" s="1">
        <f t="shared" si="4"/>
        <v>9.5849999999999991</v>
      </c>
      <c r="M5" s="1">
        <f t="shared" si="5"/>
        <v>9.5849999999999991</v>
      </c>
      <c r="O5" t="s">
        <v>16</v>
      </c>
      <c r="P5">
        <v>2.7</v>
      </c>
      <c r="Q5">
        <v>3.5</v>
      </c>
      <c r="R5">
        <v>9.58</v>
      </c>
      <c r="T5" s="1">
        <f t="shared" si="6"/>
        <v>-6.666666666666643E-2</v>
      </c>
      <c r="U5" s="1">
        <f t="shared" si="7"/>
        <v>0</v>
      </c>
      <c r="V5" s="1">
        <f t="shared" si="8"/>
        <v>-4.9999999999990052E-3</v>
      </c>
    </row>
    <row r="6" spans="2:22" x14ac:dyDescent="0.25">
      <c r="B6" t="s">
        <v>12</v>
      </c>
      <c r="C6">
        <v>5.2</v>
      </c>
      <c r="D6">
        <v>6.6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2"/>
        <v>Requisitos Aluno</v>
      </c>
      <c r="J6" s="1">
        <f t="shared" si="9"/>
        <v>3.5000000000000004</v>
      </c>
      <c r="K6" s="1">
        <f t="shared" si="3"/>
        <v>4.4333333333333336</v>
      </c>
      <c r="L6" s="1">
        <f t="shared" si="4"/>
        <v>11.024999999999999</v>
      </c>
      <c r="M6" s="1">
        <f t="shared" si="5"/>
        <v>11.024999999999999</v>
      </c>
      <c r="O6" t="s">
        <v>12</v>
      </c>
      <c r="P6">
        <v>3.5</v>
      </c>
      <c r="Q6">
        <v>4.4000000000000004</v>
      </c>
      <c r="R6">
        <v>11.02</v>
      </c>
      <c r="T6" s="1">
        <f t="shared" si="6"/>
        <v>0</v>
      </c>
      <c r="U6" s="1">
        <f t="shared" si="7"/>
        <v>-3.3333333333333215E-2</v>
      </c>
      <c r="V6" s="1">
        <f t="shared" si="8"/>
        <v>-4.9999999999990052E-3</v>
      </c>
    </row>
    <row r="7" spans="2:22" x14ac:dyDescent="0.25">
      <c r="B7" t="s">
        <v>8</v>
      </c>
      <c r="C7">
        <v>6.6</v>
      </c>
      <c r="D7">
        <v>7.9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2"/>
        <v>Requisitos Áreas</v>
      </c>
      <c r="J7" s="1">
        <f t="shared" si="9"/>
        <v>4.4333333333333336</v>
      </c>
      <c r="K7" s="1">
        <f t="shared" si="3"/>
        <v>5.3000000000000007</v>
      </c>
      <c r="L7" s="1">
        <f t="shared" si="4"/>
        <v>11.024999999999999</v>
      </c>
      <c r="M7" s="1">
        <f t="shared" si="5"/>
        <v>11.024999999999999</v>
      </c>
      <c r="O7" t="s">
        <v>8</v>
      </c>
      <c r="P7">
        <v>4.4000000000000004</v>
      </c>
      <c r="Q7">
        <v>5.3</v>
      </c>
      <c r="R7">
        <v>11.02</v>
      </c>
      <c r="T7" s="1">
        <f t="shared" si="6"/>
        <v>-3.3333333333333215E-2</v>
      </c>
      <c r="U7" s="1">
        <f t="shared" si="7"/>
        <v>0</v>
      </c>
      <c r="V7" s="1">
        <f t="shared" si="8"/>
        <v>-4.9999999999990052E-3</v>
      </c>
    </row>
    <row r="8" spans="2:22" x14ac:dyDescent="0.25">
      <c r="B8" t="s">
        <v>4</v>
      </c>
      <c r="C8">
        <v>7.9</v>
      </c>
      <c r="D8">
        <v>9.1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2"/>
        <v>Requisitos Professores</v>
      </c>
      <c r="J8" s="1">
        <f t="shared" si="9"/>
        <v>5.3000000000000007</v>
      </c>
      <c r="K8" s="1">
        <f t="shared" si="3"/>
        <v>6.1000000000000005</v>
      </c>
      <c r="L8" s="1">
        <f t="shared" si="4"/>
        <v>9.5849999999999991</v>
      </c>
      <c r="M8" s="1">
        <f t="shared" si="5"/>
        <v>9.5849999999999991</v>
      </c>
      <c r="O8" t="s">
        <v>4</v>
      </c>
      <c r="P8">
        <v>5.3</v>
      </c>
      <c r="Q8">
        <v>6.1</v>
      </c>
      <c r="R8">
        <v>9.58</v>
      </c>
      <c r="T8" s="1">
        <f t="shared" si="6"/>
        <v>0</v>
      </c>
      <c r="U8" s="1">
        <f t="shared" si="7"/>
        <v>0</v>
      </c>
      <c r="V8" s="1">
        <f t="shared" si="8"/>
        <v>-4.9999999999990052E-3</v>
      </c>
    </row>
    <row r="9" spans="2:22" x14ac:dyDescent="0.25">
      <c r="B9" t="s">
        <v>0</v>
      </c>
      <c r="C9">
        <v>9.1</v>
      </c>
      <c r="D9">
        <v>10.199999999999999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2"/>
        <v>Requisitos Usuários</v>
      </c>
      <c r="J9" s="1">
        <f t="shared" si="9"/>
        <v>6.1000000000000005</v>
      </c>
      <c r="K9" s="1">
        <f t="shared" si="3"/>
        <v>6.8333333333333339</v>
      </c>
      <c r="L9" s="1">
        <f t="shared" si="4"/>
        <v>8.625</v>
      </c>
      <c r="M9" s="1">
        <f t="shared" si="5"/>
        <v>8.625</v>
      </c>
      <c r="O9" t="s">
        <v>0</v>
      </c>
      <c r="P9">
        <v>6.1</v>
      </c>
      <c r="Q9">
        <v>6.8</v>
      </c>
      <c r="R9">
        <v>8.6300000000000008</v>
      </c>
      <c r="T9" s="1">
        <f t="shared" si="6"/>
        <v>0</v>
      </c>
      <c r="U9" s="1">
        <f t="shared" si="7"/>
        <v>-3.3333333333334103E-2</v>
      </c>
      <c r="V9" s="1">
        <f t="shared" si="8"/>
        <v>5.0000000000007816E-3</v>
      </c>
    </row>
    <row r="10" spans="2:22" x14ac:dyDescent="0.25">
      <c r="B10" t="s">
        <v>25</v>
      </c>
      <c r="C10">
        <v>10.199999999999999</v>
      </c>
      <c r="D10">
        <v>12.2</v>
      </c>
      <c r="E10">
        <v>19.57</v>
      </c>
      <c r="F10" s="4">
        <f t="shared" si="0"/>
        <v>2</v>
      </c>
      <c r="G10" s="5">
        <f t="shared" ref="G10:G23" si="10">E10-E3</f>
        <v>10.94</v>
      </c>
      <c r="H10" s="3"/>
      <c r="I10" s="6" t="str">
        <f t="shared" si="2"/>
        <v>Projeto Inscrições</v>
      </c>
      <c r="J10" s="1">
        <f t="shared" si="9"/>
        <v>6.8333333333333339</v>
      </c>
      <c r="K10" s="1">
        <f t="shared" si="3"/>
        <v>8.1666666666666679</v>
      </c>
      <c r="L10" s="1">
        <f t="shared" si="4"/>
        <v>16.41</v>
      </c>
      <c r="M10" s="1">
        <f>L10+M3</f>
        <v>29.355</v>
      </c>
      <c r="O10" t="s">
        <v>25</v>
      </c>
      <c r="P10">
        <v>6.8</v>
      </c>
      <c r="Q10">
        <v>8.1999999999999993</v>
      </c>
      <c r="R10">
        <v>29.36</v>
      </c>
      <c r="T10" s="1">
        <f t="shared" si="6"/>
        <v>-3.3333333333334103E-2</v>
      </c>
      <c r="U10" s="1">
        <f t="shared" si="7"/>
        <v>3.3333333333331439E-2</v>
      </c>
      <c r="V10" s="1">
        <f t="shared" si="8"/>
        <v>4.9999999999990052E-3</v>
      </c>
    </row>
    <row r="11" spans="2:22" x14ac:dyDescent="0.25">
      <c r="B11" t="s">
        <v>21</v>
      </c>
      <c r="C11">
        <v>12.2</v>
      </c>
      <c r="D11">
        <v>15.3</v>
      </c>
      <c r="E11">
        <v>29.72</v>
      </c>
      <c r="F11" s="4">
        <f t="shared" si="0"/>
        <v>3.1000000000000014</v>
      </c>
      <c r="G11" s="5">
        <f t="shared" si="10"/>
        <v>16.619999999999997</v>
      </c>
      <c r="H11" s="3"/>
      <c r="I11" s="6" t="str">
        <f t="shared" si="2"/>
        <v>Projeto Turmas</v>
      </c>
      <c r="J11" s="1">
        <f t="shared" si="9"/>
        <v>8.1666666666666679</v>
      </c>
      <c r="K11" s="1">
        <f t="shared" si="3"/>
        <v>10.233333333333336</v>
      </c>
      <c r="L11" s="1">
        <f t="shared" si="4"/>
        <v>24.929999999999996</v>
      </c>
      <c r="M11" s="1">
        <f t="shared" ref="M11:M23" si="11">L11+M4</f>
        <v>44.58</v>
      </c>
      <c r="O11" t="s">
        <v>21</v>
      </c>
      <c r="P11">
        <v>8.1999999999999993</v>
      </c>
      <c r="Q11">
        <v>10.199999999999999</v>
      </c>
      <c r="R11">
        <v>44.58</v>
      </c>
      <c r="T11" s="1">
        <f t="shared" si="6"/>
        <v>3.3333333333331439E-2</v>
      </c>
      <c r="U11" s="1">
        <f t="shared" si="7"/>
        <v>-3.3333333333336768E-2</v>
      </c>
      <c r="V11" s="1">
        <f t="shared" si="8"/>
        <v>0</v>
      </c>
    </row>
    <row r="12" spans="2:22" x14ac:dyDescent="0.25">
      <c r="B12" t="s">
        <v>17</v>
      </c>
      <c r="C12">
        <v>15.3</v>
      </c>
      <c r="D12">
        <v>16.8</v>
      </c>
      <c r="E12">
        <v>14.5</v>
      </c>
      <c r="F12" s="4">
        <f t="shared" si="0"/>
        <v>1.5</v>
      </c>
      <c r="G12" s="5">
        <f t="shared" si="10"/>
        <v>8.11</v>
      </c>
      <c r="H12" s="3"/>
      <c r="I12" s="6" t="str">
        <f t="shared" si="2"/>
        <v>Projeto Disciplinas</v>
      </c>
      <c r="J12" s="1">
        <f t="shared" si="9"/>
        <v>10.233333333333336</v>
      </c>
      <c r="K12" s="1">
        <f t="shared" si="3"/>
        <v>11.233333333333336</v>
      </c>
      <c r="L12" s="1">
        <f t="shared" si="4"/>
        <v>12.164999999999999</v>
      </c>
      <c r="M12" s="1">
        <f t="shared" si="11"/>
        <v>21.75</v>
      </c>
      <c r="O12" t="s">
        <v>17</v>
      </c>
      <c r="P12">
        <v>10.199999999999999</v>
      </c>
      <c r="Q12">
        <v>11.2</v>
      </c>
      <c r="R12">
        <v>21.75</v>
      </c>
      <c r="T12" s="1">
        <f t="shared" si="6"/>
        <v>-3.3333333333336768E-2</v>
      </c>
      <c r="U12" s="1">
        <f t="shared" si="7"/>
        <v>-3.3333333333336768E-2</v>
      </c>
      <c r="V12" s="1">
        <f t="shared" si="8"/>
        <v>0</v>
      </c>
    </row>
    <row r="13" spans="2:22" x14ac:dyDescent="0.25">
      <c r="B13" t="s">
        <v>13</v>
      </c>
      <c r="C13">
        <v>16.8</v>
      </c>
      <c r="D13">
        <v>18.5</v>
      </c>
      <c r="E13">
        <v>16.670000000000002</v>
      </c>
      <c r="F13" s="4">
        <f t="shared" si="0"/>
        <v>1.6999999999999993</v>
      </c>
      <c r="G13" s="5">
        <f t="shared" si="10"/>
        <v>9.3200000000000021</v>
      </c>
      <c r="H13" s="3"/>
      <c r="I13" s="6" t="str">
        <f t="shared" si="2"/>
        <v>Projeto Aluno</v>
      </c>
      <c r="J13" s="1">
        <f t="shared" si="9"/>
        <v>11.233333333333336</v>
      </c>
      <c r="K13" s="1">
        <f t="shared" si="3"/>
        <v>12.366666666666669</v>
      </c>
      <c r="L13" s="1">
        <f t="shared" si="4"/>
        <v>13.980000000000004</v>
      </c>
      <c r="M13" s="1">
        <f t="shared" si="11"/>
        <v>25.005000000000003</v>
      </c>
      <c r="O13" t="s">
        <v>13</v>
      </c>
      <c r="P13">
        <v>11.2</v>
      </c>
      <c r="Q13">
        <v>12.3</v>
      </c>
      <c r="R13">
        <v>25.01</v>
      </c>
      <c r="T13" s="1">
        <f t="shared" si="6"/>
        <v>-3.3333333333336768E-2</v>
      </c>
      <c r="U13" s="1">
        <f t="shared" si="7"/>
        <v>-6.6666666666668206E-2</v>
      </c>
      <c r="V13" s="1">
        <f t="shared" si="8"/>
        <v>4.9999999999990052E-3</v>
      </c>
    </row>
    <row r="14" spans="2:22" x14ac:dyDescent="0.25">
      <c r="B14" t="s">
        <v>9</v>
      </c>
      <c r="C14">
        <v>18.5</v>
      </c>
      <c r="D14">
        <v>20.2</v>
      </c>
      <c r="E14">
        <v>16.670000000000002</v>
      </c>
      <c r="F14" s="4">
        <f t="shared" si="0"/>
        <v>1.6999999999999993</v>
      </c>
      <c r="G14" s="5">
        <f t="shared" si="10"/>
        <v>9.3200000000000021</v>
      </c>
      <c r="H14" s="3"/>
      <c r="I14" s="6" t="str">
        <f t="shared" si="2"/>
        <v>Projeto Áreas</v>
      </c>
      <c r="J14" s="1">
        <f t="shared" si="9"/>
        <v>12.366666666666669</v>
      </c>
      <c r="K14" s="1">
        <f t="shared" si="3"/>
        <v>13.500000000000002</v>
      </c>
      <c r="L14" s="1">
        <f t="shared" si="4"/>
        <v>13.980000000000004</v>
      </c>
      <c r="M14" s="1">
        <f t="shared" si="11"/>
        <v>25.005000000000003</v>
      </c>
      <c r="O14" t="s">
        <v>9</v>
      </c>
      <c r="P14">
        <v>12.3</v>
      </c>
      <c r="Q14">
        <v>13.5</v>
      </c>
      <c r="R14">
        <v>25.01</v>
      </c>
      <c r="T14" s="1">
        <f t="shared" si="6"/>
        <v>-6.6666666666668206E-2</v>
      </c>
      <c r="U14" s="1">
        <f t="shared" si="7"/>
        <v>0</v>
      </c>
      <c r="V14" s="1">
        <f t="shared" si="8"/>
        <v>4.9999999999990052E-3</v>
      </c>
    </row>
    <row r="15" spans="2:22" x14ac:dyDescent="0.25">
      <c r="B15" t="s">
        <v>5</v>
      </c>
      <c r="C15">
        <v>20.2</v>
      </c>
      <c r="D15">
        <v>21.7</v>
      </c>
      <c r="E15">
        <v>14.5</v>
      </c>
      <c r="F15" s="4">
        <f t="shared" si="0"/>
        <v>1.5</v>
      </c>
      <c r="G15" s="5">
        <f t="shared" si="10"/>
        <v>8.11</v>
      </c>
      <c r="H15" s="3"/>
      <c r="I15" s="6" t="str">
        <f t="shared" si="2"/>
        <v>Projeto Professores</v>
      </c>
      <c r="J15" s="1">
        <f t="shared" si="9"/>
        <v>13.500000000000002</v>
      </c>
      <c r="K15" s="1">
        <f t="shared" si="3"/>
        <v>14.500000000000002</v>
      </c>
      <c r="L15" s="1">
        <f t="shared" si="4"/>
        <v>12.164999999999999</v>
      </c>
      <c r="M15" s="1">
        <f t="shared" si="11"/>
        <v>21.75</v>
      </c>
      <c r="O15" t="s">
        <v>5</v>
      </c>
      <c r="P15">
        <v>13.5</v>
      </c>
      <c r="Q15">
        <v>14.5</v>
      </c>
      <c r="R15">
        <v>21.75</v>
      </c>
      <c r="T15" s="1">
        <f t="shared" si="6"/>
        <v>0</v>
      </c>
      <c r="U15" s="1">
        <f t="shared" si="7"/>
        <v>0</v>
      </c>
      <c r="V15" s="1">
        <f t="shared" si="8"/>
        <v>0</v>
      </c>
    </row>
    <row r="16" spans="2:22" x14ac:dyDescent="0.25">
      <c r="B16" t="s">
        <v>1</v>
      </c>
      <c r="C16">
        <v>21.7</v>
      </c>
      <c r="D16">
        <v>23</v>
      </c>
      <c r="E16">
        <v>13.05</v>
      </c>
      <c r="F16" s="4">
        <f t="shared" si="0"/>
        <v>1.3000000000000007</v>
      </c>
      <c r="G16" s="5">
        <f t="shared" si="10"/>
        <v>7.3000000000000007</v>
      </c>
      <c r="H16" s="3"/>
      <c r="I16" s="6" t="str">
        <f t="shared" si="2"/>
        <v>Projeto Usuários</v>
      </c>
      <c r="J16" s="1">
        <f t="shared" si="9"/>
        <v>14.500000000000002</v>
      </c>
      <c r="K16" s="1">
        <f t="shared" si="3"/>
        <v>15.366666666666669</v>
      </c>
      <c r="L16" s="1">
        <f t="shared" si="4"/>
        <v>10.950000000000001</v>
      </c>
      <c r="M16" s="1">
        <f t="shared" si="11"/>
        <v>19.575000000000003</v>
      </c>
      <c r="O16" t="s">
        <v>1</v>
      </c>
      <c r="P16">
        <v>14.5</v>
      </c>
      <c r="Q16">
        <v>15.4</v>
      </c>
      <c r="R16">
        <v>19.57</v>
      </c>
      <c r="T16" s="1">
        <f t="shared" si="6"/>
        <v>0</v>
      </c>
      <c r="U16" s="1">
        <f t="shared" si="7"/>
        <v>3.3333333333331439E-2</v>
      </c>
      <c r="V16" s="1">
        <f t="shared" si="8"/>
        <v>-5.000000000002558E-3</v>
      </c>
    </row>
    <row r="17" spans="2:22" x14ac:dyDescent="0.25">
      <c r="B17" t="s">
        <v>26</v>
      </c>
      <c r="C17">
        <v>23</v>
      </c>
      <c r="D17">
        <v>31.4</v>
      </c>
      <c r="E17">
        <v>64.8</v>
      </c>
      <c r="F17" s="4">
        <f t="shared" si="0"/>
        <v>8.3999999999999986</v>
      </c>
      <c r="G17" s="5">
        <f t="shared" si="10"/>
        <v>45.23</v>
      </c>
      <c r="H17" s="3"/>
      <c r="I17" s="6" t="str">
        <f t="shared" si="2"/>
        <v>Codificacao Inscrições</v>
      </c>
      <c r="J17" s="1">
        <f t="shared" si="9"/>
        <v>15.366666666666669</v>
      </c>
      <c r="K17" s="1">
        <f t="shared" si="3"/>
        <v>20.966666666666669</v>
      </c>
      <c r="L17" s="1">
        <f t="shared" si="4"/>
        <v>67.844999999999999</v>
      </c>
      <c r="M17" s="1">
        <f t="shared" si="11"/>
        <v>97.2</v>
      </c>
      <c r="O17" t="s">
        <v>26</v>
      </c>
      <c r="P17">
        <v>15.4</v>
      </c>
      <c r="Q17">
        <v>20.9</v>
      </c>
      <c r="R17">
        <v>97.2</v>
      </c>
      <c r="T17" s="1">
        <f t="shared" si="6"/>
        <v>3.3333333333331439E-2</v>
      </c>
      <c r="U17" s="1">
        <f t="shared" si="7"/>
        <v>-6.6666666666669983E-2</v>
      </c>
      <c r="V17" s="1">
        <f t="shared" si="8"/>
        <v>0</v>
      </c>
    </row>
    <row r="18" spans="2:22" x14ac:dyDescent="0.25">
      <c r="B18" t="s">
        <v>22</v>
      </c>
      <c r="C18">
        <v>31.4</v>
      </c>
      <c r="D18">
        <v>44.1</v>
      </c>
      <c r="E18">
        <v>98.4</v>
      </c>
      <c r="F18" s="4">
        <f t="shared" si="0"/>
        <v>12.700000000000003</v>
      </c>
      <c r="G18" s="5">
        <f t="shared" si="10"/>
        <v>68.680000000000007</v>
      </c>
      <c r="H18" s="3"/>
      <c r="I18" s="6" t="str">
        <f t="shared" si="2"/>
        <v>Codificacao Turmas</v>
      </c>
      <c r="J18" s="1">
        <f t="shared" si="9"/>
        <v>20.966666666666669</v>
      </c>
      <c r="K18" s="1">
        <f t="shared" si="3"/>
        <v>29.433333333333337</v>
      </c>
      <c r="L18" s="1">
        <f t="shared" si="4"/>
        <v>103.02000000000001</v>
      </c>
      <c r="M18" s="1">
        <f t="shared" si="11"/>
        <v>147.60000000000002</v>
      </c>
      <c r="O18" t="s">
        <v>22</v>
      </c>
      <c r="P18">
        <v>20.9</v>
      </c>
      <c r="Q18">
        <v>29.4</v>
      </c>
      <c r="R18">
        <v>147.6</v>
      </c>
      <c r="T18" s="1">
        <f t="shared" si="6"/>
        <v>-6.6666666666669983E-2</v>
      </c>
      <c r="U18" s="1">
        <f t="shared" si="7"/>
        <v>-3.3333333333338544E-2</v>
      </c>
      <c r="V18" s="1">
        <f t="shared" si="8"/>
        <v>0</v>
      </c>
    </row>
    <row r="19" spans="2:22" x14ac:dyDescent="0.25">
      <c r="B19" t="s">
        <v>18</v>
      </c>
      <c r="C19">
        <v>44.1</v>
      </c>
      <c r="D19">
        <v>50.2</v>
      </c>
      <c r="E19">
        <v>48</v>
      </c>
      <c r="F19" s="4">
        <f t="shared" si="0"/>
        <v>6.1000000000000014</v>
      </c>
      <c r="G19" s="5">
        <f t="shared" si="10"/>
        <v>33.5</v>
      </c>
      <c r="H19" s="3"/>
      <c r="I19" s="6" t="str">
        <f t="shared" si="2"/>
        <v>Codificacao Disciplinas</v>
      </c>
      <c r="J19" s="1">
        <f t="shared" si="9"/>
        <v>29.433333333333337</v>
      </c>
      <c r="K19" s="1">
        <f t="shared" si="3"/>
        <v>33.500000000000007</v>
      </c>
      <c r="L19" s="1">
        <f t="shared" si="4"/>
        <v>50.25</v>
      </c>
      <c r="M19" s="1">
        <f t="shared" si="11"/>
        <v>72</v>
      </c>
      <c r="O19" t="s">
        <v>18</v>
      </c>
      <c r="P19">
        <v>29.4</v>
      </c>
      <c r="Q19">
        <v>33.5</v>
      </c>
      <c r="R19">
        <v>72</v>
      </c>
      <c r="T19" s="1">
        <f t="shared" si="6"/>
        <v>-3.3333333333338544E-2</v>
      </c>
      <c r="U19" s="1">
        <f t="shared" si="7"/>
        <v>0</v>
      </c>
      <c r="V19" s="1">
        <f t="shared" si="8"/>
        <v>0</v>
      </c>
    </row>
    <row r="20" spans="2:22" x14ac:dyDescent="0.25">
      <c r="B20" t="s">
        <v>14</v>
      </c>
      <c r="C20">
        <v>50.2</v>
      </c>
      <c r="D20">
        <v>57.3</v>
      </c>
      <c r="E20">
        <v>55.2</v>
      </c>
      <c r="F20" s="4">
        <f t="shared" si="0"/>
        <v>7.0999999999999943</v>
      </c>
      <c r="G20" s="5">
        <f t="shared" si="10"/>
        <v>38.53</v>
      </c>
      <c r="H20" s="3"/>
      <c r="I20" s="6" t="str">
        <f t="shared" si="2"/>
        <v>Codificacao Aluno</v>
      </c>
      <c r="J20" s="1">
        <f t="shared" si="9"/>
        <v>33.500000000000007</v>
      </c>
      <c r="K20" s="1">
        <f t="shared" si="3"/>
        <v>38.233333333333334</v>
      </c>
      <c r="L20" s="1">
        <f t="shared" si="4"/>
        <v>57.795000000000002</v>
      </c>
      <c r="M20" s="1">
        <f t="shared" si="11"/>
        <v>82.800000000000011</v>
      </c>
      <c r="O20" t="s">
        <v>14</v>
      </c>
      <c r="P20">
        <v>33.5</v>
      </c>
      <c r="Q20">
        <v>38.200000000000003</v>
      </c>
      <c r="R20">
        <v>82.8</v>
      </c>
      <c r="T20" s="1">
        <f t="shared" si="6"/>
        <v>0</v>
      </c>
      <c r="U20" s="1">
        <f t="shared" si="7"/>
        <v>-3.3333333333331439E-2</v>
      </c>
      <c r="V20" s="1">
        <f t="shared" si="8"/>
        <v>0</v>
      </c>
    </row>
    <row r="21" spans="2:22" x14ac:dyDescent="0.25">
      <c r="B21" t="s">
        <v>10</v>
      </c>
      <c r="C21">
        <v>57.3</v>
      </c>
      <c r="D21">
        <v>64.400000000000006</v>
      </c>
      <c r="E21">
        <v>55.2</v>
      </c>
      <c r="F21" s="4">
        <f t="shared" si="0"/>
        <v>7.1000000000000085</v>
      </c>
      <c r="G21" s="5">
        <f t="shared" si="10"/>
        <v>38.53</v>
      </c>
      <c r="H21" s="3"/>
      <c r="I21" s="6" t="str">
        <f t="shared" si="2"/>
        <v>Codificacao Áreas</v>
      </c>
      <c r="J21" s="1">
        <f t="shared" si="9"/>
        <v>38.233333333333334</v>
      </c>
      <c r="K21" s="1">
        <f t="shared" si="3"/>
        <v>42.966666666666676</v>
      </c>
      <c r="L21" s="1">
        <f t="shared" si="4"/>
        <v>57.795000000000002</v>
      </c>
      <c r="M21" s="1">
        <f t="shared" si="11"/>
        <v>82.800000000000011</v>
      </c>
      <c r="O21" t="s">
        <v>10</v>
      </c>
      <c r="P21">
        <v>38.200000000000003</v>
      </c>
      <c r="Q21">
        <v>43</v>
      </c>
      <c r="R21">
        <v>82.8</v>
      </c>
      <c r="T21" s="1">
        <f t="shared" si="6"/>
        <v>-3.3333333333331439E-2</v>
      </c>
      <c r="U21" s="1">
        <f t="shared" si="7"/>
        <v>3.3333333333324333E-2</v>
      </c>
      <c r="V21" s="1">
        <f t="shared" si="8"/>
        <v>0</v>
      </c>
    </row>
    <row r="22" spans="2:22" x14ac:dyDescent="0.25">
      <c r="B22" t="s">
        <v>6</v>
      </c>
      <c r="C22">
        <v>64.400000000000006</v>
      </c>
      <c r="D22">
        <v>70.599999999999994</v>
      </c>
      <c r="E22">
        <v>48</v>
      </c>
      <c r="F22" s="4">
        <f t="shared" si="0"/>
        <v>6.1999999999999886</v>
      </c>
      <c r="G22" s="5">
        <f t="shared" si="10"/>
        <v>33.5</v>
      </c>
      <c r="H22" s="3"/>
      <c r="I22" s="6" t="str">
        <f t="shared" si="2"/>
        <v>Codificacao Professores</v>
      </c>
      <c r="J22" s="1">
        <f t="shared" si="9"/>
        <v>42.966666666666676</v>
      </c>
      <c r="K22" s="1">
        <f t="shared" si="3"/>
        <v>47.1</v>
      </c>
      <c r="L22" s="1">
        <f t="shared" si="4"/>
        <v>50.25</v>
      </c>
      <c r="M22" s="1">
        <f t="shared" si="11"/>
        <v>72</v>
      </c>
      <c r="O22" t="s">
        <v>6</v>
      </c>
      <c r="P22">
        <v>43</v>
      </c>
      <c r="Q22">
        <v>47.1</v>
      </c>
      <c r="R22">
        <v>72</v>
      </c>
      <c r="T22" s="1">
        <f t="shared" si="6"/>
        <v>3.3333333333324333E-2</v>
      </c>
      <c r="U22" s="1">
        <f t="shared" si="7"/>
        <v>0</v>
      </c>
      <c r="V22" s="1">
        <f t="shared" si="8"/>
        <v>0</v>
      </c>
    </row>
    <row r="23" spans="2:22" x14ac:dyDescent="0.25">
      <c r="B23" t="s">
        <v>2</v>
      </c>
      <c r="C23">
        <v>70.599999999999994</v>
      </c>
      <c r="D23">
        <v>76.2</v>
      </c>
      <c r="E23">
        <v>43.2</v>
      </c>
      <c r="F23" s="4">
        <f t="shared" si="0"/>
        <v>5.6000000000000085</v>
      </c>
      <c r="G23" s="5">
        <f t="shared" si="10"/>
        <v>30.150000000000002</v>
      </c>
      <c r="H23" s="3"/>
      <c r="I23" s="6" t="str">
        <f t="shared" si="2"/>
        <v>Codificacao Usuários</v>
      </c>
      <c r="J23" s="1">
        <f t="shared" si="9"/>
        <v>47.1</v>
      </c>
      <c r="K23" s="1">
        <f t="shared" si="3"/>
        <v>50.833333333333343</v>
      </c>
      <c r="L23" s="1">
        <f t="shared" si="4"/>
        <v>45.225000000000001</v>
      </c>
      <c r="M23" s="1">
        <f t="shared" si="11"/>
        <v>64.800000000000011</v>
      </c>
      <c r="O23" t="s">
        <v>2</v>
      </c>
      <c r="P23">
        <v>47.1</v>
      </c>
      <c r="Q23">
        <v>50.8</v>
      </c>
      <c r="R23">
        <v>64.8</v>
      </c>
      <c r="T23" s="1">
        <f t="shared" si="6"/>
        <v>0</v>
      </c>
      <c r="U23" s="1">
        <f t="shared" si="7"/>
        <v>-3.3333333333345649E-2</v>
      </c>
      <c r="V23" s="1">
        <f t="shared" si="8"/>
        <v>0</v>
      </c>
    </row>
    <row r="24" spans="2:22" x14ac:dyDescent="0.25">
      <c r="B24" t="s">
        <v>27</v>
      </c>
      <c r="C24">
        <v>76.2</v>
      </c>
      <c r="D24">
        <v>84.6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2"/>
        <v>Testes Inscrições</v>
      </c>
      <c r="J24" s="1">
        <f t="shared" si="9"/>
        <v>50.833333333333343</v>
      </c>
      <c r="K24" s="1">
        <f>J24+M17*0.13/$K$1</f>
        <v>59.257333333333342</v>
      </c>
      <c r="L24" s="1">
        <v>0</v>
      </c>
      <c r="M24" s="1">
        <v>0</v>
      </c>
      <c r="O24" t="s">
        <v>27</v>
      </c>
      <c r="P24">
        <v>50.8</v>
      </c>
      <c r="Q24">
        <v>59.2</v>
      </c>
      <c r="R24">
        <v>0</v>
      </c>
      <c r="T24" s="1">
        <f t="shared" si="6"/>
        <v>-3.3333333333345649E-2</v>
      </c>
      <c r="U24" s="1">
        <f t="shared" si="7"/>
        <v>-5.7333333333339453E-2</v>
      </c>
      <c r="V24" s="1">
        <f t="shared" si="8"/>
        <v>0</v>
      </c>
    </row>
    <row r="25" spans="2:22" x14ac:dyDescent="0.25">
      <c r="B25" t="s">
        <v>23</v>
      </c>
      <c r="C25">
        <v>84.6</v>
      </c>
      <c r="D25">
        <v>97.4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2"/>
        <v>Testes Turmas</v>
      </c>
      <c r="J25" s="1">
        <f t="shared" si="9"/>
        <v>59.257333333333342</v>
      </c>
      <c r="K25" s="1">
        <f t="shared" ref="K25:K30" si="12">J25+M18*0.13/$K$1</f>
        <v>72.049333333333351</v>
      </c>
      <c r="L25" s="1">
        <v>0</v>
      </c>
      <c r="M25" s="1">
        <v>0</v>
      </c>
      <c r="O25" t="s">
        <v>23</v>
      </c>
      <c r="P25">
        <v>59.2</v>
      </c>
      <c r="Q25">
        <v>72</v>
      </c>
      <c r="R25">
        <v>0</v>
      </c>
      <c r="T25" s="1">
        <f t="shared" si="6"/>
        <v>-5.7333333333339453E-2</v>
      </c>
      <c r="U25" s="1">
        <f t="shared" si="7"/>
        <v>-4.9333333333350993E-2</v>
      </c>
      <c r="V25" s="1">
        <f t="shared" si="8"/>
        <v>0</v>
      </c>
    </row>
    <row r="26" spans="2:22" x14ac:dyDescent="0.25">
      <c r="B26" t="s">
        <v>19</v>
      </c>
      <c r="C26">
        <v>97.4</v>
      </c>
      <c r="D26">
        <v>103.6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2"/>
        <v>Testes Disciplinas</v>
      </c>
      <c r="J26" s="1">
        <f t="shared" si="9"/>
        <v>72.049333333333351</v>
      </c>
      <c r="K26" s="1">
        <f t="shared" si="12"/>
        <v>78.289333333333346</v>
      </c>
      <c r="L26" s="1">
        <v>0</v>
      </c>
      <c r="M26" s="1">
        <v>0</v>
      </c>
      <c r="O26" t="s">
        <v>19</v>
      </c>
      <c r="P26">
        <v>72</v>
      </c>
      <c r="Q26">
        <v>78.3</v>
      </c>
      <c r="R26">
        <v>0</v>
      </c>
      <c r="T26" s="1">
        <f t="shared" si="6"/>
        <v>-4.9333333333350993E-2</v>
      </c>
      <c r="U26" s="1">
        <f t="shared" si="7"/>
        <v>1.0666666666651281E-2</v>
      </c>
      <c r="V26" s="1">
        <f t="shared" si="8"/>
        <v>0</v>
      </c>
    </row>
    <row r="27" spans="2:22" x14ac:dyDescent="0.25">
      <c r="B27" t="s">
        <v>15</v>
      </c>
      <c r="C27">
        <v>103.6</v>
      </c>
      <c r="D27">
        <v>110.8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2"/>
        <v>Testes Aluno</v>
      </c>
      <c r="J27" s="1">
        <f t="shared" si="9"/>
        <v>78.289333333333346</v>
      </c>
      <c r="K27" s="1">
        <f t="shared" si="12"/>
        <v>85.465333333333348</v>
      </c>
      <c r="L27" s="1">
        <v>0</v>
      </c>
      <c r="M27" s="1">
        <v>0</v>
      </c>
      <c r="O27" t="s">
        <v>15</v>
      </c>
      <c r="P27">
        <v>78.3</v>
      </c>
      <c r="Q27">
        <v>85.4</v>
      </c>
      <c r="R27">
        <v>0</v>
      </c>
      <c r="T27" s="1">
        <f t="shared" si="6"/>
        <v>1.0666666666651281E-2</v>
      </c>
      <c r="U27" s="1">
        <f t="shared" si="7"/>
        <v>-6.5333333333342125E-2</v>
      </c>
      <c r="V27" s="1">
        <f t="shared" si="8"/>
        <v>0</v>
      </c>
    </row>
    <row r="28" spans="2:22" x14ac:dyDescent="0.25">
      <c r="B28" t="s">
        <v>11</v>
      </c>
      <c r="C28">
        <v>110.8</v>
      </c>
      <c r="D28">
        <v>118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2"/>
        <v>Testes Áreas</v>
      </c>
      <c r="J28" s="1">
        <f t="shared" si="9"/>
        <v>85.465333333333348</v>
      </c>
      <c r="K28" s="1">
        <f t="shared" si="12"/>
        <v>92.64133333333335</v>
      </c>
      <c r="L28" s="1">
        <v>0</v>
      </c>
      <c r="M28" s="1">
        <v>0</v>
      </c>
      <c r="O28" t="s">
        <v>11</v>
      </c>
      <c r="P28">
        <v>85.4</v>
      </c>
      <c r="Q28">
        <v>92.6</v>
      </c>
      <c r="R28">
        <v>0</v>
      </c>
      <c r="T28" s="1">
        <f t="shared" si="6"/>
        <v>-6.5333333333342125E-2</v>
      </c>
      <c r="U28" s="1">
        <f t="shared" si="7"/>
        <v>-4.1333333333355426E-2</v>
      </c>
      <c r="V28" s="1">
        <f t="shared" si="8"/>
        <v>0</v>
      </c>
    </row>
    <row r="29" spans="2:22" x14ac:dyDescent="0.25">
      <c r="B29" t="s">
        <v>7</v>
      </c>
      <c r="C29">
        <v>118</v>
      </c>
      <c r="D29">
        <v>124.2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2"/>
        <v>Testes Professores</v>
      </c>
      <c r="J29" s="1">
        <f t="shared" si="9"/>
        <v>92.64133333333335</v>
      </c>
      <c r="K29" s="1">
        <f t="shared" si="12"/>
        <v>98.881333333333345</v>
      </c>
      <c r="L29" s="1">
        <v>0</v>
      </c>
      <c r="M29" s="1">
        <v>0</v>
      </c>
      <c r="O29" t="s">
        <v>7</v>
      </c>
      <c r="P29">
        <v>92.6</v>
      </c>
      <c r="Q29">
        <v>98.9</v>
      </c>
      <c r="R29">
        <v>0</v>
      </c>
      <c r="T29" s="1">
        <f t="shared" si="6"/>
        <v>-4.1333333333355426E-2</v>
      </c>
      <c r="U29" s="1">
        <f t="shared" si="7"/>
        <v>1.8666666666661058E-2</v>
      </c>
      <c r="V29" s="1">
        <f t="shared" si="8"/>
        <v>0</v>
      </c>
    </row>
    <row r="30" spans="2:22" x14ac:dyDescent="0.25">
      <c r="B30" t="s">
        <v>3</v>
      </c>
      <c r="C30">
        <v>124.2</v>
      </c>
      <c r="D30">
        <v>129.9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2"/>
        <v>Testes Usuários</v>
      </c>
      <c r="J30" s="1">
        <f t="shared" si="9"/>
        <v>98.881333333333345</v>
      </c>
      <c r="K30" s="1">
        <f t="shared" si="12"/>
        <v>104.49733333333334</v>
      </c>
      <c r="L30" s="1">
        <v>0</v>
      </c>
      <c r="M30" s="1">
        <v>0</v>
      </c>
      <c r="O30" t="s">
        <v>3</v>
      </c>
      <c r="P30">
        <v>98.9</v>
      </c>
      <c r="Q30">
        <v>104.5</v>
      </c>
      <c r="R30">
        <v>0</v>
      </c>
      <c r="T30" s="1">
        <f t="shared" si="6"/>
        <v>1.8666666666661058E-2</v>
      </c>
      <c r="U30" s="1">
        <f t="shared" si="7"/>
        <v>2.6666666666557148E-3</v>
      </c>
      <c r="V30" s="1">
        <f t="shared" si="8"/>
        <v>0</v>
      </c>
    </row>
    <row r="33" spans="9:22" x14ac:dyDescent="0.25">
      <c r="K33">
        <v>1</v>
      </c>
      <c r="L33">
        <v>0.9</v>
      </c>
    </row>
    <row r="34" spans="9:22" x14ac:dyDescent="0.25">
      <c r="I34" t="s">
        <v>38</v>
      </c>
      <c r="J34" s="3" t="s">
        <v>29</v>
      </c>
      <c r="K34" s="3" t="s">
        <v>30</v>
      </c>
      <c r="L34" s="3" t="s">
        <v>31</v>
      </c>
      <c r="M34" s="3" t="s">
        <v>35</v>
      </c>
      <c r="P34" s="3" t="s">
        <v>29</v>
      </c>
      <c r="Q34" s="3" t="s">
        <v>30</v>
      </c>
      <c r="R34" s="3" t="s">
        <v>31</v>
      </c>
    </row>
    <row r="35" spans="9:22" x14ac:dyDescent="0.25">
      <c r="I35" s="6" t="str">
        <f>B3</f>
        <v>Requisitos Inscrições</v>
      </c>
      <c r="J35" s="1">
        <f>C3</f>
        <v>0.1</v>
      </c>
      <c r="K35" s="1">
        <f>J35+F3/$K$33</f>
        <v>1.6</v>
      </c>
      <c r="L35" s="1">
        <f>G3*$L$33</f>
        <v>7.7670000000000012</v>
      </c>
      <c r="M35" s="1">
        <f>L35</f>
        <v>7.7670000000000012</v>
      </c>
      <c r="O35" t="s">
        <v>24</v>
      </c>
      <c r="P35">
        <v>0.1</v>
      </c>
      <c r="Q35">
        <v>1.6</v>
      </c>
      <c r="R35">
        <v>7.76</v>
      </c>
      <c r="T35" s="1">
        <f>P35-J35</f>
        <v>0</v>
      </c>
      <c r="U35" s="1">
        <f>Q35-K35</f>
        <v>0</v>
      </c>
      <c r="V35" s="1">
        <f>R35-M35</f>
        <v>-7.0000000000014495E-3</v>
      </c>
    </row>
    <row r="36" spans="9:22" x14ac:dyDescent="0.25">
      <c r="I36" s="6" t="str">
        <f t="shared" ref="I36:I62" si="13">B4</f>
        <v>Requisitos Turmas</v>
      </c>
      <c r="J36" s="1">
        <f>K35</f>
        <v>1.6</v>
      </c>
      <c r="K36" s="1">
        <f t="shared" ref="K36:K55" si="14">J36+F4/$K$33</f>
        <v>4.0999999999999996</v>
      </c>
      <c r="L36" s="1">
        <f t="shared" ref="L36:L55" si="15">G4*$L$33</f>
        <v>11.79</v>
      </c>
      <c r="M36" s="1">
        <f t="shared" ref="M36:M41" si="16">L36</f>
        <v>11.79</v>
      </c>
      <c r="O36" t="s">
        <v>20</v>
      </c>
      <c r="P36">
        <v>1.6</v>
      </c>
      <c r="Q36">
        <v>4.0999999999999996</v>
      </c>
      <c r="R36">
        <v>11.79</v>
      </c>
      <c r="T36" s="1">
        <f t="shared" ref="T36:T62" si="17">P36-J36</f>
        <v>0</v>
      </c>
      <c r="U36" s="1">
        <f t="shared" ref="U36:U62" si="18">Q36-K36</f>
        <v>0</v>
      </c>
      <c r="V36" s="1">
        <f t="shared" ref="V36:V62" si="19">R36-M36</f>
        <v>0</v>
      </c>
    </row>
    <row r="37" spans="9:22" x14ac:dyDescent="0.25">
      <c r="I37" s="6" t="str">
        <f t="shared" si="13"/>
        <v>Requisitos Disciplinas</v>
      </c>
      <c r="J37" s="1">
        <f t="shared" ref="J37:J62" si="20">K36</f>
        <v>4.0999999999999996</v>
      </c>
      <c r="K37" s="1">
        <f t="shared" si="14"/>
        <v>5.2</v>
      </c>
      <c r="L37" s="1">
        <f t="shared" si="15"/>
        <v>5.7509999999999994</v>
      </c>
      <c r="M37" s="1">
        <f t="shared" si="16"/>
        <v>5.7509999999999994</v>
      </c>
      <c r="O37" t="s">
        <v>16</v>
      </c>
      <c r="P37">
        <v>4.0999999999999996</v>
      </c>
      <c r="Q37">
        <v>5.2</v>
      </c>
      <c r="R37">
        <v>5.75</v>
      </c>
      <c r="T37" s="1">
        <f t="shared" si="17"/>
        <v>0</v>
      </c>
      <c r="U37" s="1">
        <f t="shared" si="18"/>
        <v>0</v>
      </c>
      <c r="V37" s="1">
        <f t="shared" si="19"/>
        <v>-9.9999999999944578E-4</v>
      </c>
    </row>
    <row r="38" spans="9:22" x14ac:dyDescent="0.25">
      <c r="I38" s="6" t="str">
        <f t="shared" si="13"/>
        <v>Requisitos Aluno</v>
      </c>
      <c r="J38" s="1">
        <f t="shared" si="20"/>
        <v>5.2</v>
      </c>
      <c r="K38" s="1">
        <f t="shared" si="14"/>
        <v>6.6</v>
      </c>
      <c r="L38" s="1">
        <f t="shared" si="15"/>
        <v>6.6150000000000002</v>
      </c>
      <c r="M38" s="1">
        <f t="shared" si="16"/>
        <v>6.6150000000000002</v>
      </c>
      <c r="O38" t="s">
        <v>12</v>
      </c>
      <c r="P38">
        <v>5.2</v>
      </c>
      <c r="Q38">
        <v>6.6</v>
      </c>
      <c r="R38">
        <v>6.61</v>
      </c>
      <c r="T38" s="1">
        <f t="shared" si="17"/>
        <v>0</v>
      </c>
      <c r="U38" s="1">
        <f t="shared" si="18"/>
        <v>0</v>
      </c>
      <c r="V38" s="1">
        <f t="shared" si="19"/>
        <v>-4.9999999999998934E-3</v>
      </c>
    </row>
    <row r="39" spans="9:22" x14ac:dyDescent="0.25">
      <c r="I39" s="6" t="str">
        <f t="shared" si="13"/>
        <v>Requisitos Áreas</v>
      </c>
      <c r="J39" s="1">
        <f t="shared" si="20"/>
        <v>6.6</v>
      </c>
      <c r="K39" s="1">
        <f t="shared" si="14"/>
        <v>7.9</v>
      </c>
      <c r="L39" s="1">
        <f t="shared" si="15"/>
        <v>6.6150000000000002</v>
      </c>
      <c r="M39" s="1">
        <f t="shared" si="16"/>
        <v>6.6150000000000002</v>
      </c>
      <c r="O39" t="s">
        <v>8</v>
      </c>
      <c r="P39">
        <v>6.6</v>
      </c>
      <c r="Q39">
        <v>7.9</v>
      </c>
      <c r="R39">
        <v>6.61</v>
      </c>
      <c r="T39" s="1">
        <f t="shared" si="17"/>
        <v>0</v>
      </c>
      <c r="U39" s="1">
        <f t="shared" si="18"/>
        <v>0</v>
      </c>
      <c r="V39" s="1">
        <f t="shared" si="19"/>
        <v>-4.9999999999998934E-3</v>
      </c>
    </row>
    <row r="40" spans="9:22" x14ac:dyDescent="0.25">
      <c r="I40" s="6" t="str">
        <f t="shared" si="13"/>
        <v>Requisitos Professores</v>
      </c>
      <c r="J40" s="1">
        <f t="shared" si="20"/>
        <v>7.9</v>
      </c>
      <c r="K40" s="1">
        <f t="shared" si="14"/>
        <v>9.1</v>
      </c>
      <c r="L40" s="1">
        <f t="shared" si="15"/>
        <v>5.7509999999999994</v>
      </c>
      <c r="M40" s="1">
        <f t="shared" si="16"/>
        <v>5.7509999999999994</v>
      </c>
      <c r="O40" t="s">
        <v>4</v>
      </c>
      <c r="P40">
        <v>7.9</v>
      </c>
      <c r="Q40">
        <v>9.1</v>
      </c>
      <c r="R40">
        <v>5.75</v>
      </c>
      <c r="T40" s="1">
        <f t="shared" si="17"/>
        <v>0</v>
      </c>
      <c r="U40" s="1">
        <f t="shared" si="18"/>
        <v>0</v>
      </c>
      <c r="V40" s="1">
        <f t="shared" si="19"/>
        <v>-9.9999999999944578E-4</v>
      </c>
    </row>
    <row r="41" spans="9:22" x14ac:dyDescent="0.25">
      <c r="I41" s="6" t="str">
        <f t="shared" si="13"/>
        <v>Requisitos Usuários</v>
      </c>
      <c r="J41" s="1">
        <f t="shared" si="20"/>
        <v>9.1</v>
      </c>
      <c r="K41" s="1">
        <f t="shared" si="14"/>
        <v>10.199999999999999</v>
      </c>
      <c r="L41" s="1">
        <f t="shared" si="15"/>
        <v>5.1749999999999998</v>
      </c>
      <c r="M41" s="1">
        <f t="shared" si="16"/>
        <v>5.1749999999999998</v>
      </c>
      <c r="O41" t="s">
        <v>0</v>
      </c>
      <c r="P41">
        <v>9.1</v>
      </c>
      <c r="Q41">
        <v>10.199999999999999</v>
      </c>
      <c r="R41">
        <v>5.18</v>
      </c>
      <c r="T41" s="1">
        <f t="shared" si="17"/>
        <v>0</v>
      </c>
      <c r="U41" s="1">
        <f t="shared" si="18"/>
        <v>0</v>
      </c>
      <c r="V41" s="1">
        <f t="shared" si="19"/>
        <v>4.9999999999998934E-3</v>
      </c>
    </row>
    <row r="42" spans="9:22" x14ac:dyDescent="0.25">
      <c r="I42" s="6" t="str">
        <f t="shared" si="13"/>
        <v>Projeto Inscrições</v>
      </c>
      <c r="J42" s="1">
        <f t="shared" si="20"/>
        <v>10.199999999999999</v>
      </c>
      <c r="K42" s="1">
        <f t="shared" si="14"/>
        <v>12.2</v>
      </c>
      <c r="L42" s="1">
        <f t="shared" si="15"/>
        <v>9.8460000000000001</v>
      </c>
      <c r="M42" s="1">
        <f>L42+M35</f>
        <v>17.613</v>
      </c>
      <c r="O42" t="s">
        <v>25</v>
      </c>
      <c r="P42">
        <v>10.199999999999999</v>
      </c>
      <c r="Q42">
        <v>12.2</v>
      </c>
      <c r="R42">
        <v>17.62</v>
      </c>
      <c r="T42" s="1">
        <f t="shared" si="17"/>
        <v>0</v>
      </c>
      <c r="U42" s="1">
        <f t="shared" si="18"/>
        <v>0</v>
      </c>
      <c r="V42" s="1">
        <f t="shared" si="19"/>
        <v>7.0000000000014495E-3</v>
      </c>
    </row>
    <row r="43" spans="9:22" x14ac:dyDescent="0.25">
      <c r="I43" s="6" t="str">
        <f t="shared" si="13"/>
        <v>Projeto Turmas</v>
      </c>
      <c r="J43" s="1">
        <f t="shared" si="20"/>
        <v>12.2</v>
      </c>
      <c r="K43" s="1">
        <f t="shared" si="14"/>
        <v>15.3</v>
      </c>
      <c r="L43" s="1">
        <f t="shared" si="15"/>
        <v>14.957999999999998</v>
      </c>
      <c r="M43" s="1">
        <f t="shared" ref="M43:M55" si="21">L43+M36</f>
        <v>26.747999999999998</v>
      </c>
      <c r="O43" t="s">
        <v>21</v>
      </c>
      <c r="P43">
        <v>12.2</v>
      </c>
      <c r="Q43">
        <v>15.3</v>
      </c>
      <c r="R43">
        <v>26.75</v>
      </c>
      <c r="T43" s="1">
        <f t="shared" si="17"/>
        <v>0</v>
      </c>
      <c r="U43" s="1">
        <f t="shared" si="18"/>
        <v>0</v>
      </c>
      <c r="V43" s="1">
        <f t="shared" si="19"/>
        <v>2.0000000000024443E-3</v>
      </c>
    </row>
    <row r="44" spans="9:22" x14ac:dyDescent="0.25">
      <c r="I44" s="6" t="str">
        <f t="shared" si="13"/>
        <v>Projeto Disciplinas</v>
      </c>
      <c r="J44" s="1">
        <f t="shared" si="20"/>
        <v>15.3</v>
      </c>
      <c r="K44" s="1">
        <f t="shared" si="14"/>
        <v>16.8</v>
      </c>
      <c r="L44" s="1">
        <f t="shared" si="15"/>
        <v>7.2989999999999995</v>
      </c>
      <c r="M44" s="1">
        <f t="shared" si="21"/>
        <v>13.049999999999999</v>
      </c>
      <c r="O44" t="s">
        <v>17</v>
      </c>
      <c r="P44">
        <v>15.3</v>
      </c>
      <c r="Q44">
        <v>16.8</v>
      </c>
      <c r="R44">
        <v>13.05</v>
      </c>
      <c r="T44" s="1">
        <f t="shared" si="17"/>
        <v>0</v>
      </c>
      <c r="U44" s="1">
        <f t="shared" si="18"/>
        <v>0</v>
      </c>
      <c r="V44" s="1">
        <f t="shared" si="19"/>
        <v>0</v>
      </c>
    </row>
    <row r="45" spans="9:22" x14ac:dyDescent="0.25">
      <c r="I45" s="6" t="str">
        <f t="shared" si="13"/>
        <v>Projeto Aluno</v>
      </c>
      <c r="J45" s="1">
        <f t="shared" si="20"/>
        <v>16.8</v>
      </c>
      <c r="K45" s="1">
        <f t="shared" si="14"/>
        <v>18.5</v>
      </c>
      <c r="L45" s="1">
        <f t="shared" si="15"/>
        <v>8.3880000000000017</v>
      </c>
      <c r="M45" s="1">
        <f t="shared" si="21"/>
        <v>15.003000000000002</v>
      </c>
      <c r="O45" t="s">
        <v>13</v>
      </c>
      <c r="P45">
        <v>16.8</v>
      </c>
      <c r="Q45">
        <v>18.5</v>
      </c>
      <c r="R45">
        <v>15.01</v>
      </c>
      <c r="T45" s="1">
        <f t="shared" si="17"/>
        <v>0</v>
      </c>
      <c r="U45" s="1">
        <f t="shared" si="18"/>
        <v>0</v>
      </c>
      <c r="V45" s="1">
        <f t="shared" si="19"/>
        <v>6.9999999999978968E-3</v>
      </c>
    </row>
    <row r="46" spans="9:22" x14ac:dyDescent="0.25">
      <c r="I46" s="6" t="str">
        <f t="shared" si="13"/>
        <v>Projeto Áreas</v>
      </c>
      <c r="J46" s="1">
        <f t="shared" si="20"/>
        <v>18.5</v>
      </c>
      <c r="K46" s="1">
        <f t="shared" si="14"/>
        <v>20.2</v>
      </c>
      <c r="L46" s="1">
        <f t="shared" si="15"/>
        <v>8.3880000000000017</v>
      </c>
      <c r="M46" s="1">
        <f t="shared" si="21"/>
        <v>15.003000000000002</v>
      </c>
      <c r="O46" t="s">
        <v>9</v>
      </c>
      <c r="P46">
        <v>18.5</v>
      </c>
      <c r="Q46">
        <v>20.2</v>
      </c>
      <c r="R46">
        <v>15.01</v>
      </c>
      <c r="T46" s="1">
        <f t="shared" si="17"/>
        <v>0</v>
      </c>
      <c r="U46" s="1">
        <f t="shared" si="18"/>
        <v>0</v>
      </c>
      <c r="V46" s="1">
        <f t="shared" si="19"/>
        <v>6.9999999999978968E-3</v>
      </c>
    </row>
    <row r="47" spans="9:22" x14ac:dyDescent="0.25">
      <c r="I47" s="6" t="str">
        <f t="shared" si="13"/>
        <v>Projeto Professores</v>
      </c>
      <c r="J47" s="1">
        <f t="shared" si="20"/>
        <v>20.2</v>
      </c>
      <c r="K47" s="1">
        <f t="shared" si="14"/>
        <v>21.7</v>
      </c>
      <c r="L47" s="1">
        <f t="shared" si="15"/>
        <v>7.2989999999999995</v>
      </c>
      <c r="M47" s="1">
        <f t="shared" si="21"/>
        <v>13.049999999999999</v>
      </c>
      <c r="O47" t="s">
        <v>5</v>
      </c>
      <c r="P47">
        <v>20.2</v>
      </c>
      <c r="Q47">
        <v>21.7</v>
      </c>
      <c r="R47">
        <v>13.05</v>
      </c>
      <c r="T47" s="1">
        <f t="shared" si="17"/>
        <v>0</v>
      </c>
      <c r="U47" s="1">
        <f t="shared" si="18"/>
        <v>0</v>
      </c>
      <c r="V47" s="1">
        <f t="shared" si="19"/>
        <v>0</v>
      </c>
    </row>
    <row r="48" spans="9:22" x14ac:dyDescent="0.25">
      <c r="I48" s="6" t="str">
        <f t="shared" si="13"/>
        <v>Projeto Usuários</v>
      </c>
      <c r="J48" s="1">
        <f t="shared" si="20"/>
        <v>21.7</v>
      </c>
      <c r="K48" s="1">
        <f t="shared" si="14"/>
        <v>23</v>
      </c>
      <c r="L48" s="1">
        <f t="shared" si="15"/>
        <v>6.5700000000000012</v>
      </c>
      <c r="M48" s="1">
        <f t="shared" si="21"/>
        <v>11.745000000000001</v>
      </c>
      <c r="O48" t="s">
        <v>1</v>
      </c>
      <c r="P48">
        <v>21.7</v>
      </c>
      <c r="Q48">
        <v>23</v>
      </c>
      <c r="R48">
        <v>11.74</v>
      </c>
      <c r="T48" s="1">
        <f t="shared" si="17"/>
        <v>0</v>
      </c>
      <c r="U48" s="1">
        <f t="shared" si="18"/>
        <v>0</v>
      </c>
      <c r="V48" s="1">
        <f t="shared" si="19"/>
        <v>-5.0000000000007816E-3</v>
      </c>
    </row>
    <row r="49" spans="9:22" x14ac:dyDescent="0.25">
      <c r="I49" s="6" t="str">
        <f t="shared" si="13"/>
        <v>Codificacao Inscrições</v>
      </c>
      <c r="J49" s="1">
        <f t="shared" si="20"/>
        <v>23</v>
      </c>
      <c r="K49" s="1">
        <f t="shared" si="14"/>
        <v>31.4</v>
      </c>
      <c r="L49" s="1">
        <f t="shared" si="15"/>
        <v>40.707000000000001</v>
      </c>
      <c r="M49" s="1">
        <f t="shared" si="21"/>
        <v>58.32</v>
      </c>
      <c r="O49" t="s">
        <v>26</v>
      </c>
      <c r="P49">
        <v>23</v>
      </c>
      <c r="Q49">
        <v>31.4</v>
      </c>
      <c r="R49">
        <v>58.32</v>
      </c>
      <c r="T49" s="1">
        <f t="shared" si="17"/>
        <v>0</v>
      </c>
      <c r="U49" s="1">
        <f t="shared" si="18"/>
        <v>0</v>
      </c>
      <c r="V49" s="1">
        <f t="shared" si="19"/>
        <v>0</v>
      </c>
    </row>
    <row r="50" spans="9:22" x14ac:dyDescent="0.25">
      <c r="I50" s="6" t="str">
        <f t="shared" si="13"/>
        <v>Codificacao Turmas</v>
      </c>
      <c r="J50" s="1">
        <f t="shared" si="20"/>
        <v>31.4</v>
      </c>
      <c r="K50" s="1">
        <f t="shared" si="14"/>
        <v>44.1</v>
      </c>
      <c r="L50" s="1">
        <f t="shared" si="15"/>
        <v>61.812000000000005</v>
      </c>
      <c r="M50" s="1">
        <f t="shared" si="21"/>
        <v>88.56</v>
      </c>
      <c r="O50" t="s">
        <v>22</v>
      </c>
      <c r="P50">
        <v>31.4</v>
      </c>
      <c r="Q50">
        <v>44.1</v>
      </c>
      <c r="R50">
        <v>88.56</v>
      </c>
      <c r="T50" s="1">
        <f t="shared" si="17"/>
        <v>0</v>
      </c>
      <c r="U50" s="1">
        <f t="shared" si="18"/>
        <v>0</v>
      </c>
      <c r="V50" s="1">
        <f t="shared" si="19"/>
        <v>0</v>
      </c>
    </row>
    <row r="51" spans="9:22" x14ac:dyDescent="0.25">
      <c r="I51" s="6" t="str">
        <f t="shared" si="13"/>
        <v>Codificacao Disciplinas</v>
      </c>
      <c r="J51" s="1">
        <f t="shared" si="20"/>
        <v>44.1</v>
      </c>
      <c r="K51" s="1">
        <f t="shared" si="14"/>
        <v>50.2</v>
      </c>
      <c r="L51" s="1">
        <f t="shared" si="15"/>
        <v>30.150000000000002</v>
      </c>
      <c r="M51" s="1">
        <f t="shared" si="21"/>
        <v>43.2</v>
      </c>
      <c r="O51" t="s">
        <v>18</v>
      </c>
      <c r="P51">
        <v>44.1</v>
      </c>
      <c r="Q51">
        <v>50.2</v>
      </c>
      <c r="R51">
        <v>43.2</v>
      </c>
      <c r="T51" s="1">
        <f t="shared" si="17"/>
        <v>0</v>
      </c>
      <c r="U51" s="1">
        <f t="shared" si="18"/>
        <v>0</v>
      </c>
      <c r="V51" s="1">
        <f t="shared" si="19"/>
        <v>0</v>
      </c>
    </row>
    <row r="52" spans="9:22" x14ac:dyDescent="0.25">
      <c r="I52" s="6" t="str">
        <f t="shared" si="13"/>
        <v>Codificacao Aluno</v>
      </c>
      <c r="J52" s="1">
        <f t="shared" si="20"/>
        <v>50.2</v>
      </c>
      <c r="K52" s="1">
        <f t="shared" si="14"/>
        <v>57.3</v>
      </c>
      <c r="L52" s="1">
        <f t="shared" si="15"/>
        <v>34.677</v>
      </c>
      <c r="M52" s="1">
        <f t="shared" si="21"/>
        <v>49.68</v>
      </c>
      <c r="O52" t="s">
        <v>14</v>
      </c>
      <c r="P52">
        <v>50.2</v>
      </c>
      <c r="Q52">
        <v>57.3</v>
      </c>
      <c r="R52">
        <v>49.68</v>
      </c>
      <c r="T52" s="1">
        <f t="shared" si="17"/>
        <v>0</v>
      </c>
      <c r="U52" s="1">
        <f t="shared" si="18"/>
        <v>0</v>
      </c>
      <c r="V52" s="1">
        <f t="shared" si="19"/>
        <v>0</v>
      </c>
    </row>
    <row r="53" spans="9:22" x14ac:dyDescent="0.25">
      <c r="I53" s="6" t="str">
        <f t="shared" si="13"/>
        <v>Codificacao Áreas</v>
      </c>
      <c r="J53" s="1">
        <f t="shared" si="20"/>
        <v>57.3</v>
      </c>
      <c r="K53" s="1">
        <f t="shared" si="14"/>
        <v>64.400000000000006</v>
      </c>
      <c r="L53" s="1">
        <f t="shared" si="15"/>
        <v>34.677</v>
      </c>
      <c r="M53" s="1">
        <f t="shared" si="21"/>
        <v>49.68</v>
      </c>
      <c r="O53" t="s">
        <v>10</v>
      </c>
      <c r="P53">
        <v>57.3</v>
      </c>
      <c r="Q53">
        <v>64.400000000000006</v>
      </c>
      <c r="R53">
        <v>49.68</v>
      </c>
      <c r="T53" s="1">
        <f t="shared" si="17"/>
        <v>0</v>
      </c>
      <c r="U53" s="1">
        <f t="shared" si="18"/>
        <v>0</v>
      </c>
      <c r="V53" s="1">
        <f t="shared" si="19"/>
        <v>0</v>
      </c>
    </row>
    <row r="54" spans="9:22" x14ac:dyDescent="0.25">
      <c r="I54" s="6" t="str">
        <f t="shared" si="13"/>
        <v>Codificacao Professores</v>
      </c>
      <c r="J54" s="1">
        <f t="shared" si="20"/>
        <v>64.400000000000006</v>
      </c>
      <c r="K54" s="1">
        <f t="shared" si="14"/>
        <v>70.599999999999994</v>
      </c>
      <c r="L54" s="1">
        <f t="shared" si="15"/>
        <v>30.150000000000002</v>
      </c>
      <c r="M54" s="1">
        <f t="shared" si="21"/>
        <v>43.2</v>
      </c>
      <c r="O54" t="s">
        <v>6</v>
      </c>
      <c r="P54">
        <v>64.400000000000006</v>
      </c>
      <c r="Q54">
        <v>70.599999999999994</v>
      </c>
      <c r="R54">
        <v>43.2</v>
      </c>
      <c r="T54" s="1">
        <f t="shared" si="17"/>
        <v>0</v>
      </c>
      <c r="U54" s="1">
        <f t="shared" si="18"/>
        <v>0</v>
      </c>
      <c r="V54" s="1">
        <f t="shared" si="19"/>
        <v>0</v>
      </c>
    </row>
    <row r="55" spans="9:22" x14ac:dyDescent="0.25">
      <c r="I55" s="6" t="str">
        <f t="shared" si="13"/>
        <v>Codificacao Usuários</v>
      </c>
      <c r="J55" s="1">
        <f t="shared" si="20"/>
        <v>70.599999999999994</v>
      </c>
      <c r="K55" s="1">
        <f t="shared" si="14"/>
        <v>76.2</v>
      </c>
      <c r="L55" s="1">
        <f t="shared" si="15"/>
        <v>27.135000000000002</v>
      </c>
      <c r="M55" s="1">
        <f t="shared" si="21"/>
        <v>38.880000000000003</v>
      </c>
      <c r="O55" t="s">
        <v>2</v>
      </c>
      <c r="P55">
        <v>70.599999999999994</v>
      </c>
      <c r="Q55">
        <v>76.2</v>
      </c>
      <c r="R55">
        <v>38.880000000000003</v>
      </c>
      <c r="T55" s="1">
        <f t="shared" si="17"/>
        <v>0</v>
      </c>
      <c r="U55" s="1">
        <f t="shared" si="18"/>
        <v>0</v>
      </c>
      <c r="V55" s="1">
        <f t="shared" si="19"/>
        <v>0</v>
      </c>
    </row>
    <row r="56" spans="9:22" x14ac:dyDescent="0.25">
      <c r="I56" s="6" t="str">
        <f t="shared" si="13"/>
        <v>Testes Inscrições</v>
      </c>
      <c r="J56" s="1">
        <f t="shared" si="20"/>
        <v>76.2</v>
      </c>
      <c r="K56" s="1">
        <f>J56+M49*0.13/$K$33</f>
        <v>83.781599999999997</v>
      </c>
      <c r="L56" s="1">
        <v>0</v>
      </c>
      <c r="M56" s="1">
        <v>0</v>
      </c>
      <c r="O56" t="s">
        <v>27</v>
      </c>
      <c r="P56">
        <v>76.2</v>
      </c>
      <c r="Q56">
        <v>83.8</v>
      </c>
      <c r="R56">
        <v>0</v>
      </c>
      <c r="T56" s="1">
        <f t="shared" si="17"/>
        <v>0</v>
      </c>
      <c r="U56" s="1">
        <f t="shared" si="18"/>
        <v>1.839999999999975E-2</v>
      </c>
      <c r="V56" s="1">
        <f t="shared" si="19"/>
        <v>0</v>
      </c>
    </row>
    <row r="57" spans="9:22" x14ac:dyDescent="0.25">
      <c r="I57" s="6" t="str">
        <f t="shared" si="13"/>
        <v>Testes Turmas</v>
      </c>
      <c r="J57" s="1">
        <f t="shared" si="20"/>
        <v>83.781599999999997</v>
      </c>
      <c r="K57" s="1">
        <f t="shared" ref="K57:K62" si="22">J57+M50*0.13/$K$33</f>
        <v>95.294399999999996</v>
      </c>
      <c r="L57" s="1">
        <v>0</v>
      </c>
      <c r="M57" s="1">
        <v>0</v>
      </c>
      <c r="O57" t="s">
        <v>23</v>
      </c>
      <c r="P57">
        <v>83.8</v>
      </c>
      <c r="Q57">
        <v>95.3</v>
      </c>
      <c r="R57">
        <v>0</v>
      </c>
      <c r="T57" s="1">
        <f t="shared" si="17"/>
        <v>1.839999999999975E-2</v>
      </c>
      <c r="U57" s="1">
        <f t="shared" si="18"/>
        <v>5.6000000000011596E-3</v>
      </c>
      <c r="V57" s="1">
        <f t="shared" si="19"/>
        <v>0</v>
      </c>
    </row>
    <row r="58" spans="9:22" x14ac:dyDescent="0.25">
      <c r="I58" s="6" t="str">
        <f t="shared" si="13"/>
        <v>Testes Disciplinas</v>
      </c>
      <c r="J58" s="1">
        <f t="shared" si="20"/>
        <v>95.294399999999996</v>
      </c>
      <c r="K58" s="1">
        <f t="shared" si="22"/>
        <v>100.9104</v>
      </c>
      <c r="L58" s="1">
        <v>0</v>
      </c>
      <c r="M58" s="1">
        <v>0</v>
      </c>
      <c r="O58" t="s">
        <v>19</v>
      </c>
      <c r="P58">
        <v>95.3</v>
      </c>
      <c r="Q58">
        <v>100.9</v>
      </c>
      <c r="R58">
        <v>0</v>
      </c>
      <c r="T58" s="1">
        <f t="shared" si="17"/>
        <v>5.6000000000011596E-3</v>
      </c>
      <c r="U58" s="1">
        <f t="shared" si="18"/>
        <v>-1.0399999999989973E-2</v>
      </c>
      <c r="V58" s="1">
        <f t="shared" si="19"/>
        <v>0</v>
      </c>
    </row>
    <row r="59" spans="9:22" x14ac:dyDescent="0.25">
      <c r="I59" s="6" t="str">
        <f t="shared" si="13"/>
        <v>Testes Aluno</v>
      </c>
      <c r="J59" s="1">
        <f t="shared" si="20"/>
        <v>100.9104</v>
      </c>
      <c r="K59" s="1">
        <f t="shared" si="22"/>
        <v>107.36879999999999</v>
      </c>
      <c r="L59" s="1">
        <v>0</v>
      </c>
      <c r="M59" s="1">
        <v>0</v>
      </c>
      <c r="O59" t="s">
        <v>15</v>
      </c>
      <c r="P59">
        <v>100.9</v>
      </c>
      <c r="Q59">
        <v>107.4</v>
      </c>
      <c r="R59">
        <v>0</v>
      </c>
      <c r="T59" s="1">
        <f t="shared" si="17"/>
        <v>-1.0399999999989973E-2</v>
      </c>
      <c r="U59" s="1">
        <f t="shared" si="18"/>
        <v>3.1200000000012551E-2</v>
      </c>
      <c r="V59" s="1">
        <f t="shared" si="19"/>
        <v>0</v>
      </c>
    </row>
    <row r="60" spans="9:22" x14ac:dyDescent="0.25">
      <c r="I60" s="6" t="str">
        <f t="shared" si="13"/>
        <v>Testes Áreas</v>
      </c>
      <c r="J60" s="1">
        <f t="shared" si="20"/>
        <v>107.36879999999999</v>
      </c>
      <c r="K60" s="1">
        <f t="shared" si="22"/>
        <v>113.82719999999999</v>
      </c>
      <c r="L60" s="1">
        <v>0</v>
      </c>
      <c r="M60" s="1">
        <v>0</v>
      </c>
      <c r="O60" t="s">
        <v>11</v>
      </c>
      <c r="P60">
        <v>107.4</v>
      </c>
      <c r="Q60">
        <v>113.8</v>
      </c>
      <c r="R60">
        <v>0</v>
      </c>
      <c r="T60" s="1">
        <f t="shared" si="17"/>
        <v>3.1200000000012551E-2</v>
      </c>
      <c r="U60" s="1">
        <f t="shared" si="18"/>
        <v>-2.7199999999993452E-2</v>
      </c>
      <c r="V60" s="1">
        <f t="shared" si="19"/>
        <v>0</v>
      </c>
    </row>
    <row r="61" spans="9:22" x14ac:dyDescent="0.25">
      <c r="I61" s="6" t="str">
        <f t="shared" si="13"/>
        <v>Testes Professores</v>
      </c>
      <c r="J61" s="1">
        <f t="shared" si="20"/>
        <v>113.82719999999999</v>
      </c>
      <c r="K61" s="1">
        <f t="shared" si="22"/>
        <v>119.44319999999999</v>
      </c>
      <c r="L61" s="1">
        <v>0</v>
      </c>
      <c r="M61" s="1">
        <v>0</v>
      </c>
      <c r="O61" t="s">
        <v>7</v>
      </c>
      <c r="P61">
        <v>113.8</v>
      </c>
      <c r="Q61">
        <v>119.4</v>
      </c>
      <c r="R61">
        <v>0</v>
      </c>
      <c r="T61" s="1">
        <f t="shared" si="17"/>
        <v>-2.7199999999993452E-2</v>
      </c>
      <c r="U61" s="1">
        <f t="shared" si="18"/>
        <v>-4.3199999999984584E-2</v>
      </c>
      <c r="V61" s="1">
        <f t="shared" si="19"/>
        <v>0</v>
      </c>
    </row>
    <row r="62" spans="9:22" x14ac:dyDescent="0.25">
      <c r="I62" s="6" t="str">
        <f t="shared" si="13"/>
        <v>Testes Usuários</v>
      </c>
      <c r="J62" s="1">
        <f t="shared" si="20"/>
        <v>119.44319999999999</v>
      </c>
      <c r="K62" s="1">
        <f t="shared" si="22"/>
        <v>124.49759999999999</v>
      </c>
      <c r="L62" s="1">
        <v>0</v>
      </c>
      <c r="M62" s="1">
        <v>0</v>
      </c>
      <c r="O62" t="s">
        <v>3</v>
      </c>
      <c r="P62">
        <v>119.4</v>
      </c>
      <c r="Q62">
        <v>124.5</v>
      </c>
      <c r="R62">
        <v>0</v>
      </c>
      <c r="T62" s="1">
        <f t="shared" si="17"/>
        <v>-4.3199999999984584E-2</v>
      </c>
      <c r="U62" s="1">
        <f t="shared" si="18"/>
        <v>2.4000000000086175E-3</v>
      </c>
      <c r="V62" s="1">
        <f t="shared" si="19"/>
        <v>0</v>
      </c>
    </row>
  </sheetData>
  <sortState ref="O35:R62">
    <sortCondition ref="P34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tabSelected="1" zoomScale="70" zoomScaleNormal="70" workbookViewId="0">
      <selection activeCell="L30" sqref="L30"/>
    </sheetView>
  </sheetViews>
  <sheetFormatPr defaultRowHeight="15" x14ac:dyDescent="0.25"/>
  <cols>
    <col min="2" max="2" width="23.5703125" bestFit="1" customWidth="1"/>
    <col min="8" max="8" width="17.140625" customWidth="1"/>
    <col min="9" max="9" width="23.5703125" bestFit="1" customWidth="1"/>
    <col min="18" max="18" width="18.28515625" customWidth="1"/>
    <col min="19" max="19" width="23.5703125" bestFit="1" customWidth="1"/>
  </cols>
  <sheetData>
    <row r="1" spans="2:26" x14ac:dyDescent="0.25">
      <c r="N1" t="s">
        <v>42</v>
      </c>
    </row>
    <row r="2" spans="2:26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28</v>
      </c>
      <c r="M2" s="12" t="s">
        <v>39</v>
      </c>
      <c r="N2" s="3"/>
      <c r="O2" s="3" t="s">
        <v>31</v>
      </c>
      <c r="P2" s="3" t="s">
        <v>40</v>
      </c>
      <c r="Q2" s="3" t="s">
        <v>35</v>
      </c>
      <c r="S2" s="3" t="s">
        <v>37</v>
      </c>
      <c r="T2" s="3" t="s">
        <v>29</v>
      </c>
      <c r="U2" s="3" t="s">
        <v>30</v>
      </c>
      <c r="V2" s="3" t="s">
        <v>31</v>
      </c>
    </row>
    <row r="3" spans="2:26" x14ac:dyDescent="0.25">
      <c r="B3" t="s">
        <v>24</v>
      </c>
      <c r="C3">
        <v>0.1</v>
      </c>
      <c r="D3">
        <v>1.6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0.1</v>
      </c>
      <c r="K3" s="1">
        <f>J3+F3/L3</f>
        <v>1.1000000000000001</v>
      </c>
      <c r="L3" s="1">
        <v>1.5</v>
      </c>
      <c r="M3" s="13">
        <f>(K3-J3)*2.5</f>
        <v>2.5</v>
      </c>
      <c r="N3" s="10">
        <v>2.5</v>
      </c>
      <c r="O3" s="1">
        <f t="shared" ref="O3:O23" si="2">G3*P3</f>
        <v>12.945</v>
      </c>
      <c r="P3" s="1">
        <v>1.5</v>
      </c>
      <c r="Q3" s="1">
        <f>O3</f>
        <v>12.945</v>
      </c>
      <c r="S3" t="s">
        <v>24</v>
      </c>
      <c r="T3" s="1">
        <v>0.1</v>
      </c>
      <c r="U3" s="1">
        <v>1.1000000000000001</v>
      </c>
      <c r="V3" s="1">
        <v>12.94</v>
      </c>
      <c r="X3" s="1">
        <f t="shared" ref="X3:X30" si="3">T3-J3</f>
        <v>0</v>
      </c>
      <c r="Y3" s="1">
        <f t="shared" ref="Y3:Y30" si="4">U3-K3</f>
        <v>0</v>
      </c>
      <c r="Z3" s="1">
        <f>V3-Q3</f>
        <v>-5.0000000000007816E-3</v>
      </c>
    </row>
    <row r="4" spans="2:26" x14ac:dyDescent="0.25">
      <c r="B4" t="s">
        <v>20</v>
      </c>
      <c r="C4">
        <v>1.6</v>
      </c>
      <c r="D4">
        <v>4.0999999999999996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5">B4</f>
        <v>Requisitos Turmas</v>
      </c>
      <c r="J4" s="1">
        <f>K3</f>
        <v>1.1000000000000001</v>
      </c>
      <c r="K4" s="1">
        <f>J4+ROUND(F4/L4,1)</f>
        <v>2.8</v>
      </c>
      <c r="L4" s="1">
        <v>1.5</v>
      </c>
      <c r="M4" s="13">
        <f>M3+(K4-J4)*2.5</f>
        <v>6.7499999999999991</v>
      </c>
      <c r="N4" s="10">
        <v>6.75</v>
      </c>
      <c r="O4" s="1">
        <f t="shared" si="2"/>
        <v>19.649999999999999</v>
      </c>
      <c r="P4" s="1">
        <v>1.5</v>
      </c>
      <c r="Q4" s="1">
        <f t="shared" ref="Q4:Q9" si="6">O4</f>
        <v>19.649999999999999</v>
      </c>
      <c r="S4" s="8" t="s">
        <v>20</v>
      </c>
      <c r="T4" s="9">
        <v>1.1000000000000001</v>
      </c>
      <c r="U4" s="9">
        <v>2.7</v>
      </c>
      <c r="V4" s="9">
        <v>19.649999999999999</v>
      </c>
      <c r="W4" s="8"/>
      <c r="X4" s="9">
        <f t="shared" si="3"/>
        <v>0</v>
      </c>
      <c r="Y4" s="9">
        <f t="shared" si="4"/>
        <v>-9.9999999999999645E-2</v>
      </c>
      <c r="Z4" s="9">
        <f t="shared" ref="Z4:Z30" si="7">V4-Q4</f>
        <v>0</v>
      </c>
    </row>
    <row r="5" spans="2:26" x14ac:dyDescent="0.25">
      <c r="B5" t="s">
        <v>16</v>
      </c>
      <c r="C5">
        <v>4.0999999999999996</v>
      </c>
      <c r="D5">
        <v>5.2</v>
      </c>
      <c r="E5">
        <v>6.39</v>
      </c>
      <c r="F5" s="4">
        <f t="shared" si="0"/>
        <v>1.1000000000000005</v>
      </c>
      <c r="G5" s="5">
        <f t="shared" si="1"/>
        <v>6.39</v>
      </c>
      <c r="H5" s="3"/>
      <c r="I5" s="6" t="str">
        <f t="shared" si="5"/>
        <v>Requisitos Disciplinas</v>
      </c>
      <c r="J5" s="1">
        <f t="shared" ref="J5:J30" si="8">K4</f>
        <v>2.8</v>
      </c>
      <c r="K5" s="1">
        <f t="shared" ref="K5:K23" si="9">J5+ROUND(F5/L5,1)</f>
        <v>3.5</v>
      </c>
      <c r="L5" s="1">
        <v>1.5</v>
      </c>
      <c r="M5" s="13">
        <f t="shared" ref="M5:M28" si="10">M4+(K5-J5)*2.5</f>
        <v>8.5</v>
      </c>
      <c r="N5" s="10">
        <v>9</v>
      </c>
      <c r="O5" s="1">
        <f t="shared" si="2"/>
        <v>9.5849999999999991</v>
      </c>
      <c r="P5" s="1">
        <v>1.5</v>
      </c>
      <c r="Q5" s="1">
        <f t="shared" si="6"/>
        <v>9.5849999999999991</v>
      </c>
      <c r="S5" s="8" t="s">
        <v>16</v>
      </c>
      <c r="T5" s="9">
        <v>2.7</v>
      </c>
      <c r="U5" s="9">
        <v>3.5</v>
      </c>
      <c r="V5" s="9">
        <v>9.58</v>
      </c>
      <c r="W5" s="8"/>
      <c r="X5" s="9">
        <f t="shared" si="3"/>
        <v>-9.9999999999999645E-2</v>
      </c>
      <c r="Y5" s="9">
        <f t="shared" si="4"/>
        <v>0</v>
      </c>
      <c r="Z5" s="9">
        <f t="shared" si="7"/>
        <v>-4.9999999999990052E-3</v>
      </c>
    </row>
    <row r="6" spans="2:26" x14ac:dyDescent="0.25">
      <c r="B6" t="s">
        <v>12</v>
      </c>
      <c r="C6">
        <v>5.2</v>
      </c>
      <c r="D6">
        <v>6.6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5"/>
        <v>Requisitos Aluno</v>
      </c>
      <c r="J6" s="1">
        <f t="shared" si="8"/>
        <v>3.5</v>
      </c>
      <c r="K6" s="1">
        <f t="shared" si="9"/>
        <v>4.4000000000000004</v>
      </c>
      <c r="L6" s="1">
        <v>1.5</v>
      </c>
      <c r="M6" s="13">
        <f t="shared" si="10"/>
        <v>10.75</v>
      </c>
      <c r="N6" s="10">
        <v>11.5</v>
      </c>
      <c r="O6" s="1">
        <f t="shared" si="2"/>
        <v>11.024999999999999</v>
      </c>
      <c r="P6" s="1">
        <v>1.5</v>
      </c>
      <c r="Q6" s="1">
        <f t="shared" si="6"/>
        <v>11.024999999999999</v>
      </c>
      <c r="S6" s="8" t="s">
        <v>12</v>
      </c>
      <c r="T6" s="9">
        <v>3.5</v>
      </c>
      <c r="U6" s="9">
        <v>4.4000000000000004</v>
      </c>
      <c r="V6" s="9">
        <v>11.02</v>
      </c>
      <c r="W6" s="8"/>
      <c r="X6" s="9">
        <f t="shared" si="3"/>
        <v>0</v>
      </c>
      <c r="Y6" s="9">
        <f t="shared" si="4"/>
        <v>0</v>
      </c>
      <c r="Z6" s="9">
        <f t="shared" si="7"/>
        <v>-4.9999999999990052E-3</v>
      </c>
    </row>
    <row r="7" spans="2:26" x14ac:dyDescent="0.25">
      <c r="B7" t="s">
        <v>8</v>
      </c>
      <c r="C7">
        <v>6.6</v>
      </c>
      <c r="D7">
        <v>7.9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5"/>
        <v>Requisitos Áreas</v>
      </c>
      <c r="J7" s="1">
        <f t="shared" si="8"/>
        <v>4.4000000000000004</v>
      </c>
      <c r="K7" s="1">
        <f t="shared" si="9"/>
        <v>5.3000000000000007</v>
      </c>
      <c r="L7" s="1">
        <v>1.5</v>
      </c>
      <c r="M7" s="13">
        <f t="shared" si="10"/>
        <v>13</v>
      </c>
      <c r="N7" s="10">
        <v>14</v>
      </c>
      <c r="O7" s="1">
        <f t="shared" si="2"/>
        <v>11.024999999999999</v>
      </c>
      <c r="P7" s="1">
        <v>1.5</v>
      </c>
      <c r="Q7" s="1">
        <f t="shared" si="6"/>
        <v>11.024999999999999</v>
      </c>
      <c r="S7" s="8" t="s">
        <v>8</v>
      </c>
      <c r="T7" s="9">
        <v>4.4000000000000004</v>
      </c>
      <c r="U7" s="9">
        <v>5.3</v>
      </c>
      <c r="V7" s="9">
        <v>11.02</v>
      </c>
      <c r="W7" s="8"/>
      <c r="X7" s="9">
        <f t="shared" si="3"/>
        <v>0</v>
      </c>
      <c r="Y7" s="9">
        <f t="shared" si="4"/>
        <v>0</v>
      </c>
      <c r="Z7" s="9">
        <f t="shared" si="7"/>
        <v>-4.9999999999990052E-3</v>
      </c>
    </row>
    <row r="8" spans="2:26" x14ac:dyDescent="0.25">
      <c r="B8" t="s">
        <v>4</v>
      </c>
      <c r="C8">
        <v>7.9</v>
      </c>
      <c r="D8">
        <v>9.1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5"/>
        <v>Requisitos Professores</v>
      </c>
      <c r="J8" s="1">
        <f t="shared" si="8"/>
        <v>5.3000000000000007</v>
      </c>
      <c r="K8" s="1">
        <f t="shared" si="9"/>
        <v>6.1000000000000005</v>
      </c>
      <c r="L8" s="1">
        <v>1.5</v>
      </c>
      <c r="M8" s="13">
        <f t="shared" si="10"/>
        <v>15</v>
      </c>
      <c r="N8" s="10">
        <v>16.25</v>
      </c>
      <c r="O8" s="1">
        <f t="shared" si="2"/>
        <v>9.5849999999999991</v>
      </c>
      <c r="P8" s="1">
        <v>1.5</v>
      </c>
      <c r="Q8" s="1">
        <f t="shared" si="6"/>
        <v>9.5849999999999991</v>
      </c>
      <c r="S8" s="8" t="s">
        <v>4</v>
      </c>
      <c r="T8" s="9">
        <v>5.3</v>
      </c>
      <c r="U8" s="9">
        <v>6.1</v>
      </c>
      <c r="V8" s="9">
        <v>9.58</v>
      </c>
      <c r="W8" s="8"/>
      <c r="X8" s="9">
        <f t="shared" si="3"/>
        <v>0</v>
      </c>
      <c r="Y8" s="9">
        <f t="shared" si="4"/>
        <v>0</v>
      </c>
      <c r="Z8" s="9">
        <f t="shared" si="7"/>
        <v>-4.9999999999990052E-3</v>
      </c>
    </row>
    <row r="9" spans="2:26" x14ac:dyDescent="0.25">
      <c r="B9" t="s">
        <v>0</v>
      </c>
      <c r="C9">
        <v>9.1</v>
      </c>
      <c r="D9">
        <v>10.199999999999999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5"/>
        <v>Requisitos Usuários</v>
      </c>
      <c r="J9" s="1">
        <f t="shared" si="8"/>
        <v>6.1000000000000005</v>
      </c>
      <c r="K9" s="1">
        <f t="shared" si="9"/>
        <v>6.8000000000000007</v>
      </c>
      <c r="L9" s="1">
        <v>1.5</v>
      </c>
      <c r="M9" s="13">
        <f t="shared" si="10"/>
        <v>16.75</v>
      </c>
      <c r="N9" s="10">
        <v>18.25</v>
      </c>
      <c r="O9" s="1">
        <f t="shared" si="2"/>
        <v>8.625</v>
      </c>
      <c r="P9" s="1">
        <v>1.5</v>
      </c>
      <c r="Q9" s="1">
        <f t="shared" si="6"/>
        <v>8.625</v>
      </c>
      <c r="S9" s="8" t="s">
        <v>0</v>
      </c>
      <c r="T9" s="9">
        <v>6.1</v>
      </c>
      <c r="U9" s="9">
        <v>6.8</v>
      </c>
      <c r="V9" s="9">
        <v>8.6300000000000008</v>
      </c>
      <c r="W9" s="8"/>
      <c r="X9" s="9">
        <f t="shared" si="3"/>
        <v>0</v>
      </c>
      <c r="Y9" s="9">
        <f t="shared" si="4"/>
        <v>0</v>
      </c>
      <c r="Z9" s="9">
        <f t="shared" si="7"/>
        <v>5.0000000000007816E-3</v>
      </c>
    </row>
    <row r="10" spans="2:26" x14ac:dyDescent="0.25">
      <c r="B10" t="s">
        <v>25</v>
      </c>
      <c r="C10">
        <v>10.199999999999999</v>
      </c>
      <c r="D10">
        <v>12.2</v>
      </c>
      <c r="E10">
        <v>19.57</v>
      </c>
      <c r="F10" s="4">
        <f t="shared" si="0"/>
        <v>2</v>
      </c>
      <c r="G10" s="5">
        <f t="shared" ref="G10:G23" si="11">E10-E3</f>
        <v>10.94</v>
      </c>
      <c r="H10" s="3"/>
      <c r="I10" s="6" t="str">
        <f t="shared" si="5"/>
        <v>Projeto Inscrições</v>
      </c>
      <c r="J10" s="1">
        <f t="shared" si="8"/>
        <v>6.8000000000000007</v>
      </c>
      <c r="K10" s="1">
        <f t="shared" si="9"/>
        <v>8.1000000000000014</v>
      </c>
      <c r="L10" s="1">
        <v>1.5</v>
      </c>
      <c r="M10" s="13">
        <f t="shared" si="10"/>
        <v>20</v>
      </c>
      <c r="N10" s="10">
        <v>22</v>
      </c>
      <c r="O10" s="1">
        <f t="shared" si="2"/>
        <v>16.41</v>
      </c>
      <c r="P10" s="1">
        <v>1.5</v>
      </c>
      <c r="Q10" s="1">
        <f>O10+Q3</f>
        <v>29.355</v>
      </c>
      <c r="S10" s="8" t="s">
        <v>25</v>
      </c>
      <c r="T10" s="9">
        <v>6.8</v>
      </c>
      <c r="U10" s="9">
        <v>8.1999999999999993</v>
      </c>
      <c r="V10" s="9">
        <v>29.36</v>
      </c>
      <c r="W10" s="8"/>
      <c r="X10" s="9">
        <f t="shared" si="3"/>
        <v>0</v>
      </c>
      <c r="Y10" s="9">
        <f t="shared" si="4"/>
        <v>9.9999999999997868E-2</v>
      </c>
      <c r="Z10" s="9">
        <f t="shared" si="7"/>
        <v>4.9999999999990052E-3</v>
      </c>
    </row>
    <row r="11" spans="2:26" x14ac:dyDescent="0.25">
      <c r="B11" t="s">
        <v>21</v>
      </c>
      <c r="C11">
        <v>12.2</v>
      </c>
      <c r="D11">
        <v>15.3</v>
      </c>
      <c r="E11">
        <v>29.72</v>
      </c>
      <c r="F11" s="4">
        <f t="shared" si="0"/>
        <v>3.1000000000000014</v>
      </c>
      <c r="G11" s="5">
        <f t="shared" si="11"/>
        <v>16.619999999999997</v>
      </c>
      <c r="H11" s="3"/>
      <c r="I11" s="6" t="str">
        <f t="shared" si="5"/>
        <v>Projeto Turmas</v>
      </c>
      <c r="J11" s="1">
        <f t="shared" si="8"/>
        <v>8.1000000000000014</v>
      </c>
      <c r="K11" s="1">
        <f t="shared" si="9"/>
        <v>10.200000000000001</v>
      </c>
      <c r="L11" s="1">
        <v>1.5</v>
      </c>
      <c r="M11" s="13">
        <f t="shared" si="10"/>
        <v>25.25</v>
      </c>
      <c r="N11" s="10">
        <v>27.25</v>
      </c>
      <c r="O11" s="1">
        <f t="shared" si="2"/>
        <v>24.929999999999996</v>
      </c>
      <c r="P11" s="1">
        <v>1.5</v>
      </c>
      <c r="Q11" s="1">
        <f t="shared" ref="Q11:Q23" si="12">O11+Q4</f>
        <v>44.58</v>
      </c>
      <c r="S11" s="8" t="s">
        <v>21</v>
      </c>
      <c r="T11" s="9">
        <v>8.1999999999999993</v>
      </c>
      <c r="U11" s="9">
        <v>10.199999999999999</v>
      </c>
      <c r="V11" s="9">
        <v>44.58</v>
      </c>
      <c r="W11" s="8"/>
      <c r="X11" s="9">
        <f t="shared" si="3"/>
        <v>9.9999999999997868E-2</v>
      </c>
      <c r="Y11" s="9">
        <f t="shared" si="4"/>
        <v>0</v>
      </c>
      <c r="Z11" s="9">
        <f t="shared" si="7"/>
        <v>0</v>
      </c>
    </row>
    <row r="12" spans="2:26" x14ac:dyDescent="0.25">
      <c r="B12" t="s">
        <v>17</v>
      </c>
      <c r="C12">
        <v>15.3</v>
      </c>
      <c r="D12">
        <v>16.8</v>
      </c>
      <c r="E12">
        <v>14.5</v>
      </c>
      <c r="F12" s="4">
        <f t="shared" si="0"/>
        <v>1.5</v>
      </c>
      <c r="G12" s="5">
        <f t="shared" si="11"/>
        <v>8.11</v>
      </c>
      <c r="H12" s="3"/>
      <c r="I12" s="6" t="str">
        <f t="shared" si="5"/>
        <v>Projeto Disciplinas</v>
      </c>
      <c r="J12" s="1">
        <f t="shared" si="8"/>
        <v>10.200000000000001</v>
      </c>
      <c r="K12" s="1">
        <f t="shared" si="9"/>
        <v>11.200000000000001</v>
      </c>
      <c r="L12" s="1">
        <v>1.5</v>
      </c>
      <c r="M12" s="13">
        <f t="shared" si="10"/>
        <v>27.75</v>
      </c>
      <c r="N12" s="10">
        <v>30</v>
      </c>
      <c r="O12" s="1">
        <f t="shared" si="2"/>
        <v>12.164999999999999</v>
      </c>
      <c r="P12" s="1">
        <v>1.5</v>
      </c>
      <c r="Q12" s="1">
        <f t="shared" si="12"/>
        <v>21.75</v>
      </c>
      <c r="S12" s="8" t="s">
        <v>17</v>
      </c>
      <c r="T12" s="9">
        <v>10.199999999999999</v>
      </c>
      <c r="U12" s="9">
        <v>11.2</v>
      </c>
      <c r="V12" s="9">
        <v>21.75</v>
      </c>
      <c r="W12" s="8"/>
      <c r="X12" s="9">
        <f t="shared" si="3"/>
        <v>0</v>
      </c>
      <c r="Y12" s="9">
        <f t="shared" si="4"/>
        <v>0</v>
      </c>
      <c r="Z12" s="9">
        <f t="shared" si="7"/>
        <v>0</v>
      </c>
    </row>
    <row r="13" spans="2:26" x14ac:dyDescent="0.25">
      <c r="B13" t="s">
        <v>13</v>
      </c>
      <c r="C13">
        <v>16.8</v>
      </c>
      <c r="D13">
        <v>18.5</v>
      </c>
      <c r="E13">
        <v>16.670000000000002</v>
      </c>
      <c r="F13" s="4">
        <f t="shared" si="0"/>
        <v>1.6999999999999993</v>
      </c>
      <c r="G13" s="5">
        <f t="shared" si="11"/>
        <v>9.3200000000000021</v>
      </c>
      <c r="H13" s="3"/>
      <c r="I13" s="6" t="str">
        <f t="shared" si="5"/>
        <v>Projeto Aluno</v>
      </c>
      <c r="J13" s="1">
        <f t="shared" si="8"/>
        <v>11.200000000000001</v>
      </c>
      <c r="K13" s="1">
        <f t="shared" si="9"/>
        <v>12.3</v>
      </c>
      <c r="L13" s="1">
        <v>1.5</v>
      </c>
      <c r="M13" s="13">
        <f t="shared" si="10"/>
        <v>30.5</v>
      </c>
      <c r="N13" s="10">
        <v>33</v>
      </c>
      <c r="O13" s="1">
        <f t="shared" si="2"/>
        <v>13.980000000000004</v>
      </c>
      <c r="P13" s="1">
        <v>1.5</v>
      </c>
      <c r="Q13" s="1">
        <f t="shared" si="12"/>
        <v>25.005000000000003</v>
      </c>
      <c r="S13" s="8" t="s">
        <v>13</v>
      </c>
      <c r="T13" s="9">
        <v>11.2</v>
      </c>
      <c r="U13" s="9">
        <v>12.3</v>
      </c>
      <c r="V13" s="9">
        <v>25.01</v>
      </c>
      <c r="W13" s="8"/>
      <c r="X13" s="9">
        <f t="shared" si="3"/>
        <v>0</v>
      </c>
      <c r="Y13" s="9">
        <f t="shared" si="4"/>
        <v>0</v>
      </c>
      <c r="Z13" s="9">
        <f t="shared" si="7"/>
        <v>4.9999999999990052E-3</v>
      </c>
    </row>
    <row r="14" spans="2:26" x14ac:dyDescent="0.25">
      <c r="B14" t="s">
        <v>9</v>
      </c>
      <c r="C14">
        <v>18.5</v>
      </c>
      <c r="D14">
        <v>20.2</v>
      </c>
      <c r="E14">
        <v>16.670000000000002</v>
      </c>
      <c r="F14" s="4">
        <f t="shared" si="0"/>
        <v>1.6999999999999993</v>
      </c>
      <c r="G14" s="5">
        <f t="shared" si="11"/>
        <v>9.3200000000000021</v>
      </c>
      <c r="H14" s="3"/>
      <c r="I14" s="6" t="str">
        <f t="shared" si="5"/>
        <v>Projeto Áreas</v>
      </c>
      <c r="J14" s="1">
        <f t="shared" si="8"/>
        <v>12.3</v>
      </c>
      <c r="K14" s="1">
        <f t="shared" si="9"/>
        <v>13.4</v>
      </c>
      <c r="L14" s="1">
        <v>1.5</v>
      </c>
      <c r="M14" s="13">
        <f t="shared" si="10"/>
        <v>33.25</v>
      </c>
      <c r="N14" s="10">
        <v>36.25</v>
      </c>
      <c r="O14" s="1">
        <f t="shared" si="2"/>
        <v>13.980000000000004</v>
      </c>
      <c r="P14" s="1">
        <v>1.5</v>
      </c>
      <c r="Q14" s="1">
        <f t="shared" si="12"/>
        <v>25.005000000000003</v>
      </c>
      <c r="S14" s="8" t="s">
        <v>9</v>
      </c>
      <c r="T14" s="9">
        <v>12.3</v>
      </c>
      <c r="U14" s="9">
        <v>13.5</v>
      </c>
      <c r="V14" s="9">
        <v>25.01</v>
      </c>
      <c r="W14" s="8"/>
      <c r="X14" s="9">
        <f t="shared" si="3"/>
        <v>0</v>
      </c>
      <c r="Y14" s="9">
        <f t="shared" si="4"/>
        <v>9.9999999999999645E-2</v>
      </c>
      <c r="Z14" s="9">
        <f t="shared" si="7"/>
        <v>4.9999999999990052E-3</v>
      </c>
    </row>
    <row r="15" spans="2:26" x14ac:dyDescent="0.25">
      <c r="B15" t="s">
        <v>5</v>
      </c>
      <c r="C15">
        <v>20.2</v>
      </c>
      <c r="D15">
        <v>21.7</v>
      </c>
      <c r="E15">
        <v>14.5</v>
      </c>
      <c r="F15" s="4">
        <f t="shared" si="0"/>
        <v>1.5</v>
      </c>
      <c r="G15" s="5">
        <f t="shared" si="11"/>
        <v>8.11</v>
      </c>
      <c r="H15" s="3"/>
      <c r="I15" s="6" t="str">
        <f t="shared" si="5"/>
        <v>Projeto Professores</v>
      </c>
      <c r="J15" s="1">
        <f t="shared" si="8"/>
        <v>13.4</v>
      </c>
      <c r="K15" s="1">
        <f t="shared" si="9"/>
        <v>14.4</v>
      </c>
      <c r="L15" s="1">
        <v>1.5</v>
      </c>
      <c r="M15" s="13">
        <f t="shared" si="10"/>
        <v>35.75</v>
      </c>
      <c r="N15" s="10">
        <v>39</v>
      </c>
      <c r="O15" s="1">
        <f t="shared" si="2"/>
        <v>12.164999999999999</v>
      </c>
      <c r="P15" s="1">
        <v>1.5</v>
      </c>
      <c r="Q15" s="1">
        <f t="shared" si="12"/>
        <v>21.75</v>
      </c>
      <c r="S15" s="8" t="s">
        <v>5</v>
      </c>
      <c r="T15" s="9">
        <v>13.5</v>
      </c>
      <c r="U15" s="9">
        <v>14.5</v>
      </c>
      <c r="V15" s="9">
        <v>21.75</v>
      </c>
      <c r="W15" s="8"/>
      <c r="X15" s="9">
        <f t="shared" si="3"/>
        <v>9.9999999999999645E-2</v>
      </c>
      <c r="Y15" s="9">
        <f t="shared" si="4"/>
        <v>9.9999999999999645E-2</v>
      </c>
      <c r="Z15" s="9">
        <f t="shared" si="7"/>
        <v>0</v>
      </c>
    </row>
    <row r="16" spans="2:26" x14ac:dyDescent="0.25">
      <c r="B16" t="s">
        <v>1</v>
      </c>
      <c r="C16">
        <v>21.7</v>
      </c>
      <c r="D16">
        <v>23</v>
      </c>
      <c r="E16">
        <v>13.05</v>
      </c>
      <c r="F16" s="4">
        <f t="shared" si="0"/>
        <v>1.3000000000000007</v>
      </c>
      <c r="G16" s="5">
        <f t="shared" si="11"/>
        <v>7.3000000000000007</v>
      </c>
      <c r="H16" s="3"/>
      <c r="I16" s="6" t="str">
        <f t="shared" si="5"/>
        <v>Projeto Usuários</v>
      </c>
      <c r="J16" s="1">
        <f t="shared" si="8"/>
        <v>14.4</v>
      </c>
      <c r="K16" s="1">
        <f t="shared" si="9"/>
        <v>15.3</v>
      </c>
      <c r="L16" s="1">
        <v>1.5</v>
      </c>
      <c r="M16" s="13">
        <f t="shared" si="10"/>
        <v>38</v>
      </c>
      <c r="N16" s="10">
        <v>41.5</v>
      </c>
      <c r="O16" s="1">
        <f t="shared" si="2"/>
        <v>10.950000000000001</v>
      </c>
      <c r="P16" s="1">
        <v>1.5</v>
      </c>
      <c r="Q16" s="1">
        <f t="shared" si="12"/>
        <v>19.575000000000003</v>
      </c>
      <c r="S16" s="8" t="s">
        <v>1</v>
      </c>
      <c r="T16" s="9">
        <v>14.5</v>
      </c>
      <c r="U16" s="9">
        <v>15.4</v>
      </c>
      <c r="V16" s="9">
        <v>19.57</v>
      </c>
      <c r="W16" s="8"/>
      <c r="X16" s="9">
        <f t="shared" si="3"/>
        <v>9.9999999999999645E-2</v>
      </c>
      <c r="Y16" s="9">
        <f t="shared" si="4"/>
        <v>9.9999999999999645E-2</v>
      </c>
      <c r="Z16" s="9">
        <f t="shared" si="7"/>
        <v>-5.000000000002558E-3</v>
      </c>
    </row>
    <row r="17" spans="2:26" x14ac:dyDescent="0.25">
      <c r="B17" t="s">
        <v>26</v>
      </c>
      <c r="C17">
        <v>23</v>
      </c>
      <c r="D17">
        <v>31.4</v>
      </c>
      <c r="E17">
        <v>64.8</v>
      </c>
      <c r="F17" s="4">
        <f t="shared" si="0"/>
        <v>8.3999999999999986</v>
      </c>
      <c r="G17" s="5">
        <f t="shared" si="11"/>
        <v>45.23</v>
      </c>
      <c r="H17" s="3"/>
      <c r="I17" s="6" t="str">
        <f t="shared" si="5"/>
        <v>Codificacao Inscrições</v>
      </c>
      <c r="J17" s="1">
        <f t="shared" si="8"/>
        <v>15.3</v>
      </c>
      <c r="K17" s="1">
        <f t="shared" si="9"/>
        <v>22.1</v>
      </c>
      <c r="L17" s="14">
        <f>(3.3*1.5+3.5*1)/6.8</f>
        <v>1.2426470588235294</v>
      </c>
      <c r="M17" s="13">
        <f>M16+4.7*2.5-(K17-J17-4.7)*2.5</f>
        <v>44.5</v>
      </c>
      <c r="N17" s="10">
        <v>41.5</v>
      </c>
      <c r="O17" s="1">
        <f t="shared" si="2"/>
        <v>53.876911764705881</v>
      </c>
      <c r="P17" s="14">
        <f>(3.3*1.5+3.5*0.9)/6.8</f>
        <v>1.1911764705882353</v>
      </c>
      <c r="Q17" s="1">
        <f t="shared" si="12"/>
        <v>83.231911764705885</v>
      </c>
      <c r="S17" s="8" t="s">
        <v>26</v>
      </c>
      <c r="T17" s="9">
        <v>15.4</v>
      </c>
      <c r="U17" s="9">
        <v>22.1</v>
      </c>
      <c r="V17" s="9">
        <v>86.01</v>
      </c>
      <c r="W17" s="9"/>
      <c r="X17" s="9">
        <f t="shared" si="3"/>
        <v>9.9999999999999645E-2</v>
      </c>
      <c r="Y17" s="9">
        <f t="shared" si="4"/>
        <v>0</v>
      </c>
      <c r="Z17" s="9">
        <f t="shared" si="7"/>
        <v>2.7780882352941205</v>
      </c>
    </row>
    <row r="18" spans="2:26" x14ac:dyDescent="0.25">
      <c r="B18" t="s">
        <v>22</v>
      </c>
      <c r="C18">
        <v>31.4</v>
      </c>
      <c r="D18">
        <v>44.1</v>
      </c>
      <c r="E18">
        <v>98.4</v>
      </c>
      <c r="F18" s="4">
        <f t="shared" si="0"/>
        <v>12.700000000000003</v>
      </c>
      <c r="G18" s="5">
        <f t="shared" si="11"/>
        <v>68.680000000000007</v>
      </c>
      <c r="H18" s="3"/>
      <c r="I18" s="6" t="str">
        <f t="shared" si="5"/>
        <v>Codificacao Turmas</v>
      </c>
      <c r="J18" s="1">
        <f t="shared" si="8"/>
        <v>22.1</v>
      </c>
      <c r="K18" s="1">
        <f t="shared" si="9"/>
        <v>34.799999999999997</v>
      </c>
      <c r="L18" s="1">
        <v>1</v>
      </c>
      <c r="M18" s="13">
        <f>M17-(K18-J18)*2.5</f>
        <v>12.750000000000011</v>
      </c>
      <c r="N18" s="10">
        <v>9.5</v>
      </c>
      <c r="O18" s="1">
        <f t="shared" si="2"/>
        <v>61.812000000000005</v>
      </c>
      <c r="P18" s="1">
        <v>0.9</v>
      </c>
      <c r="Q18" s="1">
        <f t="shared" si="12"/>
        <v>106.392</v>
      </c>
      <c r="S18" s="8" t="s">
        <v>22</v>
      </c>
      <c r="T18" s="9">
        <v>22.1</v>
      </c>
      <c r="U18" s="9">
        <v>34.799999999999997</v>
      </c>
      <c r="V18" s="9">
        <v>106.39</v>
      </c>
      <c r="W18" s="8"/>
      <c r="X18" s="9">
        <f t="shared" si="3"/>
        <v>0</v>
      </c>
      <c r="Y18" s="9">
        <f t="shared" si="4"/>
        <v>0</v>
      </c>
      <c r="Z18" s="9">
        <f t="shared" si="7"/>
        <v>-1.9999999999953388E-3</v>
      </c>
    </row>
    <row r="19" spans="2:26" x14ac:dyDescent="0.25">
      <c r="B19" t="s">
        <v>18</v>
      </c>
      <c r="C19">
        <v>44.1</v>
      </c>
      <c r="D19">
        <v>50.2</v>
      </c>
      <c r="E19">
        <v>48</v>
      </c>
      <c r="F19" s="4">
        <f t="shared" si="0"/>
        <v>6.1000000000000014</v>
      </c>
      <c r="G19" s="5">
        <f t="shared" si="11"/>
        <v>33.5</v>
      </c>
      <c r="H19" s="3"/>
      <c r="I19" s="6" t="str">
        <f t="shared" si="5"/>
        <v>Codificacao Disciplinas</v>
      </c>
      <c r="J19" s="1">
        <f t="shared" si="8"/>
        <v>34.799999999999997</v>
      </c>
      <c r="K19" s="1">
        <f t="shared" si="9"/>
        <v>40.099999999999994</v>
      </c>
      <c r="L19" s="11">
        <f>(3.8*1+1.6*1.5)/5.4</f>
        <v>1.1481481481481481</v>
      </c>
      <c r="M19" s="13">
        <f>M18-(K19-J19)*2.5</f>
        <v>-0.49999999999998224</v>
      </c>
      <c r="N19" s="10">
        <v>4</v>
      </c>
      <c r="O19" s="1">
        <f t="shared" si="2"/>
        <v>36.105555555555554</v>
      </c>
      <c r="P19" s="11">
        <f>(3.8*0.9+1.6*1.5)/5.4</f>
        <v>1.0777777777777777</v>
      </c>
      <c r="Q19" s="1">
        <f t="shared" si="12"/>
        <v>57.855555555555554</v>
      </c>
      <c r="S19" s="8" t="s">
        <v>18</v>
      </c>
      <c r="T19" s="9">
        <v>34.799999999999997</v>
      </c>
      <c r="U19" s="9">
        <v>40.1</v>
      </c>
      <c r="V19" s="9">
        <v>59.98</v>
      </c>
      <c r="W19" s="8"/>
      <c r="X19" s="9">
        <f t="shared" si="3"/>
        <v>0</v>
      </c>
      <c r="Y19" s="9">
        <f t="shared" si="4"/>
        <v>0</v>
      </c>
      <c r="Z19" s="9">
        <f t="shared" si="7"/>
        <v>2.1244444444444426</v>
      </c>
    </row>
    <row r="20" spans="2:26" x14ac:dyDescent="0.25">
      <c r="B20" t="s">
        <v>14</v>
      </c>
      <c r="C20">
        <v>50.2</v>
      </c>
      <c r="D20">
        <v>57.3</v>
      </c>
      <c r="E20">
        <v>55.2</v>
      </c>
      <c r="F20" s="4">
        <f t="shared" si="0"/>
        <v>7.0999999999999943</v>
      </c>
      <c r="G20" s="5">
        <f t="shared" si="11"/>
        <v>38.53</v>
      </c>
      <c r="H20" s="3"/>
      <c r="I20" s="6" t="str">
        <f t="shared" si="5"/>
        <v>Codificacao Aluno</v>
      </c>
      <c r="J20" s="1">
        <f t="shared" si="8"/>
        <v>40.099999999999994</v>
      </c>
      <c r="K20" s="1">
        <f t="shared" si="9"/>
        <v>44.8</v>
      </c>
      <c r="L20" s="1">
        <v>1.5</v>
      </c>
      <c r="M20" s="13">
        <f t="shared" si="10"/>
        <v>11.250000000000025</v>
      </c>
      <c r="N20" s="10">
        <v>16</v>
      </c>
      <c r="O20" s="1">
        <f t="shared" si="2"/>
        <v>57.795000000000002</v>
      </c>
      <c r="P20" s="1">
        <v>1.5</v>
      </c>
      <c r="Q20" s="1">
        <f t="shared" si="12"/>
        <v>82.800000000000011</v>
      </c>
      <c r="R20" s="1"/>
      <c r="S20" s="8" t="s">
        <v>14</v>
      </c>
      <c r="T20" s="9">
        <v>40.1</v>
      </c>
      <c r="U20" s="9">
        <v>44.8</v>
      </c>
      <c r="V20" s="9">
        <v>82.8</v>
      </c>
      <c r="W20" s="8"/>
      <c r="X20" s="9">
        <f t="shared" si="3"/>
        <v>0</v>
      </c>
      <c r="Y20" s="9">
        <f t="shared" si="4"/>
        <v>0</v>
      </c>
      <c r="Z20" s="9">
        <f t="shared" si="7"/>
        <v>0</v>
      </c>
    </row>
    <row r="21" spans="2:26" x14ac:dyDescent="0.25">
      <c r="B21" t="s">
        <v>10</v>
      </c>
      <c r="C21">
        <v>57.3</v>
      </c>
      <c r="D21">
        <v>64.400000000000006</v>
      </c>
      <c r="E21">
        <v>55.2</v>
      </c>
      <c r="F21" s="4">
        <f t="shared" si="0"/>
        <v>7.1000000000000085</v>
      </c>
      <c r="G21" s="5">
        <f t="shared" si="11"/>
        <v>38.53</v>
      </c>
      <c r="H21" s="3"/>
      <c r="I21" s="6" t="str">
        <f t="shared" si="5"/>
        <v>Codificacao Áreas</v>
      </c>
      <c r="J21" s="1">
        <f t="shared" si="8"/>
        <v>44.8</v>
      </c>
      <c r="K21" s="1">
        <f t="shared" si="9"/>
        <v>49.5</v>
      </c>
      <c r="L21" s="1">
        <v>1.5</v>
      </c>
      <c r="M21" s="13">
        <f t="shared" si="10"/>
        <v>23.000000000000032</v>
      </c>
      <c r="N21" s="10">
        <v>28.25</v>
      </c>
      <c r="O21" s="1">
        <f t="shared" si="2"/>
        <v>57.795000000000002</v>
      </c>
      <c r="P21" s="1">
        <v>1.5</v>
      </c>
      <c r="Q21" s="1">
        <f t="shared" si="12"/>
        <v>82.800000000000011</v>
      </c>
      <c r="S21" s="8" t="s">
        <v>10</v>
      </c>
      <c r="T21" s="9">
        <v>44.8</v>
      </c>
      <c r="U21" s="9">
        <v>49.6</v>
      </c>
      <c r="V21" s="9">
        <v>82.8</v>
      </c>
      <c r="W21" s="8"/>
      <c r="X21" s="9">
        <f t="shared" si="3"/>
        <v>0</v>
      </c>
      <c r="Y21" s="9">
        <f t="shared" si="4"/>
        <v>0.10000000000000142</v>
      </c>
      <c r="Z21" s="9">
        <f t="shared" si="7"/>
        <v>0</v>
      </c>
    </row>
    <row r="22" spans="2:26" x14ac:dyDescent="0.25">
      <c r="B22" t="s">
        <v>6</v>
      </c>
      <c r="C22">
        <v>64.400000000000006</v>
      </c>
      <c r="D22">
        <v>70.599999999999994</v>
      </c>
      <c r="E22">
        <v>48</v>
      </c>
      <c r="F22" s="4">
        <f t="shared" si="0"/>
        <v>6.1999999999999886</v>
      </c>
      <c r="G22" s="5">
        <f t="shared" si="11"/>
        <v>33.5</v>
      </c>
      <c r="H22" s="3"/>
      <c r="I22" s="6" t="str">
        <f t="shared" si="5"/>
        <v>Codificacao Professores</v>
      </c>
      <c r="J22" s="1">
        <f t="shared" si="8"/>
        <v>49.5</v>
      </c>
      <c r="K22" s="1">
        <f t="shared" si="9"/>
        <v>53.6</v>
      </c>
      <c r="L22" s="1">
        <v>1.5</v>
      </c>
      <c r="M22" s="13">
        <f t="shared" si="10"/>
        <v>33.250000000000036</v>
      </c>
      <c r="N22" s="10">
        <v>38.75</v>
      </c>
      <c r="O22" s="1">
        <f t="shared" si="2"/>
        <v>50.25</v>
      </c>
      <c r="P22" s="1">
        <v>1.5</v>
      </c>
      <c r="Q22" s="1">
        <f t="shared" si="12"/>
        <v>72</v>
      </c>
      <c r="S22" s="8" t="s">
        <v>6</v>
      </c>
      <c r="T22" s="9">
        <v>49.6</v>
      </c>
      <c r="U22" s="9">
        <v>53.7</v>
      </c>
      <c r="V22" s="9">
        <v>72</v>
      </c>
      <c r="W22" s="8"/>
      <c r="X22" s="9">
        <f t="shared" si="3"/>
        <v>0.10000000000000142</v>
      </c>
      <c r="Y22" s="9">
        <f t="shared" si="4"/>
        <v>0.10000000000000142</v>
      </c>
      <c r="Z22" s="9">
        <f t="shared" si="7"/>
        <v>0</v>
      </c>
    </row>
    <row r="23" spans="2:26" x14ac:dyDescent="0.25">
      <c r="B23" t="s">
        <v>2</v>
      </c>
      <c r="C23">
        <v>70.599999999999994</v>
      </c>
      <c r="D23">
        <v>76.2</v>
      </c>
      <c r="E23">
        <v>43.2</v>
      </c>
      <c r="F23" s="4">
        <f t="shared" si="0"/>
        <v>5.6000000000000085</v>
      </c>
      <c r="G23" s="5">
        <f t="shared" si="11"/>
        <v>30.150000000000002</v>
      </c>
      <c r="H23" s="3"/>
      <c r="I23" s="6" t="str">
        <f t="shared" si="5"/>
        <v>Codificacao Usuários</v>
      </c>
      <c r="J23" s="1">
        <f t="shared" si="8"/>
        <v>53.6</v>
      </c>
      <c r="K23" s="1">
        <f t="shared" si="9"/>
        <v>57.300000000000004</v>
      </c>
      <c r="L23" s="1">
        <v>1.5</v>
      </c>
      <c r="M23" s="13">
        <f t="shared" si="10"/>
        <v>42.500000000000043</v>
      </c>
      <c r="N23" s="10">
        <v>48.25</v>
      </c>
      <c r="O23" s="1">
        <f t="shared" si="2"/>
        <v>45.225000000000001</v>
      </c>
      <c r="P23" s="1">
        <v>1.5</v>
      </c>
      <c r="Q23" s="1">
        <f t="shared" si="12"/>
        <v>64.800000000000011</v>
      </c>
      <c r="S23" s="8" t="s">
        <v>2</v>
      </c>
      <c r="T23" s="9">
        <v>53.7</v>
      </c>
      <c r="U23" s="9">
        <v>57.4</v>
      </c>
      <c r="V23" s="9">
        <v>64.8</v>
      </c>
      <c r="W23" s="8"/>
      <c r="X23" s="9">
        <f t="shared" si="3"/>
        <v>0.10000000000000142</v>
      </c>
      <c r="Y23" s="9">
        <f t="shared" si="4"/>
        <v>9.9999999999994316E-2</v>
      </c>
      <c r="Z23" s="9">
        <f t="shared" si="7"/>
        <v>0</v>
      </c>
    </row>
    <row r="24" spans="2:26" x14ac:dyDescent="0.25">
      <c r="B24" t="s">
        <v>27</v>
      </c>
      <c r="C24">
        <v>76.2</v>
      </c>
      <c r="D24">
        <v>84.6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5"/>
        <v>Testes Inscrições</v>
      </c>
      <c r="J24" s="1">
        <f t="shared" si="8"/>
        <v>57.300000000000004</v>
      </c>
      <c r="K24" s="1">
        <f>J24+ROUND(Q17*0.13/L24,1)</f>
        <v>67.900000000000006</v>
      </c>
      <c r="L24" s="14">
        <f>(((50-N23)/2.5-0.1)*1.5+(U24-T24-((50-N23)/2.5-0.1))*1)/(U24-T24+0.1)</f>
        <v>1.0181818181818183</v>
      </c>
      <c r="M24" s="13">
        <f>M23+3*2.5-(K24-J24-3)*2.5</f>
        <v>31.000000000000039</v>
      </c>
      <c r="N24" s="10">
        <v>24.25</v>
      </c>
      <c r="O24" s="1">
        <v>0</v>
      </c>
      <c r="P24" s="7" t="s">
        <v>41</v>
      </c>
      <c r="Q24" s="1">
        <v>0</v>
      </c>
      <c r="S24" s="8" t="s">
        <v>27</v>
      </c>
      <c r="T24" s="9">
        <v>57.4</v>
      </c>
      <c r="U24" s="9">
        <v>68.3</v>
      </c>
      <c r="V24" s="9">
        <v>0</v>
      </c>
      <c r="W24" s="8"/>
      <c r="X24" s="9">
        <f t="shared" si="3"/>
        <v>9.9999999999994316E-2</v>
      </c>
      <c r="Y24" s="9">
        <f t="shared" si="4"/>
        <v>0.39999999999999147</v>
      </c>
      <c r="Z24" s="9">
        <f t="shared" si="7"/>
        <v>0</v>
      </c>
    </row>
    <row r="25" spans="2:26" x14ac:dyDescent="0.25">
      <c r="B25" t="s">
        <v>23</v>
      </c>
      <c r="C25">
        <v>84.6</v>
      </c>
      <c r="D25">
        <v>97.4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5"/>
        <v>Testes Turmas</v>
      </c>
      <c r="J25" s="1">
        <f t="shared" si="8"/>
        <v>67.900000000000006</v>
      </c>
      <c r="K25" s="1">
        <f t="shared" ref="K25:K30" si="13">J25+ROUND(Q18*0.13/L25,1)</f>
        <v>80.400000000000006</v>
      </c>
      <c r="L25" s="14">
        <f>((N24/2.5-0.1)*1+(U25-T25-(N24/2.5-0.1))*1.5)/(U25-T25+0.1)</f>
        <v>1.1040000000000001</v>
      </c>
      <c r="M25" s="13">
        <f>M24-(K25-J25)*2.5</f>
        <v>-0.24999999999996092</v>
      </c>
      <c r="N25" s="10">
        <v>7</v>
      </c>
      <c r="O25" s="1">
        <v>0</v>
      </c>
      <c r="P25" s="7" t="s">
        <v>41</v>
      </c>
      <c r="Q25" s="1">
        <v>0</v>
      </c>
      <c r="S25" s="8" t="s">
        <v>23</v>
      </c>
      <c r="T25" s="9">
        <v>68.3</v>
      </c>
      <c r="U25" s="9">
        <v>80.7</v>
      </c>
      <c r="V25" s="9">
        <v>0</v>
      </c>
      <c r="W25" s="8"/>
      <c r="X25" s="9">
        <f t="shared" si="3"/>
        <v>0.39999999999999147</v>
      </c>
      <c r="Y25" s="9">
        <f t="shared" si="4"/>
        <v>0.29999999999999716</v>
      </c>
      <c r="Z25" s="9">
        <f t="shared" si="7"/>
        <v>0</v>
      </c>
    </row>
    <row r="26" spans="2:26" x14ac:dyDescent="0.25">
      <c r="B26" t="s">
        <v>19</v>
      </c>
      <c r="C26">
        <v>97.4</v>
      </c>
      <c r="D26">
        <v>103.6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5"/>
        <v>Testes Disciplinas</v>
      </c>
      <c r="J26" s="1">
        <f t="shared" si="8"/>
        <v>80.400000000000006</v>
      </c>
      <c r="K26" s="1">
        <f t="shared" si="13"/>
        <v>85.4</v>
      </c>
      <c r="L26" s="1">
        <v>1.5</v>
      </c>
      <c r="M26" s="13">
        <f t="shared" si="10"/>
        <v>12.250000000000039</v>
      </c>
      <c r="N26" s="10">
        <v>20.25</v>
      </c>
      <c r="O26" s="1">
        <v>0</v>
      </c>
      <c r="P26" s="7" t="s">
        <v>41</v>
      </c>
      <c r="Q26" s="1">
        <v>0</v>
      </c>
      <c r="S26" s="8" t="s">
        <v>19</v>
      </c>
      <c r="T26" s="9">
        <v>80.7</v>
      </c>
      <c r="U26" s="9">
        <v>85.9</v>
      </c>
      <c r="V26" s="9">
        <v>0</v>
      </c>
      <c r="W26" s="8"/>
      <c r="X26" s="9">
        <f t="shared" si="3"/>
        <v>0.29999999999999716</v>
      </c>
      <c r="Y26" s="9">
        <f t="shared" si="4"/>
        <v>0.5</v>
      </c>
      <c r="Z26" s="9">
        <f t="shared" si="7"/>
        <v>0</v>
      </c>
    </row>
    <row r="27" spans="2:26" x14ac:dyDescent="0.25">
      <c r="B27" t="s">
        <v>15</v>
      </c>
      <c r="C27">
        <v>103.6</v>
      </c>
      <c r="D27">
        <v>110.8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5"/>
        <v>Testes Aluno</v>
      </c>
      <c r="J27" s="1">
        <f t="shared" si="8"/>
        <v>85.4</v>
      </c>
      <c r="K27" s="1">
        <f t="shared" si="13"/>
        <v>92.600000000000009</v>
      </c>
      <c r="L27" s="1">
        <v>1.5</v>
      </c>
      <c r="M27" s="13">
        <f t="shared" si="10"/>
        <v>30.250000000000046</v>
      </c>
      <c r="N27" s="10">
        <v>38.5</v>
      </c>
      <c r="O27" s="1">
        <v>0</v>
      </c>
      <c r="P27" s="7" t="s">
        <v>41</v>
      </c>
      <c r="Q27" s="1">
        <v>0</v>
      </c>
      <c r="S27" s="8" t="s">
        <v>15</v>
      </c>
      <c r="T27" s="9">
        <v>85.9</v>
      </c>
      <c r="U27" s="9">
        <v>93.1</v>
      </c>
      <c r="V27" s="9">
        <v>0</v>
      </c>
      <c r="W27" s="8"/>
      <c r="X27" s="9">
        <f t="shared" si="3"/>
        <v>0.5</v>
      </c>
      <c r="Y27" s="9">
        <f t="shared" si="4"/>
        <v>0.49999999999998579</v>
      </c>
      <c r="Z27" s="9">
        <f t="shared" si="7"/>
        <v>0</v>
      </c>
    </row>
    <row r="28" spans="2:26" x14ac:dyDescent="0.25">
      <c r="B28" t="s">
        <v>11</v>
      </c>
      <c r="C28">
        <v>110.8</v>
      </c>
      <c r="D28">
        <v>118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5"/>
        <v>Testes Áreas</v>
      </c>
      <c r="J28" s="1">
        <f t="shared" si="8"/>
        <v>92.600000000000009</v>
      </c>
      <c r="K28" s="1">
        <f t="shared" si="13"/>
        <v>101.2</v>
      </c>
      <c r="L28" s="14">
        <f>(((50-N27)/2.5-0.1)*1.5+(U28-T28-((50-N27)/2.5-0.1))*1)/(U28-T28+0.1)</f>
        <v>1.25</v>
      </c>
      <c r="M28" s="13">
        <f t="shared" si="10"/>
        <v>51.750000000000028</v>
      </c>
      <c r="N28" s="10">
        <v>40</v>
      </c>
      <c r="O28" s="1">
        <v>0</v>
      </c>
      <c r="P28" s="7" t="s">
        <v>41</v>
      </c>
      <c r="Q28" s="1">
        <v>0</v>
      </c>
      <c r="R28" s="1"/>
      <c r="S28" s="8" t="s">
        <v>11</v>
      </c>
      <c r="T28" s="9">
        <v>93.1</v>
      </c>
      <c r="U28" s="9">
        <v>101.6</v>
      </c>
      <c r="V28" s="9">
        <v>0</v>
      </c>
      <c r="W28" s="8"/>
      <c r="X28" s="9">
        <f t="shared" si="3"/>
        <v>0.49999999999998579</v>
      </c>
      <c r="Y28" s="9">
        <f t="shared" si="4"/>
        <v>0.39999999999999147</v>
      </c>
      <c r="Z28" s="9">
        <f t="shared" si="7"/>
        <v>0</v>
      </c>
    </row>
    <row r="29" spans="2:26" x14ac:dyDescent="0.25">
      <c r="B29" t="s">
        <v>7</v>
      </c>
      <c r="C29">
        <v>118</v>
      </c>
      <c r="D29">
        <v>124.2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5"/>
        <v>Testes Professores</v>
      </c>
      <c r="J29" s="1">
        <f t="shared" si="8"/>
        <v>101.2</v>
      </c>
      <c r="K29" s="1">
        <f t="shared" si="13"/>
        <v>110.60000000000001</v>
      </c>
      <c r="L29" s="1">
        <v>1</v>
      </c>
      <c r="M29" s="13">
        <f>M28-(K29-J29)*2.5</f>
        <v>28.250000000000014</v>
      </c>
      <c r="N29" s="10">
        <v>16.25</v>
      </c>
      <c r="O29" s="1">
        <v>0</v>
      </c>
      <c r="P29" s="7" t="s">
        <v>41</v>
      </c>
      <c r="Q29" s="1">
        <v>0</v>
      </c>
      <c r="S29" s="8" t="s">
        <v>7</v>
      </c>
      <c r="T29" s="9">
        <v>101.6</v>
      </c>
      <c r="U29" s="9">
        <v>111</v>
      </c>
      <c r="V29" s="9">
        <v>0</v>
      </c>
      <c r="W29" s="8"/>
      <c r="X29" s="9">
        <f t="shared" si="3"/>
        <v>0.39999999999999147</v>
      </c>
      <c r="Y29" s="9">
        <f t="shared" si="4"/>
        <v>0.39999999999999147</v>
      </c>
      <c r="Z29" s="9">
        <f t="shared" si="7"/>
        <v>0</v>
      </c>
    </row>
    <row r="30" spans="2:26" x14ac:dyDescent="0.25">
      <c r="B30" t="s">
        <v>3</v>
      </c>
      <c r="C30">
        <v>124.2</v>
      </c>
      <c r="D30">
        <v>129.9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5"/>
        <v>Testes Usuários</v>
      </c>
      <c r="J30" s="1">
        <f t="shared" si="8"/>
        <v>110.60000000000001</v>
      </c>
      <c r="K30" s="1">
        <f t="shared" si="13"/>
        <v>118.50000000000001</v>
      </c>
      <c r="L30" s="14">
        <f>((N29/2.5-0.1)*1+(U30-T30-(N29/2.5-0.1))*1.5)/(U30-T30+0.1)</f>
        <v>1.0705128205128207</v>
      </c>
      <c r="M30" s="13">
        <f>M29-(K30-J30)*2.5</f>
        <v>8.5</v>
      </c>
      <c r="N30" s="10">
        <v>3.25</v>
      </c>
      <c r="O30" s="1">
        <v>0</v>
      </c>
      <c r="P30" s="7" t="s">
        <v>41</v>
      </c>
      <c r="Q30" s="1">
        <v>0</v>
      </c>
      <c r="S30" s="8" t="s">
        <v>3</v>
      </c>
      <c r="T30" s="9">
        <v>111</v>
      </c>
      <c r="U30" s="9">
        <v>118.7</v>
      </c>
      <c r="V30" s="9">
        <v>0</v>
      </c>
      <c r="W30" s="8"/>
      <c r="X30" s="9">
        <f t="shared" si="3"/>
        <v>0.39999999999999147</v>
      </c>
      <c r="Y30" s="9">
        <f t="shared" si="4"/>
        <v>0.19999999999998863</v>
      </c>
      <c r="Z30" s="9">
        <f t="shared" si="7"/>
        <v>0</v>
      </c>
    </row>
  </sheetData>
  <autoFilter ref="S2:V30">
    <sortState ref="S3:V30">
      <sortCondition ref="T2:T30"/>
    </sortState>
  </autoFilter>
  <sortState ref="S3:V30">
    <sortCondition ref="T2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 - Overworking</vt:lpstr>
      <vt:lpstr>Gabarito - Exhaustion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marcio.barros</cp:lastModifiedBy>
  <dcterms:created xsi:type="dcterms:W3CDTF">2014-01-24T01:35:41Z</dcterms:created>
  <dcterms:modified xsi:type="dcterms:W3CDTF">2014-01-31T15:17:08Z</dcterms:modified>
</cp:coreProperties>
</file>