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zd\uni\2023-Semestre2\Otimiza\P2\"/>
    </mc:Choice>
  </mc:AlternateContent>
  <xr:revisionPtr revIDLastSave="0" documentId="13_ncr:1_{1F6226D8-182C-4955-95AB-B1F33B1AA933}" xr6:coauthVersionLast="47" xr6:coauthVersionMax="47" xr10:uidLastSave="{00000000-0000-0000-0000-000000000000}"/>
  <bookViews>
    <workbookView xWindow="14400" yWindow="0" windowWidth="14400" windowHeight="15600" activeTab="2" xr2:uid="{1679B5AC-7504-4EE8-86B2-AC951DD0D7A1}"/>
  </bookViews>
  <sheets>
    <sheet name="Questão 1" sheetId="1" r:id="rId1"/>
    <sheet name="Questão 2" sheetId="2" r:id="rId2"/>
    <sheet name="Questão 3" sheetId="3" r:id="rId3"/>
  </sheets>
  <definedNames>
    <definedName name="solver_adj" localSheetId="0" hidden="1">'Questão 1'!$H$3</definedName>
    <definedName name="solver_adj" localSheetId="1" hidden="1">'Questão 2'!$G$21:$H$21</definedName>
    <definedName name="solver_adj" localSheetId="2" hidden="1">'Questão 3'!$E$2:$F$2,'Questão 3'!$D$6,'Questão 3'!$G$6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'Questão 1'!$H$3</definedName>
    <definedName name="solver_lhs1" localSheetId="1" hidden="1">'Questão 2'!$G$21</definedName>
    <definedName name="solver_lhs1" localSheetId="2" hidden="1">'Questão 3'!$D$6</definedName>
    <definedName name="solver_lhs10" localSheetId="2" hidden="1">'Questão 3'!$G$6</definedName>
    <definedName name="solver_lhs11" localSheetId="2" hidden="1">'Questão 3'!$J$6</definedName>
    <definedName name="solver_lhs2" localSheetId="0" hidden="1">'Questão 1'!$H$4</definedName>
    <definedName name="solver_lhs2" localSheetId="1" hidden="1">'Questão 2'!$G$21</definedName>
    <definedName name="solver_lhs2" localSheetId="2" hidden="1">'Questão 3'!$E$11</definedName>
    <definedName name="solver_lhs3" localSheetId="1" hidden="1">'Questão 2'!$H$21</definedName>
    <definedName name="solver_lhs3" localSheetId="2" hidden="1">'Questão 3'!$E$5</definedName>
    <definedName name="solver_lhs4" localSheetId="1" hidden="1">'Questão 2'!$H$21</definedName>
    <definedName name="solver_lhs4" localSheetId="2" hidden="1">'Questão 3'!$E$5</definedName>
    <definedName name="solver_lhs5" localSheetId="1" hidden="1">'Questão 2'!$H$21</definedName>
    <definedName name="solver_lhs5" localSheetId="2" hidden="1">'Questão 3'!$E$5</definedName>
    <definedName name="solver_lhs6" localSheetId="1" hidden="1">'Questão 2'!$H$21</definedName>
    <definedName name="solver_lhs6" localSheetId="2" hidden="1">'Questão 3'!$F$11</definedName>
    <definedName name="solver_lhs7" localSheetId="2" hidden="1">'Questão 3'!$F$5</definedName>
    <definedName name="solver_lhs8" localSheetId="2" hidden="1">'Questão 3'!$F$5</definedName>
    <definedName name="solver_lhs9" localSheetId="2" hidden="1">'Questão 3'!$F$5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2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6</definedName>
    <definedName name="solver_num" localSheetId="2" hidden="1">11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'Questão 1'!$K$13</definedName>
    <definedName name="solver_opt" localSheetId="1" hidden="1">'Questão 2'!$D$32</definedName>
    <definedName name="solver_opt" localSheetId="2" hidden="1">'Questão 3'!$B$9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10" localSheetId="2" hidden="1">3</definedName>
    <definedName name="solver_rel11" localSheetId="2" hidden="1">1</definedName>
    <definedName name="solver_rel2" localSheetId="0" hidden="1">1</definedName>
    <definedName name="solver_rel2" localSheetId="1" hidden="1">3</definedName>
    <definedName name="solver_rel2" localSheetId="2" hidden="1">1</definedName>
    <definedName name="solver_rel3" localSheetId="1" hidden="1">1</definedName>
    <definedName name="solver_rel3" localSheetId="2" hidden="1">1</definedName>
    <definedName name="solver_rel4" localSheetId="1" hidden="1">1</definedName>
    <definedName name="solver_rel4" localSheetId="2" hidden="1">1</definedName>
    <definedName name="solver_rel5" localSheetId="1" hidden="1">3</definedName>
    <definedName name="solver_rel5" localSheetId="2" hidden="1">3</definedName>
    <definedName name="solver_rel6" localSheetId="1" hidden="1">3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3</definedName>
    <definedName name="solver_rhs1" localSheetId="0" hidden="1">0.00001</definedName>
    <definedName name="solver_rhs1" localSheetId="1" hidden="1">49</definedName>
    <definedName name="solver_rhs1" localSheetId="2" hidden="1">'Questão 3'!$B$6</definedName>
    <definedName name="solver_rhs10" localSheetId="2" hidden="1">0.0000001</definedName>
    <definedName name="solver_rhs11" localSheetId="2" hidden="1">'Questão 3'!$B$6</definedName>
    <definedName name="solver_rhs2" localSheetId="0" hidden="1">1</definedName>
    <definedName name="solver_rhs2" localSheetId="1" hidden="1">'Questão 2'!$F$24</definedName>
    <definedName name="solver_rhs2" localSheetId="2" hidden="1">1</definedName>
    <definedName name="solver_rhs3" localSheetId="1" hidden="1">'Questão 2'!$G$21</definedName>
    <definedName name="solver_rhs3" localSheetId="2" hidden="1">'Questão 3'!$B$5</definedName>
    <definedName name="solver_rhs4" localSheetId="1" hidden="1">48</definedName>
    <definedName name="solver_rhs4" localSheetId="2" hidden="1">1</definedName>
    <definedName name="solver_rhs5" localSheetId="1" hidden="1">'Questão 2'!$F$26</definedName>
    <definedName name="solver_rhs5" localSheetId="2" hidden="1">0</definedName>
    <definedName name="solver_rhs6" localSheetId="1" hidden="1">'Questão 2'!$I$21</definedName>
    <definedName name="solver_rhs6" localSheetId="2" hidden="1">1</definedName>
    <definedName name="solver_rhs7" localSheetId="2" hidden="1">'Questão 3'!$E$5</definedName>
    <definedName name="solver_rhs8" localSheetId="2" hidden="1">1</definedName>
    <definedName name="solver_rhs9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D10" i="3"/>
  <c r="F8" i="3"/>
  <c r="E8" i="3"/>
  <c r="B6" i="3"/>
  <c r="B2" i="3"/>
  <c r="I31" i="2"/>
  <c r="I30" i="2"/>
  <c r="I29" i="2"/>
  <c r="I25" i="2"/>
  <c r="E28" i="2" s="1"/>
  <c r="I24" i="2"/>
  <c r="E26" i="2" s="1"/>
  <c r="I23" i="2"/>
  <c r="E24" i="2" s="1"/>
  <c r="D14" i="2"/>
  <c r="D17" i="2"/>
  <c r="D16" i="2"/>
  <c r="D15" i="2"/>
  <c r="D10" i="2"/>
  <c r="D8" i="2"/>
  <c r="D6" i="2"/>
  <c r="E10" i="2"/>
  <c r="E8" i="2"/>
  <c r="E6" i="2"/>
  <c r="I13" i="2"/>
  <c r="I12" i="2"/>
  <c r="I11" i="2"/>
  <c r="I7" i="2"/>
  <c r="I6" i="2"/>
  <c r="I5" i="2"/>
  <c r="J6" i="1"/>
  <c r="H9" i="1"/>
  <c r="H11" i="1" s="1"/>
  <c r="H7" i="1"/>
  <c r="H6" i="1"/>
  <c r="H4" i="1"/>
  <c r="J7" i="1" s="1"/>
  <c r="H10" i="1" s="1"/>
  <c r="D26" i="2" l="1"/>
  <c r="D34" i="2" s="1"/>
  <c r="D24" i="2"/>
  <c r="D33" i="2" s="1"/>
  <c r="D28" i="2"/>
  <c r="D35" i="2" s="1"/>
  <c r="H12" i="1"/>
  <c r="K13" i="1" s="1"/>
  <c r="D32" i="2" l="1"/>
  <c r="E11" i="3"/>
  <c r="E5" i="3" s="1"/>
  <c r="J6" i="3"/>
  <c r="F11" i="3"/>
  <c r="F5" i="3" s="1"/>
  <c r="B9" i="3"/>
</calcChain>
</file>

<file path=xl/sharedStrings.xml><?xml version="1.0" encoding="utf-8"?>
<sst xmlns="http://schemas.openxmlformats.org/spreadsheetml/2006/main" count="90" uniqueCount="54">
  <si>
    <t xml:space="preserve">x </t>
  </si>
  <si>
    <t>1-x</t>
  </si>
  <si>
    <t>Q1</t>
  </si>
  <si>
    <t>Q2</t>
  </si>
  <si>
    <t>A2</t>
  </si>
  <si>
    <t>A3</t>
  </si>
  <si>
    <t>Tlm1</t>
  </si>
  <si>
    <t>Tlm2</t>
  </si>
  <si>
    <t>t2</t>
  </si>
  <si>
    <t>t3</t>
  </si>
  <si>
    <t>ai</t>
  </si>
  <si>
    <t>bi</t>
  </si>
  <si>
    <t>t0</t>
  </si>
  <si>
    <t>w0</t>
  </si>
  <si>
    <t>t1</t>
  </si>
  <si>
    <t>W1</t>
  </si>
  <si>
    <t>T1</t>
  </si>
  <si>
    <t>T2</t>
  </si>
  <si>
    <t>T3</t>
  </si>
  <si>
    <t>W2</t>
  </si>
  <si>
    <t>W3</t>
  </si>
  <si>
    <t>lambda</t>
  </si>
  <si>
    <t>U</t>
  </si>
  <si>
    <t>Cp</t>
  </si>
  <si>
    <t>Q3</t>
  </si>
  <si>
    <t>lm1</t>
  </si>
  <si>
    <t>lm2</t>
  </si>
  <si>
    <t>lm3</t>
  </si>
  <si>
    <t>A1</t>
  </si>
  <si>
    <t>Custo</t>
  </si>
  <si>
    <t>C1</t>
  </si>
  <si>
    <t>C2</t>
  </si>
  <si>
    <t>C3</t>
  </si>
  <si>
    <t>Primeira parte</t>
  </si>
  <si>
    <t>Segunda parte</t>
  </si>
  <si>
    <t xml:space="preserve">K </t>
  </si>
  <si>
    <t>QA</t>
  </si>
  <si>
    <t>X</t>
  </si>
  <si>
    <t>Y</t>
  </si>
  <si>
    <t>x0</t>
  </si>
  <si>
    <t>w1e</t>
  </si>
  <si>
    <t>w2e</t>
  </si>
  <si>
    <t>x1</t>
  </si>
  <si>
    <t>x2</t>
  </si>
  <si>
    <t>w1s</t>
  </si>
  <si>
    <t>w2s</t>
  </si>
  <si>
    <t>y1s</t>
  </si>
  <si>
    <t>y2s</t>
  </si>
  <si>
    <t>lucro</t>
  </si>
  <si>
    <t>AB</t>
  </si>
  <si>
    <t>AB1</t>
  </si>
  <si>
    <t>AB2</t>
  </si>
  <si>
    <t>ABA1</t>
  </si>
  <si>
    <t>ABA2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</si>
</sst>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22C1-559F-44AE-94FD-8021851A7865}">
  <dimension ref="G3:K13"/>
  <sheetViews>
    <sheetView workbookViewId="0">
      <selection activeCell="J6" sqref="J6"/>
    </sheetView>
  </sheetViews>
  <sheetFormatPr defaultRowHeight="15" x14ac:dyDescent="0.25"/>
  <cols>
    <col min="8" max="8" width="12.7109375" bestFit="1" customWidth="1"/>
  </cols>
  <sheetData>
    <row r="3" spans="7:11" x14ac:dyDescent="0.25">
      <c r="G3" t="s">
        <v>0</v>
      </c>
      <c r="H3">
        <v>0.50762771978178189</v>
      </c>
    </row>
    <row r="4" spans="7:11" x14ac:dyDescent="0.25">
      <c r="G4" t="s">
        <v>1</v>
      </c>
      <c r="H4">
        <f>1 - H3</f>
        <v>0.49237228021821811</v>
      </c>
    </row>
    <row r="6" spans="7:11" x14ac:dyDescent="0.25">
      <c r="G6" t="s">
        <v>2</v>
      </c>
      <c r="H6">
        <f>16670*(252-320)</f>
        <v>-1133560</v>
      </c>
      <c r="I6" t="s">
        <v>8</v>
      </c>
      <c r="J6">
        <f>(-H6)/(14450*H3)+140</f>
        <v>294.53659397727944</v>
      </c>
      <c r="K6">
        <v>320</v>
      </c>
    </row>
    <row r="7" spans="7:11" x14ac:dyDescent="0.25">
      <c r="G7" t="s">
        <v>3</v>
      </c>
      <c r="H7">
        <f>20000*(280-353)</f>
        <v>-1460000</v>
      </c>
      <c r="I7" t="s">
        <v>9</v>
      </c>
      <c r="J7">
        <f>(-H7)/(14450*H4)+140</f>
        <v>345.20664209398063</v>
      </c>
    </row>
    <row r="9" spans="7:11" x14ac:dyDescent="0.25">
      <c r="G9" t="s">
        <v>6</v>
      </c>
      <c r="H9">
        <f>((320-J6)-(252-140))/LN((320-J6)/(252-140))</f>
        <v>58.421072599381105</v>
      </c>
    </row>
    <row r="10" spans="7:11" x14ac:dyDescent="0.25">
      <c r="G10" t="s">
        <v>7</v>
      </c>
      <c r="H10">
        <f>((353-J7)-(280-140))/LN((353-J7)/(280-140))</f>
        <v>45.772049470839725</v>
      </c>
    </row>
    <row r="11" spans="7:11" x14ac:dyDescent="0.25">
      <c r="G11" t="s">
        <v>4</v>
      </c>
      <c r="H11">
        <f>-H6*H3/(106*H9)</f>
        <v>92.921123116128371</v>
      </c>
    </row>
    <row r="12" spans="7:11" x14ac:dyDescent="0.25">
      <c r="G12" t="s">
        <v>5</v>
      </c>
      <c r="H12">
        <f>-H4*H7/(106*H10)</f>
        <v>148.16315819766186</v>
      </c>
    </row>
    <row r="13" spans="7:11" x14ac:dyDescent="0.25">
      <c r="K13">
        <f>H11^(0.36)+H12^(0.21)</f>
        <v>7.9678198799559006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4A33-E69A-4182-82CC-A7DA8FF71217}">
  <dimension ref="A1:I35"/>
  <sheetViews>
    <sheetView workbookViewId="0">
      <selection activeCell="I5" sqref="I5"/>
    </sheetView>
  </sheetViews>
  <sheetFormatPr defaultRowHeight="15" x14ac:dyDescent="0.25"/>
  <sheetData>
    <row r="1" spans="1:9" x14ac:dyDescent="0.25">
      <c r="A1" t="s">
        <v>33</v>
      </c>
    </row>
    <row r="2" spans="1:9" x14ac:dyDescent="0.25">
      <c r="B2" t="s">
        <v>10</v>
      </c>
      <c r="C2" t="s">
        <v>11</v>
      </c>
      <c r="E2" t="s">
        <v>13</v>
      </c>
      <c r="F2" t="s">
        <v>12</v>
      </c>
      <c r="G2" t="s">
        <v>14</v>
      </c>
      <c r="H2" t="s">
        <v>8</v>
      </c>
      <c r="I2" t="s">
        <v>9</v>
      </c>
    </row>
    <row r="3" spans="1:9" x14ac:dyDescent="0.25">
      <c r="A3">
        <v>1</v>
      </c>
      <c r="B3">
        <v>0.05</v>
      </c>
      <c r="C3">
        <v>2.0000000000000001E-4</v>
      </c>
      <c r="E3">
        <v>10000</v>
      </c>
      <c r="F3">
        <v>50</v>
      </c>
      <c r="G3">
        <v>15</v>
      </c>
      <c r="H3">
        <v>-22</v>
      </c>
      <c r="I3">
        <v>-70</v>
      </c>
    </row>
    <row r="4" spans="1:9" x14ac:dyDescent="0.25">
      <c r="A4">
        <v>2</v>
      </c>
      <c r="B4">
        <v>0.05</v>
      </c>
      <c r="C4">
        <v>2.9999999999999997E-4</v>
      </c>
    </row>
    <row r="5" spans="1:9" x14ac:dyDescent="0.25">
      <c r="A5">
        <v>3</v>
      </c>
      <c r="B5">
        <v>0.15</v>
      </c>
      <c r="C5">
        <v>4.0000000000000002E-4</v>
      </c>
      <c r="D5" t="s">
        <v>28</v>
      </c>
      <c r="E5" t="s">
        <v>15</v>
      </c>
      <c r="F5" t="s">
        <v>16</v>
      </c>
      <c r="H5" t="s">
        <v>2</v>
      </c>
      <c r="I5">
        <f>E3*(F3-G3)</f>
        <v>350000</v>
      </c>
    </row>
    <row r="6" spans="1:9" x14ac:dyDescent="0.25">
      <c r="D6">
        <f>I5/(B8*I11)</f>
        <v>58.445281763394952</v>
      </c>
      <c r="E6">
        <f>I5/B7</f>
        <v>3465.3465346534654</v>
      </c>
      <c r="F6">
        <v>0</v>
      </c>
      <c r="H6" t="s">
        <v>3</v>
      </c>
      <c r="I6">
        <f>E3*(G3-H3)</f>
        <v>370000</v>
      </c>
    </row>
    <row r="7" spans="1:9" x14ac:dyDescent="0.25">
      <c r="A7" t="s">
        <v>21</v>
      </c>
      <c r="B7">
        <v>101</v>
      </c>
      <c r="D7" t="s">
        <v>4</v>
      </c>
      <c r="E7" t="s">
        <v>19</v>
      </c>
      <c r="F7" t="s">
        <v>17</v>
      </c>
      <c r="H7" t="s">
        <v>24</v>
      </c>
      <c r="I7">
        <f>E3*(H3-I3)</f>
        <v>480000</v>
      </c>
    </row>
    <row r="8" spans="1:9" x14ac:dyDescent="0.25">
      <c r="A8" t="s">
        <v>22</v>
      </c>
      <c r="B8">
        <v>206</v>
      </c>
      <c r="D8">
        <f>I6/(B8*I12)</f>
        <v>54.221428511471167</v>
      </c>
      <c r="E8">
        <f>I6/B7</f>
        <v>3663.3663366336632</v>
      </c>
      <c r="F8">
        <v>-40</v>
      </c>
    </row>
    <row r="9" spans="1:9" x14ac:dyDescent="0.25">
      <c r="A9" t="s">
        <v>23</v>
      </c>
      <c r="B9">
        <v>1.6</v>
      </c>
      <c r="D9" t="s">
        <v>5</v>
      </c>
      <c r="E9" t="s">
        <v>20</v>
      </c>
      <c r="F9" t="s">
        <v>18</v>
      </c>
    </row>
    <row r="10" spans="1:9" x14ac:dyDescent="0.25">
      <c r="D10">
        <f>I7/(B8*I13)</f>
        <v>85.332908619047274</v>
      </c>
      <c r="E10">
        <f>I7/B7</f>
        <v>4752.4752475247524</v>
      </c>
      <c r="F10">
        <v>-80</v>
      </c>
    </row>
    <row r="11" spans="1:9" x14ac:dyDescent="0.25">
      <c r="H11" t="s">
        <v>25</v>
      </c>
      <c r="I11">
        <f>(F3-G3)/LN((F3-F6)/(G3-F6))</f>
        <v>29.070424077888806</v>
      </c>
    </row>
    <row r="12" spans="1:9" x14ac:dyDescent="0.25">
      <c r="H12" t="s">
        <v>26</v>
      </c>
      <c r="I12">
        <f>(G3-H3)/LN((G3-F8)/(H3-F8))</f>
        <v>33.125584370658544</v>
      </c>
    </row>
    <row r="13" spans="1:9" x14ac:dyDescent="0.25">
      <c r="H13" t="s">
        <v>27</v>
      </c>
      <c r="I13">
        <f>(H3-I3)/LN((H3-F10)/(I3-F10))</f>
        <v>27.305961147778536</v>
      </c>
    </row>
    <row r="14" spans="1:9" x14ac:dyDescent="0.25">
      <c r="C14" t="s">
        <v>29</v>
      </c>
      <c r="D14">
        <f>SUM(D15:D17)</f>
        <v>2.1369607731697249</v>
      </c>
    </row>
    <row r="15" spans="1:9" x14ac:dyDescent="0.25">
      <c r="C15" t="s">
        <v>30</v>
      </c>
      <c r="D15">
        <f>B3*SQRT(D6)+C3</f>
        <v>0.38244756952593878</v>
      </c>
    </row>
    <row r="16" spans="1:9" x14ac:dyDescent="0.25">
      <c r="C16" t="s">
        <v>31</v>
      </c>
      <c r="D16">
        <f>B4*SQRT(D8)+C4</f>
        <v>0.3684760058432352</v>
      </c>
    </row>
    <row r="17" spans="1:9" x14ac:dyDescent="0.25">
      <c r="C17" t="s">
        <v>32</v>
      </c>
      <c r="D17">
        <f>B5*SQRT(D10)+C5</f>
        <v>1.386037197800551</v>
      </c>
    </row>
    <row r="19" spans="1:9" x14ac:dyDescent="0.25">
      <c r="A19" t="s">
        <v>34</v>
      </c>
    </row>
    <row r="20" spans="1:9" x14ac:dyDescent="0.25">
      <c r="B20" t="s">
        <v>10</v>
      </c>
      <c r="C20" t="s">
        <v>11</v>
      </c>
      <c r="E20" t="s">
        <v>13</v>
      </c>
      <c r="F20" t="s">
        <v>12</v>
      </c>
      <c r="G20" t="s">
        <v>14</v>
      </c>
      <c r="H20" t="s">
        <v>8</v>
      </c>
      <c r="I20" t="s">
        <v>9</v>
      </c>
    </row>
    <row r="21" spans="1:9" x14ac:dyDescent="0.25">
      <c r="A21">
        <v>1</v>
      </c>
      <c r="B21">
        <v>0.05</v>
      </c>
      <c r="C21">
        <v>2.0000000000000001E-4</v>
      </c>
      <c r="E21">
        <v>10000</v>
      </c>
      <c r="F21">
        <v>50</v>
      </c>
      <c r="G21">
        <v>49</v>
      </c>
      <c r="H21">
        <v>48</v>
      </c>
      <c r="I21">
        <v>-70</v>
      </c>
    </row>
    <row r="22" spans="1:9" x14ac:dyDescent="0.25">
      <c r="A22">
        <v>2</v>
      </c>
      <c r="B22">
        <v>0.05</v>
      </c>
      <c r="C22">
        <v>2.9999999999999997E-4</v>
      </c>
    </row>
    <row r="23" spans="1:9" x14ac:dyDescent="0.25">
      <c r="A23">
        <v>3</v>
      </c>
      <c r="B23">
        <v>0.15</v>
      </c>
      <c r="C23">
        <v>4.0000000000000002E-4</v>
      </c>
      <c r="D23" t="s">
        <v>28</v>
      </c>
      <c r="E23" t="s">
        <v>15</v>
      </c>
      <c r="F23" t="s">
        <v>16</v>
      </c>
      <c r="H23" t="s">
        <v>2</v>
      </c>
      <c r="I23">
        <f>E21*(F21-G21)</f>
        <v>10000</v>
      </c>
    </row>
    <row r="24" spans="1:9" x14ac:dyDescent="0.25">
      <c r="D24">
        <f>I23/(B26*I29)</f>
        <v>0.98071394745240148</v>
      </c>
      <c r="E24">
        <f>I23/B25</f>
        <v>99.009900990099013</v>
      </c>
      <c r="F24">
        <v>0</v>
      </c>
      <c r="H24" t="s">
        <v>3</v>
      </c>
      <c r="I24">
        <f>E21*(G21-H21)</f>
        <v>10000</v>
      </c>
    </row>
    <row r="25" spans="1:9" x14ac:dyDescent="0.25">
      <c r="A25" t="s">
        <v>21</v>
      </c>
      <c r="B25">
        <v>101</v>
      </c>
      <c r="D25" t="s">
        <v>4</v>
      </c>
      <c r="E25" t="s">
        <v>19</v>
      </c>
      <c r="F25" t="s">
        <v>17</v>
      </c>
      <c r="H25" t="s">
        <v>24</v>
      </c>
      <c r="I25">
        <f>E21*(H21-I21)</f>
        <v>1180000</v>
      </c>
    </row>
    <row r="26" spans="1:9" x14ac:dyDescent="0.25">
      <c r="A26" t="s">
        <v>22</v>
      </c>
      <c r="B26">
        <v>206</v>
      </c>
      <c r="D26">
        <f>I24/(B26*I30)</f>
        <v>0.54852209970550803</v>
      </c>
      <c r="E26">
        <f>I24/B25</f>
        <v>99.009900990099013</v>
      </c>
      <c r="F26">
        <v>-40</v>
      </c>
    </row>
    <row r="27" spans="1:9" x14ac:dyDescent="0.25">
      <c r="A27" t="s">
        <v>23</v>
      </c>
      <c r="B27">
        <v>1.6</v>
      </c>
      <c r="D27" t="s">
        <v>5</v>
      </c>
      <c r="E27" t="s">
        <v>20</v>
      </c>
      <c r="F27" t="s">
        <v>18</v>
      </c>
    </row>
    <row r="28" spans="1:9" x14ac:dyDescent="0.25">
      <c r="D28">
        <f>I25/(B26*I31)</f>
        <v>123.7594743167753</v>
      </c>
      <c r="E28">
        <f>I25/B25</f>
        <v>11683.168316831683</v>
      </c>
      <c r="F28">
        <v>-80</v>
      </c>
    </row>
    <row r="29" spans="1:9" x14ac:dyDescent="0.25">
      <c r="H29" t="s">
        <v>25</v>
      </c>
      <c r="I29">
        <f>(F21-G21)/LN((F21-F24)/(G21-F24))</f>
        <v>49.498316452509101</v>
      </c>
    </row>
    <row r="30" spans="1:9" x14ac:dyDescent="0.25">
      <c r="H30" t="s">
        <v>26</v>
      </c>
      <c r="I30">
        <f>(G21-H21)/LN((G21-F26)/(H21-F26))</f>
        <v>88.499058372398508</v>
      </c>
    </row>
    <row r="31" spans="1:9" x14ac:dyDescent="0.25">
      <c r="H31" t="s">
        <v>27</v>
      </c>
      <c r="I31">
        <f>(H21-I21)/LN((H21-F28)/(I21-F28))</f>
        <v>46.284580404276873</v>
      </c>
    </row>
    <row r="32" spans="1:9" x14ac:dyDescent="0.25">
      <c r="C32" t="s">
        <v>29</v>
      </c>
      <c r="D32">
        <f>SUM(D33:D35)</f>
        <v>1.7561551744149688</v>
      </c>
    </row>
    <row r="33" spans="3:4" x14ac:dyDescent="0.25">
      <c r="C33" t="s">
        <v>30</v>
      </c>
      <c r="D33">
        <f>B21*SQRT(D24)+C21</f>
        <v>4.971550129637186E-2</v>
      </c>
    </row>
    <row r="34" spans="3:4" x14ac:dyDescent="0.25">
      <c r="C34" t="s">
        <v>31</v>
      </c>
      <c r="D34">
        <f>B22*SQRT(D26)+C22</f>
        <v>3.7331138913943358E-2</v>
      </c>
    </row>
    <row r="35" spans="3:4" x14ac:dyDescent="0.25">
      <c r="C35" t="s">
        <v>32</v>
      </c>
      <c r="D35">
        <f>B23*SQRT(D28)+C23</f>
        <v>1.6691085342046537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4D7F-7AFC-4F15-AE0D-132B47A5629E}">
  <dimension ref="A1:J11"/>
  <sheetViews>
    <sheetView tabSelected="1" workbookViewId="0">
      <selection activeCell="K17" sqref="K17"/>
    </sheetView>
  </sheetViews>
  <sheetFormatPr defaultRowHeight="15" x14ac:dyDescent="0.25"/>
  <sheetData>
    <row r="1" spans="1:10" x14ac:dyDescent="0.25">
      <c r="A1" t="s">
        <v>35</v>
      </c>
      <c r="B1">
        <v>4</v>
      </c>
      <c r="E1" t="s">
        <v>40</v>
      </c>
      <c r="F1" t="s">
        <v>41</v>
      </c>
    </row>
    <row r="2" spans="1:10" x14ac:dyDescent="0.25">
      <c r="A2" t="s">
        <v>37</v>
      </c>
      <c r="B2">
        <f>(2+0+2+0+2+4+1+6)/8</f>
        <v>2.125</v>
      </c>
      <c r="E2">
        <v>22.875529701506796</v>
      </c>
      <c r="F2">
        <v>1.9999998751511199</v>
      </c>
    </row>
    <row r="3" spans="1:10" x14ac:dyDescent="0.25">
      <c r="A3" t="s">
        <v>38</v>
      </c>
      <c r="B3">
        <v>6</v>
      </c>
    </row>
    <row r="4" spans="1:10" x14ac:dyDescent="0.25">
      <c r="A4" t="s">
        <v>36</v>
      </c>
      <c r="B4">
        <v>102.125</v>
      </c>
      <c r="E4" t="s">
        <v>42</v>
      </c>
      <c r="F4" t="s">
        <v>43</v>
      </c>
    </row>
    <row r="5" spans="1:10" x14ac:dyDescent="0.25">
      <c r="A5" t="s">
        <v>39</v>
      </c>
      <c r="B5">
        <v>2.5999999999999999E-2</v>
      </c>
      <c r="D5" t="s">
        <v>52</v>
      </c>
      <c r="E5">
        <f>E11/4</f>
        <v>2.6000478941926811E-2</v>
      </c>
      <c r="F5">
        <f>F11/4</f>
        <v>-1.2500001405305659E-8</v>
      </c>
      <c r="G5" t="s">
        <v>53</v>
      </c>
    </row>
    <row r="6" spans="1:10" x14ac:dyDescent="0.25">
      <c r="A6" t="s">
        <v>49</v>
      </c>
      <c r="B6">
        <f>B4*B5</f>
        <v>2.6552499999999997</v>
      </c>
      <c r="D6">
        <v>0</v>
      </c>
      <c r="G6">
        <v>9.9999999999999995E-8</v>
      </c>
      <c r="I6" t="s">
        <v>49</v>
      </c>
      <c r="J6">
        <f>D6+G6+G10+D10</f>
        <v>2.6552499999999997</v>
      </c>
    </row>
    <row r="7" spans="1:10" x14ac:dyDescent="0.25">
      <c r="E7" t="s">
        <v>44</v>
      </c>
      <c r="F7" t="s">
        <v>45</v>
      </c>
    </row>
    <row r="8" spans="1:10" x14ac:dyDescent="0.25">
      <c r="E8">
        <f>E2</f>
        <v>22.875529701506796</v>
      </c>
      <c r="F8">
        <f>F2</f>
        <v>1.9999998751511199</v>
      </c>
    </row>
    <row r="9" spans="1:10" x14ac:dyDescent="0.25">
      <c r="A9" t="s">
        <v>48</v>
      </c>
      <c r="B9">
        <f>0.4*(D10+G10)-0.01*(E2+F2)</f>
        <v>0.81334466423342089</v>
      </c>
      <c r="D9" t="s">
        <v>50</v>
      </c>
      <c r="G9" t="s">
        <v>51</v>
      </c>
    </row>
    <row r="10" spans="1:10" x14ac:dyDescent="0.25">
      <c r="D10">
        <f>B6-D6</f>
        <v>2.6552499999999997</v>
      </c>
      <c r="E10" t="s">
        <v>46</v>
      </c>
      <c r="F10" t="s">
        <v>47</v>
      </c>
      <c r="G10">
        <f>D6-G6</f>
        <v>-9.9999999999999995E-8</v>
      </c>
    </row>
    <row r="11" spans="1:10" x14ac:dyDescent="0.25">
      <c r="E11">
        <f>D10/(E2+D10)</f>
        <v>0.10400191576770725</v>
      </c>
      <c r="F11">
        <f>G10/(F2+G10)</f>
        <v>-5.0000005621222635E-8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Questão 1</vt:lpstr>
      <vt:lpstr>Questão 2</vt:lpstr>
      <vt:lpstr>Questão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Augusto Dembicki Fernandes</dc:creator>
  <cp:lastModifiedBy>Luiz Augusto Dembicki Fernandes</cp:lastModifiedBy>
  <dcterms:created xsi:type="dcterms:W3CDTF">2023-11-27T02:44:28Z</dcterms:created>
  <dcterms:modified xsi:type="dcterms:W3CDTF">2023-11-27T11:28:30Z</dcterms:modified>
</cp:coreProperties>
</file>