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OG\"/>
    </mc:Choice>
  </mc:AlternateContent>
  <bookViews>
    <workbookView xWindow="7080" yWindow="1230" windowWidth="14475" windowHeight="11835" activeTab="1"/>
  </bookViews>
  <sheets>
    <sheet name="일별생산계획" sheetId="1" r:id="rId1"/>
    <sheet name="자재주문계획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G17" i="2"/>
  <c r="H9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M18" i="2" s="1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M17" i="2" s="1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M16" i="2" s="1"/>
  <c r="D20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J10" i="2"/>
  <c r="J9" i="2"/>
  <c r="I10" i="2"/>
  <c r="I9" i="2"/>
  <c r="H10" i="2"/>
  <c r="G10" i="2"/>
  <c r="G9" i="2"/>
  <c r="F10" i="2"/>
  <c r="F9" i="2"/>
  <c r="E10" i="2"/>
  <c r="E9" i="2"/>
  <c r="D10" i="2"/>
  <c r="D9" i="2"/>
  <c r="D6" i="2"/>
  <c r="E6" i="2" s="1"/>
  <c r="F6" i="2" s="1"/>
  <c r="G6" i="2" s="1"/>
  <c r="H6" i="2" s="1"/>
  <c r="D5" i="2"/>
  <c r="E5" i="2" s="1"/>
  <c r="F5" i="2" s="1"/>
  <c r="G5" i="2" s="1"/>
  <c r="H5" i="2" s="1"/>
  <c r="I5" i="2" s="1"/>
  <c r="J5" i="2" s="1"/>
  <c r="D16" i="2" s="1"/>
  <c r="E16" i="2" s="1"/>
  <c r="F16" i="2" s="1"/>
  <c r="G16" i="2" s="1"/>
  <c r="H16" i="2" s="1"/>
  <c r="I16" i="2" s="1"/>
  <c r="J16" i="2" s="1"/>
  <c r="D27" i="2" s="1"/>
  <c r="E27" i="2" s="1"/>
  <c r="F27" i="2" s="1"/>
  <c r="G27" i="2" s="1"/>
  <c r="H27" i="2" s="1"/>
  <c r="I27" i="2" s="1"/>
  <c r="J27" i="2" s="1"/>
  <c r="D38" i="2" s="1"/>
  <c r="E38" i="2" s="1"/>
  <c r="F38" i="2" s="1"/>
  <c r="G38" i="2" s="1"/>
  <c r="H38" i="2" s="1"/>
  <c r="I38" i="2" s="1"/>
  <c r="J38" i="2" s="1"/>
  <c r="D49" i="2" s="1"/>
  <c r="E49" i="2" s="1"/>
  <c r="F49" i="2" s="1"/>
  <c r="G49" i="2" s="1"/>
  <c r="H49" i="2" s="1"/>
  <c r="I49" i="2" s="1"/>
  <c r="J49" i="2" s="1"/>
  <c r="M15" i="2" l="1"/>
  <c r="M14" i="2"/>
  <c r="M19" i="2"/>
  <c r="H11" i="2"/>
  <c r="G11" i="2"/>
  <c r="F11" i="2"/>
  <c r="E11" i="2"/>
  <c r="D11" i="2"/>
  <c r="J6" i="2"/>
  <c r="I6" i="2"/>
  <c r="I11" i="2" s="1"/>
  <c r="K6" i="1"/>
  <c r="N6" i="1"/>
  <c r="N7" i="1" s="1"/>
  <c r="M6" i="1"/>
  <c r="L6" i="1"/>
  <c r="J6" i="1"/>
  <c r="D17" i="2" l="1"/>
  <c r="J11" i="2"/>
  <c r="M6" i="2" s="1"/>
  <c r="J7" i="1"/>
  <c r="J12" i="1"/>
  <c r="J14" i="1"/>
  <c r="N9" i="1"/>
  <c r="M7" i="1"/>
  <c r="K7" i="1"/>
  <c r="L8" i="1"/>
  <c r="J9" i="1"/>
  <c r="E17" i="2" l="1"/>
  <c r="D22" i="2"/>
  <c r="K12" i="1"/>
  <c r="L12" i="1" s="1"/>
  <c r="M12" i="1" s="1"/>
  <c r="J13" i="1"/>
  <c r="J19" i="1"/>
  <c r="K14" i="1"/>
  <c r="J8" i="1"/>
  <c r="L9" i="1"/>
  <c r="L7" i="1"/>
  <c r="M9" i="1"/>
  <c r="K8" i="1"/>
  <c r="K9" i="1"/>
  <c r="M8" i="1"/>
  <c r="N8" i="1"/>
  <c r="E22" i="2" l="1"/>
  <c r="F17" i="2"/>
  <c r="N12" i="1"/>
  <c r="K19" i="1"/>
  <c r="L14" i="1"/>
  <c r="K13" i="1"/>
  <c r="K10" i="1"/>
  <c r="N10" i="1"/>
  <c r="L10" i="1"/>
  <c r="J10" i="1"/>
  <c r="J16" i="1" s="1"/>
  <c r="M10" i="1"/>
  <c r="F22" i="2" l="1"/>
  <c r="K16" i="1"/>
  <c r="K21" i="1" s="1"/>
  <c r="L19" i="1"/>
  <c r="M14" i="1"/>
  <c r="L13" i="1"/>
  <c r="J21" i="1"/>
  <c r="G22" i="2" l="1"/>
  <c r="H17" i="2"/>
  <c r="M19" i="1"/>
  <c r="N14" i="1"/>
  <c r="M13" i="1"/>
  <c r="L16" i="1"/>
  <c r="L21" i="1" s="1"/>
  <c r="H22" i="2" l="1"/>
  <c r="I17" i="2"/>
  <c r="N13" i="1"/>
  <c r="N16" i="1" s="1"/>
  <c r="N19" i="1"/>
  <c r="O19" i="1" s="1"/>
  <c r="M16" i="1"/>
  <c r="I22" i="2" l="1"/>
  <c r="J17" i="2"/>
  <c r="N21" i="1"/>
  <c r="M21" i="1"/>
  <c r="O16" i="1"/>
  <c r="O21" i="1" s="1"/>
  <c r="J23" i="1" s="1"/>
  <c r="J22" i="2" l="1"/>
  <c r="M7" i="2" s="1"/>
  <c r="D28" i="2"/>
  <c r="D33" i="2" l="1"/>
  <c r="E28" i="2"/>
  <c r="E33" i="2" l="1"/>
  <c r="F28" i="2"/>
  <c r="F33" i="2" l="1"/>
  <c r="G28" i="2"/>
  <c r="G33" i="2" l="1"/>
  <c r="H28" i="2"/>
  <c r="H33" i="2" l="1"/>
  <c r="I28" i="2"/>
  <c r="I33" i="2" l="1"/>
  <c r="J28" i="2"/>
  <c r="J33" i="2" l="1"/>
  <c r="M8" i="2"/>
  <c r="D44" i="2" l="1"/>
  <c r="E39" i="2"/>
  <c r="E44" i="2" l="1"/>
  <c r="F39" i="2"/>
  <c r="F44" i="2" l="1"/>
  <c r="G39" i="2"/>
  <c r="G44" i="2" l="1"/>
  <c r="H39" i="2"/>
  <c r="H44" i="2" l="1"/>
  <c r="I39" i="2"/>
  <c r="I44" i="2" l="1"/>
  <c r="J39" i="2"/>
  <c r="J44" i="2" l="1"/>
  <c r="M9" i="2" s="1"/>
  <c r="D50" i="2"/>
  <c r="D55" i="2" l="1"/>
  <c r="E50" i="2"/>
  <c r="E55" i="2" l="1"/>
  <c r="F50" i="2"/>
  <c r="F55" i="2" l="1"/>
  <c r="G50" i="2"/>
  <c r="G55" i="2" l="1"/>
  <c r="H50" i="2"/>
  <c r="M10" i="2"/>
  <c r="M11" i="2" s="1"/>
  <c r="M21" i="2" s="1"/>
  <c r="H55" i="2" l="1"/>
  <c r="I50" i="2"/>
  <c r="I55" i="2" l="1"/>
  <c r="J50" i="2"/>
  <c r="J55" i="2" s="1"/>
</calcChain>
</file>

<file path=xl/sharedStrings.xml><?xml version="1.0" encoding="utf-8"?>
<sst xmlns="http://schemas.openxmlformats.org/spreadsheetml/2006/main" count="140" uniqueCount="78">
  <si>
    <t>월</t>
  </si>
  <si>
    <t>화</t>
  </si>
  <si>
    <t>수</t>
  </si>
  <si>
    <t>목</t>
  </si>
  <si>
    <t>금</t>
  </si>
  <si>
    <t>생산량</t>
  </si>
  <si>
    <t>예측 수요량</t>
  </si>
  <si>
    <t>makespan</t>
  </si>
  <si>
    <t>고정비</t>
  </si>
  <si>
    <t>기본비용</t>
  </si>
  <si>
    <t>초과비용</t>
  </si>
  <si>
    <t>총 생산비용</t>
  </si>
  <si>
    <t>재고량</t>
  </si>
  <si>
    <t>재고비</t>
  </si>
  <si>
    <t>총 비용</t>
  </si>
  <si>
    <t>할인율</t>
  </si>
  <si>
    <t>수익</t>
  </si>
  <si>
    <t>손익</t>
  </si>
  <si>
    <t>총 손익</t>
  </si>
  <si>
    <t>재고 고갈비</t>
  </si>
  <si>
    <t>저번주 재고량</t>
  </si>
  <si>
    <t>*생산량은 5만~7만, 10만~13만, 15만~19만 사이의 값으로 입력</t>
  </si>
  <si>
    <t>*실제 스케줄링보다 성능은 떨어지나 요일별 생산량을 계산하기 위한 것이니 실제 값과 다를수 있음</t>
  </si>
  <si>
    <t>생산량</t>
    <phoneticPr fontId="3" type="noConversion"/>
  </si>
  <si>
    <t>M1</t>
    <phoneticPr fontId="3" type="noConversion"/>
  </si>
  <si>
    <t>M2</t>
    <phoneticPr fontId="3" type="noConversion"/>
  </si>
  <si>
    <t>현재</t>
    <phoneticPr fontId="3" type="noConversion"/>
  </si>
  <si>
    <t>주문</t>
    <phoneticPr fontId="3" type="noConversion"/>
  </si>
  <si>
    <t>초기</t>
    <phoneticPr fontId="3" type="noConversion"/>
  </si>
  <si>
    <t>재고비</t>
    <phoneticPr fontId="3" type="noConversion"/>
  </si>
  <si>
    <t>11월11일</t>
    <phoneticPr fontId="3" type="noConversion"/>
  </si>
  <si>
    <t>11월12일</t>
  </si>
  <si>
    <t>11월13일</t>
  </si>
  <si>
    <t>11월14일</t>
  </si>
  <si>
    <t>11월15일</t>
  </si>
  <si>
    <t>11월16일</t>
  </si>
  <si>
    <t>11월17일</t>
  </si>
  <si>
    <t>주문비용</t>
    <phoneticPr fontId="3" type="noConversion"/>
  </si>
  <si>
    <t>11월18일</t>
    <phoneticPr fontId="3" type="noConversion"/>
  </si>
  <si>
    <t>11월19일</t>
  </si>
  <si>
    <t>11월20일</t>
  </si>
  <si>
    <t>11월21일</t>
  </si>
  <si>
    <t>11월22일</t>
  </si>
  <si>
    <t>11월23일</t>
  </si>
  <si>
    <t>11월24일</t>
  </si>
  <si>
    <t>11월25일</t>
    <phoneticPr fontId="3" type="noConversion"/>
  </si>
  <si>
    <t>11월26일</t>
  </si>
  <si>
    <t>11월27일</t>
  </si>
  <si>
    <t>11월28일</t>
  </si>
  <si>
    <t>11월29일</t>
  </si>
  <si>
    <t>11월30일</t>
  </si>
  <si>
    <t>11월31일</t>
  </si>
  <si>
    <t>12월1일</t>
    <phoneticPr fontId="3" type="noConversion"/>
  </si>
  <si>
    <t>12월2일</t>
  </si>
  <si>
    <t>12월3일</t>
  </si>
  <si>
    <t>12월4일</t>
  </si>
  <si>
    <t>12월5일</t>
  </si>
  <si>
    <t>12월6일</t>
  </si>
  <si>
    <t>12월7일</t>
  </si>
  <si>
    <t>1주 재고비</t>
    <phoneticPr fontId="3" type="noConversion"/>
  </si>
  <si>
    <t>2주 재고비</t>
    <phoneticPr fontId="3" type="noConversion"/>
  </si>
  <si>
    <t>3주 재고비</t>
  </si>
  <si>
    <t>4주 재고비</t>
  </si>
  <si>
    <t>5주 재고비</t>
  </si>
  <si>
    <t>총합</t>
    <phoneticPr fontId="3" type="noConversion"/>
  </si>
  <si>
    <t>1주 주문비</t>
    <phoneticPr fontId="3" type="noConversion"/>
  </si>
  <si>
    <t>2주 주문비</t>
  </si>
  <si>
    <t>3주 주문비</t>
  </si>
  <si>
    <t>4주 주문비</t>
  </si>
  <si>
    <t>5주 주문비</t>
  </si>
  <si>
    <t>주문비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</si>
  <si>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</si>
  <si>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</si>
  <si>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</si>
  <si>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</si>
  <si>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</si>
  <si>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예상 수요량</t>
    <phoneticPr fontId="3" type="noConversion"/>
  </si>
  <si>
    <t>총 비용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</si>
</sst>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  <font>
      <b/>
      <sz val="11"/>
      <color theme="1"/>
      <name val="맑은 고딕"/>
      <family val="2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176" fontId="1" fillId="7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Q25" sqref="Q25"/>
    </sheetView>
  </sheetViews>
  <sheetFormatPr defaultColWidth="8.75" defaultRowHeight="16.5" x14ac:dyDescent="0.3"/>
  <cols>
    <col min="1" max="8" width="8.75" style="1"/>
    <col min="9" max="15" width="11.625" style="1" customWidth="1"/>
    <col min="16" max="16384" width="8.75" style="1"/>
  </cols>
  <sheetData>
    <row r="2" spans="2:17" ht="17.25" thickBot="1" x14ac:dyDescent="0.35">
      <c r="B2" s="24" t="s">
        <v>5</v>
      </c>
      <c r="C2" s="25" t="s">
        <v>0</v>
      </c>
      <c r="D2" s="24" t="s">
        <v>1</v>
      </c>
      <c r="E2" s="25" t="s">
        <v>2</v>
      </c>
      <c r="F2" s="24" t="s">
        <v>3</v>
      </c>
      <c r="G2" s="24" t="s">
        <v>4</v>
      </c>
      <c r="J2" s="28" t="s">
        <v>0</v>
      </c>
      <c r="K2" s="28" t="s">
        <v>1</v>
      </c>
      <c r="L2" s="28" t="s">
        <v>2</v>
      </c>
      <c r="M2" s="28" t="s">
        <v>3</v>
      </c>
      <c r="N2" s="28" t="s">
        <v>4</v>
      </c>
      <c r="P2" s="45" t="s">
        <v>20</v>
      </c>
      <c r="Q2" s="46"/>
    </row>
    <row r="3" spans="2:17" ht="17.25" thickBot="1" x14ac:dyDescent="0.35">
      <c r="B3" s="26">
        <v>50000</v>
      </c>
      <c r="C3" s="2">
        <v>3967</v>
      </c>
      <c r="D3" s="3">
        <v>3899</v>
      </c>
      <c r="E3" s="42">
        <v>3938</v>
      </c>
      <c r="F3" s="41">
        <v>3970</v>
      </c>
      <c r="G3" s="43">
        <v>3819</v>
      </c>
      <c r="I3" s="8" t="s">
        <v>5</v>
      </c>
      <c r="J3" s="30">
        <v>60000</v>
      </c>
      <c r="K3" s="31">
        <v>120000</v>
      </c>
      <c r="L3" s="31">
        <v>0</v>
      </c>
      <c r="M3" s="31">
        <v>120000</v>
      </c>
      <c r="N3" s="32">
        <v>0</v>
      </c>
      <c r="P3" s="47">
        <v>0</v>
      </c>
      <c r="Q3" s="48"/>
    </row>
    <row r="4" spans="2:17" ht="17.25" thickBot="1" x14ac:dyDescent="0.35">
      <c r="B4" s="26">
        <v>51000</v>
      </c>
      <c r="C4" s="2">
        <v>3951</v>
      </c>
      <c r="D4" s="3">
        <v>3908</v>
      </c>
      <c r="E4" s="43">
        <v>4001</v>
      </c>
      <c r="F4" s="3">
        <v>3950</v>
      </c>
      <c r="G4" s="43">
        <v>3879</v>
      </c>
      <c r="I4" s="22" t="s">
        <v>6</v>
      </c>
      <c r="J4" s="33">
        <v>60000</v>
      </c>
      <c r="K4" s="34">
        <v>60000</v>
      </c>
      <c r="L4" s="34">
        <v>60000</v>
      </c>
      <c r="M4" s="34">
        <v>60000</v>
      </c>
      <c r="N4" s="35">
        <v>60000</v>
      </c>
    </row>
    <row r="5" spans="2:17" x14ac:dyDescent="0.3">
      <c r="B5" s="26">
        <v>52000</v>
      </c>
      <c r="C5" s="2">
        <v>3989</v>
      </c>
      <c r="D5" s="3">
        <v>4072</v>
      </c>
      <c r="E5" s="43">
        <v>4008</v>
      </c>
      <c r="F5" s="3">
        <v>4068</v>
      </c>
      <c r="G5" s="43">
        <v>3924</v>
      </c>
      <c r="J5" s="5"/>
    </row>
    <row r="6" spans="2:17" x14ac:dyDescent="0.3">
      <c r="B6" s="26">
        <v>53000</v>
      </c>
      <c r="C6" s="2">
        <v>4082</v>
      </c>
      <c r="D6" s="3">
        <v>4089</v>
      </c>
      <c r="E6" s="43">
        <v>4022</v>
      </c>
      <c r="F6" s="3">
        <v>4102</v>
      </c>
      <c r="G6" s="43">
        <v>3966</v>
      </c>
      <c r="I6" s="9" t="s">
        <v>7</v>
      </c>
      <c r="J6" s="29">
        <f>IFERROR(INDEX(C3:C95, MATCH(J3, B3:B95, 0)), 0)</f>
        <v>4471</v>
      </c>
      <c r="K6" s="29">
        <f>IFERROR(INDEX(D3:D95, MATCH(K3, B3:B95, 0)),0)</f>
        <v>7716</v>
      </c>
      <c r="L6" s="29">
        <f>IFERROR(INDEX(E3:E95, MATCH(L3, B3:B95, 0)),0)</f>
        <v>0</v>
      </c>
      <c r="M6" s="29">
        <f>IFERROR(INDEX(F3:F95, MATCH(M3, B3:B95, 0)),0)</f>
        <v>7538</v>
      </c>
      <c r="N6" s="29">
        <f>IFERROR(INDEX(G3:G95, MATCH(N3, B3:B95, 0)),0)</f>
        <v>0</v>
      </c>
    </row>
    <row r="7" spans="2:17" x14ac:dyDescent="0.3">
      <c r="B7" s="26">
        <v>54000</v>
      </c>
      <c r="C7" s="2">
        <v>4144</v>
      </c>
      <c r="D7" s="3">
        <v>4179</v>
      </c>
      <c r="E7" s="43">
        <v>4108</v>
      </c>
      <c r="F7" s="3">
        <v>4202</v>
      </c>
      <c r="G7" s="43">
        <v>4004</v>
      </c>
      <c r="I7" s="12" t="s">
        <v>8</v>
      </c>
      <c r="J7" s="15">
        <f>IF(J6&gt;0, 5000000, 0)</f>
        <v>5000000</v>
      </c>
      <c r="K7" s="2">
        <f>IF(K6&gt;0, 5000000, 0)</f>
        <v>5000000</v>
      </c>
      <c r="L7" s="2">
        <f>IF(L6&gt;0, 5000000, 0)</f>
        <v>0</v>
      </c>
      <c r="M7" s="2">
        <f>IF(M6&gt;0, 5000000, 0)</f>
        <v>5000000</v>
      </c>
      <c r="N7" s="4">
        <f>IF(N6&gt;0, 5000000, 0)</f>
        <v>0</v>
      </c>
    </row>
    <row r="8" spans="2:17" x14ac:dyDescent="0.3">
      <c r="B8" s="26">
        <v>55000</v>
      </c>
      <c r="C8" s="2">
        <v>4164</v>
      </c>
      <c r="D8" s="3">
        <v>4225</v>
      </c>
      <c r="E8" s="43">
        <v>4122</v>
      </c>
      <c r="F8" s="3">
        <v>4258</v>
      </c>
      <c r="G8" s="43">
        <v>4156</v>
      </c>
      <c r="I8" s="12" t="s">
        <v>9</v>
      </c>
      <c r="J8" s="15">
        <f>IF(J6&lt;7000, ROUNDDOWN(J6/100, 0)*100000, 70*100000)</f>
        <v>4400000</v>
      </c>
      <c r="K8" s="2">
        <f>IF(K6&lt;7000, ROUNDDOWN(K6/100, 0)*100000, 70*100000)</f>
        <v>7000000</v>
      </c>
      <c r="L8" s="2">
        <f>IF(L6&lt;7000, ROUNDDOWN(L6/100, 0)*100000, 70*100000)</f>
        <v>0</v>
      </c>
      <c r="M8" s="2">
        <f>IF(M6&lt;7000, ROUNDDOWN(M6/100, 0)*100000, 70*100000)</f>
        <v>7000000</v>
      </c>
      <c r="N8" s="4">
        <f>IF(N6&lt;7000, ROUNDDOWN(N6/100, 0)*100000, 70*100000)</f>
        <v>0</v>
      </c>
    </row>
    <row r="9" spans="2:17" x14ac:dyDescent="0.3">
      <c r="B9" s="26">
        <v>56000</v>
      </c>
      <c r="C9" s="2">
        <v>4258</v>
      </c>
      <c r="D9" s="3">
        <v>4339</v>
      </c>
      <c r="E9" s="43">
        <v>4171</v>
      </c>
      <c r="F9" s="3">
        <v>4248</v>
      </c>
      <c r="G9" s="43">
        <v>4148</v>
      </c>
      <c r="I9" s="12" t="s">
        <v>10</v>
      </c>
      <c r="J9" s="15">
        <f>IF(J6&gt;=7000, ROUNDDOWN((J6-7000)/100, 0)*200000, 0)</f>
        <v>0</v>
      </c>
      <c r="K9" s="2">
        <f>IF(K6&gt;=7000, ROUNDDOWN((K6-7000)/100, 0)*200000, 0)</f>
        <v>1400000</v>
      </c>
      <c r="L9" s="2">
        <f>IF(L6&gt;=7000, ROUNDDOWN((L6-7000)/100, 0)*200000, 0)</f>
        <v>0</v>
      </c>
      <c r="M9" s="2">
        <f>IF(M6&gt;=7000, ROUNDDOWN((M6-7000)/100, 0)*200000, 0)</f>
        <v>1000000</v>
      </c>
      <c r="N9" s="4">
        <f>IF(N6&gt;=7000, ROUNDDOWN((N6-7000)/100, 0)*200000, 0)</f>
        <v>0</v>
      </c>
    </row>
    <row r="10" spans="2:17" x14ac:dyDescent="0.3">
      <c r="B10" s="26">
        <v>57000</v>
      </c>
      <c r="C10" s="2">
        <v>4266</v>
      </c>
      <c r="D10" s="3">
        <v>4333</v>
      </c>
      <c r="E10" s="43">
        <v>4256</v>
      </c>
      <c r="F10" s="3">
        <v>4370</v>
      </c>
      <c r="G10" s="43">
        <v>4152</v>
      </c>
      <c r="I10" s="13" t="s">
        <v>11</v>
      </c>
      <c r="J10" s="16">
        <f>J7+J8+J9</f>
        <v>9400000</v>
      </c>
      <c r="K10" s="5">
        <f>K7+K8+K9</f>
        <v>13400000</v>
      </c>
      <c r="L10" s="5">
        <f>L7+L8+L9</f>
        <v>0</v>
      </c>
      <c r="M10" s="5">
        <f>M7+M8+M9</f>
        <v>13000000</v>
      </c>
      <c r="N10" s="7">
        <f>N7+N8+N9</f>
        <v>0</v>
      </c>
    </row>
    <row r="11" spans="2:17" x14ac:dyDescent="0.3">
      <c r="B11" s="26">
        <v>58000</v>
      </c>
      <c r="C11" s="2">
        <v>4330</v>
      </c>
      <c r="D11" s="3">
        <v>4461</v>
      </c>
      <c r="E11" s="43">
        <v>4358</v>
      </c>
      <c r="F11" s="3">
        <v>4414</v>
      </c>
      <c r="G11" s="43">
        <v>4239</v>
      </c>
    </row>
    <row r="12" spans="2:17" x14ac:dyDescent="0.3">
      <c r="B12" s="26">
        <v>59000</v>
      </c>
      <c r="C12" s="2">
        <v>4413</v>
      </c>
      <c r="D12" s="3">
        <v>4473</v>
      </c>
      <c r="E12" s="43">
        <v>4383</v>
      </c>
      <c r="F12" s="3">
        <v>4445</v>
      </c>
      <c r="G12" s="43">
        <v>4372</v>
      </c>
      <c r="I12" s="9" t="s">
        <v>12</v>
      </c>
      <c r="J12" s="29">
        <f>IF(J3&gt;J4,IF(P3&gt;0,J3-J4+P3,J3-J4),IF(P3&gt;0,IF(P3-J4&gt;0,P3-J4,0), 0))</f>
        <v>0</v>
      </c>
      <c r="K12" s="29">
        <f>IF(K3&gt;K4,IF(J12&gt;0,K3-K4+J12,K3-K4),IF(J12&gt;0,IF(J12-K4&gt;0,J12-K4,0), 0))</f>
        <v>60000</v>
      </c>
      <c r="L12" s="29">
        <f>IF(L3&gt;L4,IF(K12&gt;0,L3-L4+K12,L3-L4),IF(K12&gt;0,IF(K12-L4&gt;0,K12-L4,0), 0))</f>
        <v>0</v>
      </c>
      <c r="M12" s="29">
        <f>IF(M3&gt;M4,IF(L12&gt;0,M3-M4+L12,M3-M4),IF(L12&gt;0,IF(L12-M4&gt;0,L12-M4,0), 0))</f>
        <v>60000</v>
      </c>
      <c r="N12" s="9">
        <f>IF(N3&gt;N4,IF(M12&gt;0,N3-N4+M12,N3-N4),IF(M12&gt;0,IF(M12-N4&gt;0,M12-N4,0), 0))</f>
        <v>0</v>
      </c>
    </row>
    <row r="13" spans="2:17" x14ac:dyDescent="0.3">
      <c r="B13" s="26">
        <v>60000</v>
      </c>
      <c r="C13" s="2">
        <v>4471</v>
      </c>
      <c r="D13" s="3">
        <v>4615</v>
      </c>
      <c r="E13" s="43">
        <v>4455</v>
      </c>
      <c r="F13" s="3">
        <v>4439</v>
      </c>
      <c r="G13" s="43">
        <v>4359</v>
      </c>
      <c r="I13" s="12" t="s">
        <v>13</v>
      </c>
      <c r="J13" s="15">
        <f>J12*30</f>
        <v>0</v>
      </c>
      <c r="K13" s="15">
        <f>K12*30</f>
        <v>1800000</v>
      </c>
      <c r="L13" s="15">
        <f>L12*30</f>
        <v>0</v>
      </c>
      <c r="M13" s="15">
        <f>M12*30</f>
        <v>1800000</v>
      </c>
      <c r="N13" s="3">
        <f>N12*30</f>
        <v>0</v>
      </c>
    </row>
    <row r="14" spans="2:17" x14ac:dyDescent="0.3">
      <c r="B14" s="26">
        <v>61000</v>
      </c>
      <c r="C14" s="2">
        <v>4453</v>
      </c>
      <c r="D14" s="3">
        <v>4584</v>
      </c>
      <c r="E14" s="43">
        <v>4508</v>
      </c>
      <c r="F14" s="3">
        <v>4543</v>
      </c>
      <c r="G14" s="43">
        <v>4432</v>
      </c>
      <c r="I14" s="13" t="s">
        <v>19</v>
      </c>
      <c r="J14" s="16">
        <f>IF(J4&gt;J3, (J4-J3)*125, 0)</f>
        <v>0</v>
      </c>
      <c r="K14" s="16">
        <f>IF(K4&gt;K3+J12, (K4-K3)*125, 0)</f>
        <v>0</v>
      </c>
      <c r="L14" s="16">
        <f>IF(L4&gt;L3+K12, (L4-L3)*125, 0)</f>
        <v>0</v>
      </c>
      <c r="M14" s="16">
        <f>IF(M4&gt;M3+L12, (M4-M3)*125, 0)</f>
        <v>0</v>
      </c>
      <c r="N14" s="16">
        <f>IF(N4&gt;N3+M12, (N4-N3)*125, 0)</f>
        <v>0</v>
      </c>
      <c r="O14" s="15"/>
    </row>
    <row r="15" spans="2:17" x14ac:dyDescent="0.3">
      <c r="B15" s="26">
        <v>62000</v>
      </c>
      <c r="C15" s="2">
        <v>4521</v>
      </c>
      <c r="D15" s="3">
        <v>4610</v>
      </c>
      <c r="E15" s="43">
        <v>4542</v>
      </c>
      <c r="F15" s="3">
        <v>4578</v>
      </c>
      <c r="G15" s="43">
        <v>4463</v>
      </c>
    </row>
    <row r="16" spans="2:17" x14ac:dyDescent="0.3">
      <c r="B16" s="26">
        <v>63000</v>
      </c>
      <c r="C16" s="2">
        <v>4603</v>
      </c>
      <c r="D16" s="3">
        <v>4669</v>
      </c>
      <c r="E16" s="43">
        <v>4761</v>
      </c>
      <c r="F16" s="3">
        <v>4620</v>
      </c>
      <c r="G16" s="43">
        <v>4506</v>
      </c>
      <c r="I16" s="17" t="s">
        <v>14</v>
      </c>
      <c r="J16" s="14">
        <f>J10+J13+J14</f>
        <v>9400000</v>
      </c>
      <c r="K16" s="10">
        <f>K10+K13+K14</f>
        <v>15200000</v>
      </c>
      <c r="L16" s="10">
        <f>L10+L13+L14</f>
        <v>0</v>
      </c>
      <c r="M16" s="10">
        <f>M10+M13+M14</f>
        <v>14800000</v>
      </c>
      <c r="N16" s="11">
        <f>N10+N13+N14</f>
        <v>0</v>
      </c>
      <c r="O16" s="18">
        <f>J16+K16+L16+M16+N16</f>
        <v>39400000</v>
      </c>
    </row>
    <row r="17" spans="2:15" ht="17.25" thickBot="1" x14ac:dyDescent="0.35">
      <c r="B17" s="26">
        <v>64000</v>
      </c>
      <c r="C17" s="2">
        <v>4641</v>
      </c>
      <c r="D17" s="3">
        <v>4711</v>
      </c>
      <c r="E17" s="43">
        <v>4759</v>
      </c>
      <c r="F17" s="3">
        <v>4722</v>
      </c>
      <c r="G17" s="43">
        <v>4598</v>
      </c>
      <c r="J17" s="23"/>
    </row>
    <row r="18" spans="2:15" ht="17.25" thickBot="1" x14ac:dyDescent="0.35">
      <c r="B18" s="26">
        <v>65000</v>
      </c>
      <c r="C18" s="2">
        <v>4760</v>
      </c>
      <c r="D18" s="3">
        <v>4747</v>
      </c>
      <c r="E18" s="43">
        <v>4794</v>
      </c>
      <c r="F18" s="3">
        <v>4758</v>
      </c>
      <c r="G18" s="43">
        <v>4609</v>
      </c>
      <c r="I18" s="21" t="s">
        <v>15</v>
      </c>
      <c r="J18" s="36">
        <v>0</v>
      </c>
      <c r="K18" s="37">
        <v>0</v>
      </c>
      <c r="L18" s="37">
        <v>0</v>
      </c>
      <c r="M18" s="37">
        <v>0</v>
      </c>
      <c r="N18" s="38">
        <v>0</v>
      </c>
    </row>
    <row r="19" spans="2:15" x14ac:dyDescent="0.3">
      <c r="B19" s="26">
        <v>66000</v>
      </c>
      <c r="C19" s="2">
        <v>4778</v>
      </c>
      <c r="D19" s="3">
        <v>4789</v>
      </c>
      <c r="E19" s="43">
        <v>4797</v>
      </c>
      <c r="F19" s="3">
        <v>4776</v>
      </c>
      <c r="G19" s="43">
        <v>4758</v>
      </c>
      <c r="I19" s="19" t="s">
        <v>16</v>
      </c>
      <c r="J19" s="5">
        <f>IF(J18&gt;0,(J4+J12)*250*(1-J18), IF(J12&lt;0, (J4+J12)*250, J4*250))</f>
        <v>15000000</v>
      </c>
      <c r="K19" s="5">
        <f>IF(K18&gt;0,(K4+K12)*250*(1-K18), IF(K12&lt;0, (K4+K12)*250, K4*250))</f>
        <v>15000000</v>
      </c>
      <c r="L19" s="5">
        <f>IF(L18&gt;0,(L4+L12)*250*(1-L18), IF(L12&lt;0, (L4+L12)*250, L4*250))</f>
        <v>15000000</v>
      </c>
      <c r="M19" s="5">
        <f>IF(M18&gt;0,(M4+M12)*250*(1-M18), IF(M12&lt;0, (M4+M12)*250, M4*250))</f>
        <v>15000000</v>
      </c>
      <c r="N19" s="5">
        <f>IF(N18&gt;0,(N4+N12)*250*(1-N18), IF(N12&lt;0, (N4+N12)*250, N4*250))</f>
        <v>15000000</v>
      </c>
      <c r="O19" s="18">
        <f>J19+K19+L19+M19+N19</f>
        <v>75000000</v>
      </c>
    </row>
    <row r="20" spans="2:15" x14ac:dyDescent="0.3">
      <c r="B20" s="26">
        <v>67000</v>
      </c>
      <c r="C20" s="2">
        <v>4800</v>
      </c>
      <c r="D20" s="3">
        <v>4892</v>
      </c>
      <c r="E20" s="43">
        <v>4925</v>
      </c>
      <c r="F20" s="3">
        <v>4836</v>
      </c>
      <c r="G20" s="43">
        <v>4670</v>
      </c>
    </row>
    <row r="21" spans="2:15" x14ac:dyDescent="0.3">
      <c r="B21" s="26">
        <v>68000</v>
      </c>
      <c r="C21" s="2">
        <v>4845</v>
      </c>
      <c r="D21" s="3">
        <v>4917</v>
      </c>
      <c r="E21" s="43">
        <v>4862</v>
      </c>
      <c r="F21" s="3">
        <v>4863</v>
      </c>
      <c r="G21" s="43">
        <v>4767</v>
      </c>
      <c r="I21" s="20" t="s">
        <v>17</v>
      </c>
      <c r="J21" s="10">
        <f t="shared" ref="J21:O21" si="0">J19-J16</f>
        <v>5600000</v>
      </c>
      <c r="K21" s="10">
        <f t="shared" si="0"/>
        <v>-200000</v>
      </c>
      <c r="L21" s="10">
        <f t="shared" si="0"/>
        <v>15000000</v>
      </c>
      <c r="M21" s="10">
        <f t="shared" si="0"/>
        <v>200000</v>
      </c>
      <c r="N21" s="11">
        <f t="shared" si="0"/>
        <v>15000000</v>
      </c>
      <c r="O21" s="11">
        <f t="shared" si="0"/>
        <v>35600000</v>
      </c>
    </row>
    <row r="22" spans="2:15" x14ac:dyDescent="0.3">
      <c r="B22" s="26">
        <v>69000</v>
      </c>
      <c r="C22" s="2">
        <v>4914</v>
      </c>
      <c r="D22" s="3">
        <v>5003</v>
      </c>
      <c r="E22" s="43">
        <v>4931</v>
      </c>
      <c r="F22" s="3">
        <v>4920</v>
      </c>
      <c r="G22" s="43">
        <v>4828</v>
      </c>
    </row>
    <row r="23" spans="2:15" x14ac:dyDescent="0.3">
      <c r="B23" s="26">
        <v>70000</v>
      </c>
      <c r="C23" s="2">
        <v>4893</v>
      </c>
      <c r="D23" s="3">
        <v>5015</v>
      </c>
      <c r="E23" s="43">
        <v>4945</v>
      </c>
      <c r="F23" s="3">
        <v>4940</v>
      </c>
      <c r="G23" s="43">
        <v>4921</v>
      </c>
      <c r="I23" s="20" t="s">
        <v>18</v>
      </c>
      <c r="J23" s="40">
        <f>O21</f>
        <v>35600000</v>
      </c>
    </row>
    <row r="24" spans="2:15" x14ac:dyDescent="0.3">
      <c r="B24" s="26">
        <v>100000</v>
      </c>
      <c r="C24" s="2">
        <v>6449</v>
      </c>
      <c r="D24" s="3">
        <v>6781</v>
      </c>
      <c r="E24" s="43">
        <v>6576</v>
      </c>
      <c r="F24" s="3">
        <v>6453</v>
      </c>
      <c r="G24" s="43">
        <v>6500</v>
      </c>
    </row>
    <row r="25" spans="2:15" x14ac:dyDescent="0.3">
      <c r="B25" s="26">
        <v>101000</v>
      </c>
      <c r="C25" s="2">
        <v>6545</v>
      </c>
      <c r="D25" s="3">
        <v>6803</v>
      </c>
      <c r="E25" s="43">
        <v>6626</v>
      </c>
      <c r="F25" s="3">
        <v>6602</v>
      </c>
      <c r="G25" s="43">
        <v>6535</v>
      </c>
      <c r="I25" s="39" t="s">
        <v>21</v>
      </c>
    </row>
    <row r="26" spans="2:15" x14ac:dyDescent="0.3">
      <c r="B26" s="26">
        <v>102000</v>
      </c>
      <c r="C26" s="2">
        <v>6622</v>
      </c>
      <c r="D26" s="3">
        <v>6813</v>
      </c>
      <c r="E26" s="43">
        <v>6731</v>
      </c>
      <c r="F26" s="3">
        <v>6581</v>
      </c>
      <c r="G26" s="43">
        <v>6671</v>
      </c>
      <c r="I26" s="39" t="s">
        <v>22</v>
      </c>
    </row>
    <row r="27" spans="2:15" x14ac:dyDescent="0.3">
      <c r="B27" s="26">
        <v>103000</v>
      </c>
      <c r="C27" s="2">
        <v>6706</v>
      </c>
      <c r="D27" s="3">
        <v>6947</v>
      </c>
      <c r="E27" s="43">
        <v>6703</v>
      </c>
      <c r="F27" s="3">
        <v>6628</v>
      </c>
      <c r="G27" s="43">
        <v>6660</v>
      </c>
    </row>
    <row r="28" spans="2:15" x14ac:dyDescent="0.3">
      <c r="B28" s="26">
        <v>104000</v>
      </c>
      <c r="C28" s="2">
        <v>6710</v>
      </c>
      <c r="D28" s="3">
        <v>7024</v>
      </c>
      <c r="E28" s="43">
        <v>6942</v>
      </c>
      <c r="F28" s="3">
        <v>6689</v>
      </c>
      <c r="G28" s="43">
        <v>6722</v>
      </c>
    </row>
    <row r="29" spans="2:15" x14ac:dyDescent="0.3">
      <c r="B29" s="26">
        <v>105000</v>
      </c>
      <c r="C29" s="2">
        <v>6771</v>
      </c>
      <c r="D29" s="3">
        <v>7006</v>
      </c>
      <c r="E29" s="43">
        <v>6848</v>
      </c>
      <c r="F29" s="3">
        <v>6683</v>
      </c>
      <c r="G29" s="43">
        <v>6759</v>
      </c>
    </row>
    <row r="30" spans="2:15" x14ac:dyDescent="0.3">
      <c r="B30" s="26">
        <v>106000</v>
      </c>
      <c r="C30" s="2">
        <v>6870</v>
      </c>
      <c r="D30" s="3">
        <v>7017</v>
      </c>
      <c r="E30" s="43">
        <v>6966</v>
      </c>
      <c r="F30" s="3">
        <v>6832</v>
      </c>
      <c r="G30" s="43">
        <v>6779</v>
      </c>
    </row>
    <row r="31" spans="2:15" x14ac:dyDescent="0.3">
      <c r="B31" s="26">
        <v>107000</v>
      </c>
      <c r="C31" s="2">
        <v>6995</v>
      </c>
      <c r="D31" s="3">
        <v>7019</v>
      </c>
      <c r="E31" s="43">
        <v>7078</v>
      </c>
      <c r="F31" s="3">
        <v>6872</v>
      </c>
      <c r="G31" s="43">
        <v>6914</v>
      </c>
    </row>
    <row r="32" spans="2:15" x14ac:dyDescent="0.3">
      <c r="B32" s="26">
        <v>108000</v>
      </c>
      <c r="C32" s="2">
        <v>6953</v>
      </c>
      <c r="D32" s="3">
        <v>7107</v>
      </c>
      <c r="E32" s="43">
        <v>7014</v>
      </c>
      <c r="F32" s="3">
        <v>6932</v>
      </c>
      <c r="G32" s="43">
        <v>6904</v>
      </c>
    </row>
    <row r="33" spans="2:7" x14ac:dyDescent="0.3">
      <c r="B33" s="26">
        <v>109000</v>
      </c>
      <c r="C33" s="2">
        <v>6968</v>
      </c>
      <c r="D33" s="3">
        <v>7204</v>
      </c>
      <c r="E33" s="43">
        <v>7038</v>
      </c>
      <c r="F33" s="3">
        <v>6945</v>
      </c>
      <c r="G33" s="43">
        <v>6946</v>
      </c>
    </row>
    <row r="34" spans="2:7" x14ac:dyDescent="0.3">
      <c r="B34" s="26">
        <v>110000</v>
      </c>
      <c r="C34" s="2">
        <v>7051</v>
      </c>
      <c r="D34" s="3">
        <v>7311</v>
      </c>
      <c r="E34" s="43">
        <v>7126</v>
      </c>
      <c r="F34" s="3">
        <v>7024</v>
      </c>
      <c r="G34" s="43">
        <v>6996</v>
      </c>
    </row>
    <row r="35" spans="2:7" x14ac:dyDescent="0.3">
      <c r="B35" s="26">
        <v>111000</v>
      </c>
      <c r="C35" s="2">
        <v>7135</v>
      </c>
      <c r="D35" s="3">
        <v>7343</v>
      </c>
      <c r="E35" s="43">
        <v>7163</v>
      </c>
      <c r="F35" s="3">
        <v>7109</v>
      </c>
      <c r="G35" s="43">
        <v>7035</v>
      </c>
    </row>
    <row r="36" spans="2:7" x14ac:dyDescent="0.3">
      <c r="B36" s="26">
        <v>112000</v>
      </c>
      <c r="C36" s="2">
        <v>7115</v>
      </c>
      <c r="D36" s="3">
        <v>7309</v>
      </c>
      <c r="E36" s="43">
        <v>7148</v>
      </c>
      <c r="F36" s="3">
        <v>7041</v>
      </c>
      <c r="G36" s="43">
        <v>7076</v>
      </c>
    </row>
    <row r="37" spans="2:7" x14ac:dyDescent="0.3">
      <c r="B37" s="26">
        <v>113000</v>
      </c>
      <c r="C37" s="2">
        <v>7303</v>
      </c>
      <c r="D37" s="3">
        <v>7394</v>
      </c>
      <c r="E37" s="43">
        <v>7260</v>
      </c>
      <c r="F37" s="3">
        <v>7140</v>
      </c>
      <c r="G37" s="43">
        <v>7221</v>
      </c>
    </row>
    <row r="38" spans="2:7" x14ac:dyDescent="0.3">
      <c r="B38" s="26">
        <v>114000</v>
      </c>
      <c r="C38" s="2">
        <v>7243</v>
      </c>
      <c r="D38" s="3">
        <v>7513</v>
      </c>
      <c r="E38" s="43">
        <v>7391</v>
      </c>
      <c r="F38" s="3">
        <v>7264</v>
      </c>
      <c r="G38" s="43">
        <v>7216</v>
      </c>
    </row>
    <row r="39" spans="2:7" x14ac:dyDescent="0.3">
      <c r="B39" s="26">
        <v>115000</v>
      </c>
      <c r="C39" s="2">
        <v>7273</v>
      </c>
      <c r="D39" s="3">
        <v>7559</v>
      </c>
      <c r="E39" s="43">
        <v>7319</v>
      </c>
      <c r="F39" s="3">
        <v>7313</v>
      </c>
      <c r="G39" s="43">
        <v>7253</v>
      </c>
    </row>
    <row r="40" spans="2:7" x14ac:dyDescent="0.3">
      <c r="B40" s="26">
        <v>116000</v>
      </c>
      <c r="C40" s="2">
        <v>7340</v>
      </c>
      <c r="D40" s="3">
        <v>7563</v>
      </c>
      <c r="E40" s="43">
        <v>7499</v>
      </c>
      <c r="F40" s="3">
        <v>7276</v>
      </c>
      <c r="G40" s="43">
        <v>7326</v>
      </c>
    </row>
    <row r="41" spans="2:7" x14ac:dyDescent="0.3">
      <c r="B41" s="26">
        <v>117000</v>
      </c>
      <c r="C41" s="2">
        <v>7497</v>
      </c>
      <c r="D41" s="3">
        <v>7541</v>
      </c>
      <c r="E41" s="43">
        <v>7492</v>
      </c>
      <c r="F41" s="3">
        <v>7371</v>
      </c>
      <c r="G41" s="43">
        <v>7393</v>
      </c>
    </row>
    <row r="42" spans="2:7" x14ac:dyDescent="0.3">
      <c r="B42" s="26">
        <v>118000</v>
      </c>
      <c r="C42" s="2">
        <v>7484</v>
      </c>
      <c r="D42" s="3">
        <v>7556</v>
      </c>
      <c r="E42" s="43">
        <v>7492</v>
      </c>
      <c r="F42" s="3">
        <v>7436</v>
      </c>
      <c r="G42" s="43">
        <v>7442</v>
      </c>
    </row>
    <row r="43" spans="2:7" x14ac:dyDescent="0.3">
      <c r="B43" s="26">
        <v>119000</v>
      </c>
      <c r="C43" s="2">
        <v>7578</v>
      </c>
      <c r="D43" s="3">
        <v>7791</v>
      </c>
      <c r="E43" s="43">
        <v>7670</v>
      </c>
      <c r="F43" s="3">
        <v>7464</v>
      </c>
      <c r="G43" s="43">
        <v>7412</v>
      </c>
    </row>
    <row r="44" spans="2:7" x14ac:dyDescent="0.3">
      <c r="B44" s="26">
        <v>120000</v>
      </c>
      <c r="C44" s="2">
        <v>7695</v>
      </c>
      <c r="D44" s="3">
        <v>7716</v>
      </c>
      <c r="E44" s="43">
        <v>7661</v>
      </c>
      <c r="F44" s="3">
        <v>7538</v>
      </c>
      <c r="G44" s="43">
        <v>7496</v>
      </c>
    </row>
    <row r="45" spans="2:7" x14ac:dyDescent="0.3">
      <c r="B45" s="26">
        <v>121000</v>
      </c>
      <c r="C45" s="2">
        <v>7715</v>
      </c>
      <c r="D45" s="3">
        <v>7791</v>
      </c>
      <c r="E45" s="43">
        <v>7637</v>
      </c>
      <c r="F45" s="3">
        <v>7591</v>
      </c>
      <c r="G45" s="43">
        <v>7582</v>
      </c>
    </row>
    <row r="46" spans="2:7" x14ac:dyDescent="0.3">
      <c r="B46" s="26">
        <v>122000</v>
      </c>
      <c r="C46" s="2">
        <v>7672</v>
      </c>
      <c r="D46" s="3">
        <v>7894</v>
      </c>
      <c r="E46" s="43">
        <v>7750</v>
      </c>
      <c r="F46" s="3">
        <v>7639</v>
      </c>
      <c r="G46" s="43">
        <v>7643</v>
      </c>
    </row>
    <row r="47" spans="2:7" x14ac:dyDescent="0.3">
      <c r="B47" s="26">
        <v>123000</v>
      </c>
      <c r="C47" s="2">
        <v>7733</v>
      </c>
      <c r="D47" s="3">
        <v>7858</v>
      </c>
      <c r="E47" s="43">
        <v>7962</v>
      </c>
      <c r="F47" s="3">
        <v>7719</v>
      </c>
      <c r="G47" s="43">
        <v>7767</v>
      </c>
    </row>
    <row r="48" spans="2:7" x14ac:dyDescent="0.3">
      <c r="B48" s="26">
        <v>124000</v>
      </c>
      <c r="C48" s="2">
        <v>7779</v>
      </c>
      <c r="D48" s="3">
        <v>7943</v>
      </c>
      <c r="E48" s="43">
        <v>7849</v>
      </c>
      <c r="F48" s="3">
        <v>7734</v>
      </c>
      <c r="G48" s="43">
        <v>7801</v>
      </c>
    </row>
    <row r="49" spans="2:7" x14ac:dyDescent="0.3">
      <c r="B49" s="26">
        <v>125000</v>
      </c>
      <c r="C49" s="2">
        <v>7865</v>
      </c>
      <c r="D49" s="3">
        <v>7967</v>
      </c>
      <c r="E49" s="43">
        <v>7917</v>
      </c>
      <c r="F49" s="3">
        <v>7867</v>
      </c>
      <c r="G49" s="43">
        <v>7872</v>
      </c>
    </row>
    <row r="50" spans="2:7" x14ac:dyDescent="0.3">
      <c r="B50" s="26">
        <v>126000</v>
      </c>
      <c r="C50" s="2">
        <v>7950</v>
      </c>
      <c r="D50" s="3">
        <v>8075</v>
      </c>
      <c r="E50" s="43">
        <v>7979</v>
      </c>
      <c r="F50" s="3">
        <v>7844</v>
      </c>
      <c r="G50" s="43">
        <v>7875</v>
      </c>
    </row>
    <row r="51" spans="2:7" x14ac:dyDescent="0.3">
      <c r="B51" s="26">
        <v>127000</v>
      </c>
      <c r="C51" s="2">
        <v>7977</v>
      </c>
      <c r="D51" s="3">
        <v>8187</v>
      </c>
      <c r="E51" s="43">
        <v>8038</v>
      </c>
      <c r="F51" s="3">
        <v>7910</v>
      </c>
      <c r="G51" s="43">
        <v>7900</v>
      </c>
    </row>
    <row r="52" spans="2:7" x14ac:dyDescent="0.3">
      <c r="B52" s="26">
        <v>128000</v>
      </c>
      <c r="C52" s="2">
        <v>8165</v>
      </c>
      <c r="D52" s="3">
        <v>8139</v>
      </c>
      <c r="E52" s="43">
        <v>8067</v>
      </c>
      <c r="F52" s="3">
        <v>8044</v>
      </c>
      <c r="G52" s="43">
        <v>7931</v>
      </c>
    </row>
    <row r="53" spans="2:7" x14ac:dyDescent="0.3">
      <c r="B53" s="26">
        <v>129000</v>
      </c>
      <c r="C53" s="2">
        <v>8043</v>
      </c>
      <c r="D53" s="3">
        <v>8213</v>
      </c>
      <c r="E53" s="43">
        <v>8048</v>
      </c>
      <c r="F53" s="3">
        <v>7991</v>
      </c>
      <c r="G53" s="43">
        <v>8061</v>
      </c>
    </row>
    <row r="54" spans="2:7" x14ac:dyDescent="0.3">
      <c r="B54" s="26">
        <v>130000</v>
      </c>
      <c r="C54" s="2">
        <v>8231</v>
      </c>
      <c r="D54" s="3">
        <v>8242</v>
      </c>
      <c r="E54" s="43">
        <v>8285</v>
      </c>
      <c r="F54" s="3">
        <v>8118</v>
      </c>
      <c r="G54" s="43">
        <v>8166</v>
      </c>
    </row>
    <row r="55" spans="2:7" x14ac:dyDescent="0.3">
      <c r="B55" s="26">
        <v>150000</v>
      </c>
      <c r="C55" s="2">
        <v>9192</v>
      </c>
      <c r="D55" s="3">
        <v>9396</v>
      </c>
      <c r="E55" s="43">
        <v>9270</v>
      </c>
      <c r="F55" s="3">
        <v>9055</v>
      </c>
      <c r="G55" s="43">
        <v>9032</v>
      </c>
    </row>
    <row r="56" spans="2:7" x14ac:dyDescent="0.3">
      <c r="B56" s="26">
        <v>151000</v>
      </c>
      <c r="C56" s="2">
        <v>9224</v>
      </c>
      <c r="D56" s="3">
        <v>9345</v>
      </c>
      <c r="E56" s="43">
        <v>9427</v>
      </c>
      <c r="F56" s="3">
        <v>9072</v>
      </c>
      <c r="G56" s="43">
        <v>9108</v>
      </c>
    </row>
    <row r="57" spans="2:7" x14ac:dyDescent="0.3">
      <c r="B57" s="26">
        <v>152000</v>
      </c>
      <c r="C57" s="2">
        <v>9247</v>
      </c>
      <c r="D57" s="3">
        <v>9424</v>
      </c>
      <c r="E57" s="43">
        <v>9386</v>
      </c>
      <c r="F57" s="3">
        <v>9133</v>
      </c>
      <c r="G57" s="43">
        <v>9140</v>
      </c>
    </row>
    <row r="58" spans="2:7" x14ac:dyDescent="0.3">
      <c r="B58" s="26">
        <v>153000</v>
      </c>
      <c r="C58" s="2">
        <v>9335</v>
      </c>
      <c r="D58" s="3">
        <v>9454</v>
      </c>
      <c r="E58" s="43">
        <v>9400</v>
      </c>
      <c r="F58" s="3">
        <v>9126</v>
      </c>
      <c r="G58" s="43">
        <v>9180</v>
      </c>
    </row>
    <row r="59" spans="2:7" x14ac:dyDescent="0.3">
      <c r="B59" s="26">
        <v>154000</v>
      </c>
      <c r="C59" s="2">
        <v>9522</v>
      </c>
      <c r="D59" s="3">
        <v>9524</v>
      </c>
      <c r="E59" s="43">
        <v>9543</v>
      </c>
      <c r="F59" s="3">
        <v>9265</v>
      </c>
      <c r="G59" s="43">
        <v>9284</v>
      </c>
    </row>
    <row r="60" spans="2:7" x14ac:dyDescent="0.3">
      <c r="B60" s="26">
        <v>155000</v>
      </c>
      <c r="C60" s="2">
        <v>9474</v>
      </c>
      <c r="D60" s="3">
        <v>9541</v>
      </c>
      <c r="E60" s="43">
        <v>9585</v>
      </c>
      <c r="F60" s="3">
        <v>9274</v>
      </c>
      <c r="G60" s="43">
        <v>9348</v>
      </c>
    </row>
    <row r="61" spans="2:7" x14ac:dyDescent="0.3">
      <c r="B61" s="26">
        <v>156000</v>
      </c>
      <c r="C61" s="2">
        <v>9484</v>
      </c>
      <c r="D61" s="3">
        <v>9653</v>
      </c>
      <c r="E61" s="43">
        <v>9523</v>
      </c>
      <c r="F61" s="3">
        <v>9329</v>
      </c>
      <c r="G61" s="43">
        <v>9458</v>
      </c>
    </row>
    <row r="62" spans="2:7" x14ac:dyDescent="0.3">
      <c r="B62" s="26">
        <v>157000</v>
      </c>
      <c r="C62" s="2">
        <v>9578</v>
      </c>
      <c r="D62" s="3">
        <v>9780</v>
      </c>
      <c r="E62" s="43">
        <v>9593</v>
      </c>
      <c r="F62" s="3">
        <v>9342</v>
      </c>
      <c r="G62" s="43">
        <v>9387</v>
      </c>
    </row>
    <row r="63" spans="2:7" x14ac:dyDescent="0.3">
      <c r="B63" s="26">
        <v>158000</v>
      </c>
      <c r="C63" s="2">
        <v>9677</v>
      </c>
      <c r="D63" s="3">
        <v>9662</v>
      </c>
      <c r="E63" s="43">
        <v>9684</v>
      </c>
      <c r="F63" s="3">
        <v>9413</v>
      </c>
      <c r="G63" s="43">
        <v>9400</v>
      </c>
    </row>
    <row r="64" spans="2:7" x14ac:dyDescent="0.3">
      <c r="B64" s="26">
        <v>159000</v>
      </c>
      <c r="C64" s="2">
        <v>9648</v>
      </c>
      <c r="D64" s="3">
        <v>9854</v>
      </c>
      <c r="E64" s="43">
        <v>9874</v>
      </c>
      <c r="F64" s="3">
        <v>9459</v>
      </c>
      <c r="G64" s="43">
        <v>9414</v>
      </c>
    </row>
    <row r="65" spans="2:7" x14ac:dyDescent="0.3">
      <c r="B65" s="26">
        <v>160000</v>
      </c>
      <c r="C65" s="2">
        <v>9805</v>
      </c>
      <c r="D65" s="3">
        <v>9848</v>
      </c>
      <c r="E65" s="43">
        <v>9762</v>
      </c>
      <c r="F65" s="3">
        <v>9503</v>
      </c>
      <c r="G65" s="43">
        <v>9496</v>
      </c>
    </row>
    <row r="66" spans="2:7" x14ac:dyDescent="0.3">
      <c r="B66" s="26">
        <v>161000</v>
      </c>
      <c r="C66" s="2">
        <v>9844</v>
      </c>
      <c r="D66" s="3">
        <v>9977</v>
      </c>
      <c r="E66" s="43">
        <v>9861</v>
      </c>
      <c r="F66" s="3">
        <v>9587</v>
      </c>
      <c r="G66" s="43">
        <v>9565</v>
      </c>
    </row>
    <row r="67" spans="2:7" x14ac:dyDescent="0.3">
      <c r="B67" s="26">
        <v>162000</v>
      </c>
      <c r="C67" s="2">
        <v>9869</v>
      </c>
      <c r="D67" s="3">
        <v>9888</v>
      </c>
      <c r="E67" s="43">
        <v>9925</v>
      </c>
      <c r="F67" s="3">
        <v>9725</v>
      </c>
      <c r="G67" s="43">
        <v>9601</v>
      </c>
    </row>
    <row r="68" spans="2:7" x14ac:dyDescent="0.3">
      <c r="B68" s="26">
        <v>163000</v>
      </c>
      <c r="C68" s="2">
        <v>9946</v>
      </c>
      <c r="D68" s="3">
        <v>10005</v>
      </c>
      <c r="E68" s="43">
        <v>10002</v>
      </c>
      <c r="F68" s="3">
        <v>9668</v>
      </c>
      <c r="G68" s="43">
        <v>9815</v>
      </c>
    </row>
    <row r="69" spans="2:7" x14ac:dyDescent="0.3">
      <c r="B69" s="26">
        <v>164000</v>
      </c>
      <c r="C69" s="2">
        <v>10014</v>
      </c>
      <c r="D69" s="3">
        <v>9999</v>
      </c>
      <c r="E69" s="43">
        <v>10046</v>
      </c>
      <c r="F69" s="3">
        <v>9676</v>
      </c>
      <c r="G69" s="43">
        <v>9767</v>
      </c>
    </row>
    <row r="70" spans="2:7" x14ac:dyDescent="0.3">
      <c r="B70" s="26">
        <v>165000</v>
      </c>
      <c r="C70" s="2">
        <v>10044</v>
      </c>
      <c r="D70" s="3">
        <v>10080</v>
      </c>
      <c r="E70" s="43">
        <v>10095</v>
      </c>
      <c r="F70" s="3">
        <v>9768</v>
      </c>
      <c r="G70" s="43">
        <v>9919</v>
      </c>
    </row>
    <row r="71" spans="2:7" x14ac:dyDescent="0.3">
      <c r="B71" s="26">
        <v>166000</v>
      </c>
      <c r="C71" s="2">
        <v>10044</v>
      </c>
      <c r="D71" s="3">
        <v>10156</v>
      </c>
      <c r="E71" s="43">
        <v>10127</v>
      </c>
      <c r="F71" s="3">
        <v>9867</v>
      </c>
      <c r="G71" s="43">
        <v>9797</v>
      </c>
    </row>
    <row r="72" spans="2:7" x14ac:dyDescent="0.3">
      <c r="B72" s="26">
        <v>167000</v>
      </c>
      <c r="C72" s="2">
        <v>10097</v>
      </c>
      <c r="D72" s="3">
        <v>10247</v>
      </c>
      <c r="E72" s="43">
        <v>10131</v>
      </c>
      <c r="F72" s="3">
        <v>9810</v>
      </c>
      <c r="G72" s="43">
        <v>9950</v>
      </c>
    </row>
    <row r="73" spans="2:7" x14ac:dyDescent="0.3">
      <c r="B73" s="26">
        <v>168000</v>
      </c>
      <c r="C73" s="2">
        <v>10142</v>
      </c>
      <c r="D73" s="3">
        <v>10209</v>
      </c>
      <c r="E73" s="43">
        <v>10324</v>
      </c>
      <c r="F73" s="3">
        <v>10041</v>
      </c>
      <c r="G73" s="43">
        <v>10054</v>
      </c>
    </row>
    <row r="74" spans="2:7" x14ac:dyDescent="0.3">
      <c r="B74" s="26">
        <v>169000</v>
      </c>
      <c r="C74" s="2">
        <v>10206</v>
      </c>
      <c r="D74" s="3">
        <v>10307</v>
      </c>
      <c r="E74" s="43">
        <v>10227</v>
      </c>
      <c r="F74" s="3">
        <v>10001</v>
      </c>
      <c r="G74" s="43">
        <v>10058</v>
      </c>
    </row>
    <row r="75" spans="2:7" x14ac:dyDescent="0.3">
      <c r="B75" s="26">
        <v>170000</v>
      </c>
      <c r="C75" s="2">
        <v>10251</v>
      </c>
      <c r="D75" s="3">
        <v>10345</v>
      </c>
      <c r="E75" s="43">
        <v>10355</v>
      </c>
      <c r="F75" s="3">
        <v>10036</v>
      </c>
      <c r="G75" s="43">
        <v>10082</v>
      </c>
    </row>
    <row r="76" spans="2:7" x14ac:dyDescent="0.3">
      <c r="B76" s="26">
        <v>171000</v>
      </c>
      <c r="C76" s="2">
        <v>10377</v>
      </c>
      <c r="D76" s="3">
        <v>10532</v>
      </c>
      <c r="E76" s="43">
        <v>10456</v>
      </c>
      <c r="F76" s="3">
        <v>10091</v>
      </c>
      <c r="G76" s="43">
        <v>10254</v>
      </c>
    </row>
    <row r="77" spans="2:7" x14ac:dyDescent="0.3">
      <c r="B77" s="26">
        <v>172000</v>
      </c>
      <c r="C77" s="2">
        <v>10401</v>
      </c>
      <c r="D77" s="3">
        <v>10503</v>
      </c>
      <c r="E77" s="43">
        <v>10445</v>
      </c>
      <c r="F77" s="3">
        <v>10153</v>
      </c>
      <c r="G77" s="43">
        <v>10187</v>
      </c>
    </row>
    <row r="78" spans="2:7" x14ac:dyDescent="0.3">
      <c r="B78" s="26">
        <v>173000</v>
      </c>
      <c r="C78" s="2">
        <v>10429</v>
      </c>
      <c r="D78" s="3">
        <v>10476</v>
      </c>
      <c r="E78" s="43">
        <v>10493</v>
      </c>
      <c r="F78" s="3">
        <v>10153</v>
      </c>
      <c r="G78" s="43">
        <v>10349</v>
      </c>
    </row>
    <row r="79" spans="2:7" x14ac:dyDescent="0.3">
      <c r="B79" s="26">
        <v>174000</v>
      </c>
      <c r="C79" s="2">
        <v>10499</v>
      </c>
      <c r="D79" s="3">
        <v>10659</v>
      </c>
      <c r="E79" s="43">
        <v>10509</v>
      </c>
      <c r="F79" s="3">
        <v>10193</v>
      </c>
      <c r="G79" s="43">
        <v>10451</v>
      </c>
    </row>
    <row r="80" spans="2:7" x14ac:dyDescent="0.3">
      <c r="B80" s="26">
        <v>175000</v>
      </c>
      <c r="C80" s="2">
        <v>10486</v>
      </c>
      <c r="D80" s="3">
        <v>10639</v>
      </c>
      <c r="E80" s="43">
        <v>10651</v>
      </c>
      <c r="F80" s="3">
        <v>10341</v>
      </c>
      <c r="G80" s="43">
        <v>10512</v>
      </c>
    </row>
    <row r="81" spans="2:7" x14ac:dyDescent="0.3">
      <c r="B81" s="26">
        <v>176000</v>
      </c>
      <c r="C81" s="2">
        <v>10510</v>
      </c>
      <c r="D81" s="3">
        <v>10658</v>
      </c>
      <c r="E81" s="43">
        <v>10668</v>
      </c>
      <c r="F81" s="3">
        <v>10248</v>
      </c>
      <c r="G81" s="43">
        <v>10352</v>
      </c>
    </row>
    <row r="82" spans="2:7" x14ac:dyDescent="0.3">
      <c r="B82" s="26">
        <v>177000</v>
      </c>
      <c r="C82" s="2">
        <v>10621</v>
      </c>
      <c r="D82" s="3">
        <v>10780</v>
      </c>
      <c r="E82" s="43">
        <v>10736</v>
      </c>
      <c r="F82" s="3">
        <v>10437</v>
      </c>
      <c r="G82" s="43">
        <v>10450</v>
      </c>
    </row>
    <row r="83" spans="2:7" x14ac:dyDescent="0.3">
      <c r="B83" s="26">
        <v>178000</v>
      </c>
      <c r="C83" s="2">
        <v>10646</v>
      </c>
      <c r="D83" s="3">
        <v>10778</v>
      </c>
      <c r="E83" s="43">
        <v>10814</v>
      </c>
      <c r="F83" s="3">
        <v>10535</v>
      </c>
      <c r="G83" s="43">
        <v>10583</v>
      </c>
    </row>
    <row r="84" spans="2:7" x14ac:dyDescent="0.3">
      <c r="B84" s="26">
        <v>179000</v>
      </c>
      <c r="C84" s="2">
        <v>10735</v>
      </c>
      <c r="D84" s="3">
        <v>10878</v>
      </c>
      <c r="E84" s="43">
        <v>10914</v>
      </c>
      <c r="F84" s="3">
        <v>10610</v>
      </c>
      <c r="G84" s="43">
        <v>10608</v>
      </c>
    </row>
    <row r="85" spans="2:7" x14ac:dyDescent="0.3">
      <c r="B85" s="26">
        <v>180000</v>
      </c>
      <c r="C85" s="2">
        <v>10834</v>
      </c>
      <c r="D85" s="3">
        <v>10909</v>
      </c>
      <c r="E85" s="43">
        <v>10927</v>
      </c>
      <c r="F85" s="3">
        <v>10521</v>
      </c>
      <c r="G85" s="43">
        <v>10654</v>
      </c>
    </row>
    <row r="86" spans="2:7" x14ac:dyDescent="0.3">
      <c r="B86" s="26">
        <v>181000</v>
      </c>
      <c r="C86" s="2">
        <v>10883</v>
      </c>
      <c r="D86" s="3">
        <v>10941</v>
      </c>
      <c r="E86" s="43">
        <v>10882</v>
      </c>
      <c r="F86" s="3">
        <v>10692</v>
      </c>
      <c r="G86" s="43">
        <v>10711</v>
      </c>
    </row>
    <row r="87" spans="2:7" x14ac:dyDescent="0.3">
      <c r="B87" s="26">
        <v>182000</v>
      </c>
      <c r="C87" s="2">
        <v>10966</v>
      </c>
      <c r="D87" s="3">
        <v>11045</v>
      </c>
      <c r="E87" s="43">
        <v>10881</v>
      </c>
      <c r="F87" s="3">
        <v>10594</v>
      </c>
      <c r="G87" s="43">
        <v>10848</v>
      </c>
    </row>
    <row r="88" spans="2:7" x14ac:dyDescent="0.3">
      <c r="B88" s="26">
        <v>183000</v>
      </c>
      <c r="C88" s="2">
        <v>10806</v>
      </c>
      <c r="D88" s="3">
        <v>11046</v>
      </c>
      <c r="E88" s="43">
        <v>11136</v>
      </c>
      <c r="F88" s="3">
        <v>10638</v>
      </c>
      <c r="G88" s="43">
        <v>10809</v>
      </c>
    </row>
    <row r="89" spans="2:7" x14ac:dyDescent="0.3">
      <c r="B89" s="26">
        <v>184000</v>
      </c>
      <c r="C89" s="2">
        <v>11084</v>
      </c>
      <c r="D89" s="3">
        <v>11142</v>
      </c>
      <c r="E89" s="43">
        <v>11110</v>
      </c>
      <c r="F89" s="3">
        <v>10776</v>
      </c>
      <c r="G89" s="43">
        <v>10867</v>
      </c>
    </row>
    <row r="90" spans="2:7" x14ac:dyDescent="0.3">
      <c r="B90" s="26">
        <v>185000</v>
      </c>
      <c r="C90" s="2">
        <v>10919</v>
      </c>
      <c r="D90" s="3">
        <v>11164</v>
      </c>
      <c r="E90" s="43">
        <v>11178</v>
      </c>
      <c r="F90" s="3">
        <v>10882</v>
      </c>
      <c r="G90" s="43">
        <v>10937</v>
      </c>
    </row>
    <row r="91" spans="2:7" x14ac:dyDescent="0.3">
      <c r="B91" s="26">
        <v>186000</v>
      </c>
      <c r="C91" s="2">
        <v>11033</v>
      </c>
      <c r="D91" s="3">
        <v>11208</v>
      </c>
      <c r="E91" s="43">
        <v>11156</v>
      </c>
      <c r="F91" s="3">
        <v>10834</v>
      </c>
      <c r="G91" s="43">
        <v>11208</v>
      </c>
    </row>
    <row r="92" spans="2:7" x14ac:dyDescent="0.3">
      <c r="B92" s="26">
        <v>187000</v>
      </c>
      <c r="C92" s="2">
        <v>11193</v>
      </c>
      <c r="D92" s="3">
        <v>11343</v>
      </c>
      <c r="E92" s="43">
        <v>11262</v>
      </c>
      <c r="F92" s="3">
        <v>10849</v>
      </c>
      <c r="G92" s="43">
        <v>11014</v>
      </c>
    </row>
    <row r="93" spans="2:7" x14ac:dyDescent="0.3">
      <c r="B93" s="26">
        <v>188000</v>
      </c>
      <c r="C93" s="2">
        <v>11141</v>
      </c>
      <c r="D93" s="3">
        <v>11393</v>
      </c>
      <c r="E93" s="43">
        <v>11369</v>
      </c>
      <c r="F93" s="3">
        <v>10985</v>
      </c>
      <c r="G93" s="43">
        <v>11150</v>
      </c>
    </row>
    <row r="94" spans="2:7" x14ac:dyDescent="0.3">
      <c r="B94" s="26">
        <v>189000</v>
      </c>
      <c r="C94" s="2">
        <v>11241</v>
      </c>
      <c r="D94" s="3">
        <v>11379</v>
      </c>
      <c r="E94" s="43">
        <v>11443</v>
      </c>
      <c r="F94" s="3">
        <v>11003</v>
      </c>
      <c r="G94" s="43">
        <v>11071</v>
      </c>
    </row>
    <row r="95" spans="2:7" x14ac:dyDescent="0.3">
      <c r="B95" s="27">
        <v>190000</v>
      </c>
      <c r="C95" s="5">
        <v>11255</v>
      </c>
      <c r="D95" s="6">
        <v>11431</v>
      </c>
      <c r="E95" s="44">
        <v>11456</v>
      </c>
      <c r="F95" s="6">
        <v>11057</v>
      </c>
      <c r="G95" s="44">
        <v>11177</v>
      </c>
    </row>
  </sheetData>
  <mergeCells count="2">
    <mergeCell ref="P2:Q2"/>
    <mergeCell ref="P3:Q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tabSelected="1" zoomScale="85" zoomScaleNormal="85" workbookViewId="0">
      <selection activeCell="S20" sqref="S20"/>
    </sheetView>
  </sheetViews>
  <sheetFormatPr defaultRowHeight="16.5" x14ac:dyDescent="0.3"/>
  <cols>
    <col min="1" max="1" width="9" customWidth="1"/>
    <col min="4" max="4" width="10" bestFit="1" customWidth="1"/>
    <col min="8" max="8" width="10" bestFit="1" customWidth="1"/>
    <col min="12" max="12" width="11" customWidth="1"/>
    <col min="13" max="13" width="6.75" customWidth="1"/>
    <col min="16" max="16" width="10.5" customWidth="1"/>
  </cols>
  <sheetData>
    <row r="2" spans="2:15" x14ac:dyDescent="0.3">
      <c r="B2" s="97" t="s">
        <v>71</v>
      </c>
      <c r="C2" s="98"/>
      <c r="D2" s="64">
        <v>45600</v>
      </c>
      <c r="E2" s="64">
        <v>45601</v>
      </c>
      <c r="F2" s="64">
        <v>45602</v>
      </c>
      <c r="G2" s="64">
        <v>45603</v>
      </c>
      <c r="H2" s="64">
        <v>45604</v>
      </c>
      <c r="I2" s="64">
        <v>45605</v>
      </c>
      <c r="J2" s="76">
        <v>45606</v>
      </c>
      <c r="K2" s="1"/>
      <c r="L2" s="62" t="s">
        <v>28</v>
      </c>
      <c r="M2" s="18" t="s">
        <v>24</v>
      </c>
      <c r="N2" s="50">
        <v>300000</v>
      </c>
      <c r="O2" s="1"/>
    </row>
    <row r="3" spans="2:15" x14ac:dyDescent="0.3">
      <c r="B3" s="95" t="s">
        <v>23</v>
      </c>
      <c r="C3" s="96"/>
      <c r="D3" s="49">
        <v>120000</v>
      </c>
      <c r="E3" s="23">
        <v>0</v>
      </c>
      <c r="F3" s="23">
        <v>60000</v>
      </c>
      <c r="G3" s="23">
        <v>120000</v>
      </c>
      <c r="H3" s="23">
        <v>0</v>
      </c>
      <c r="I3" s="52">
        <v>0</v>
      </c>
      <c r="J3" s="53">
        <v>0</v>
      </c>
      <c r="K3" s="1"/>
      <c r="L3" s="63"/>
      <c r="M3" s="6" t="s">
        <v>25</v>
      </c>
      <c r="N3" s="7">
        <v>1000000</v>
      </c>
      <c r="O3" s="1"/>
    </row>
    <row r="4" spans="2:15" x14ac:dyDescent="0.3">
      <c r="B4" s="94" t="s">
        <v>76</v>
      </c>
      <c r="C4" s="93"/>
      <c r="D4" s="15">
        <v>60000</v>
      </c>
      <c r="E4" s="2">
        <v>60000</v>
      </c>
      <c r="F4" s="2">
        <v>60000</v>
      </c>
      <c r="G4" s="2">
        <v>60000</v>
      </c>
      <c r="H4" s="2">
        <v>60000</v>
      </c>
      <c r="I4" s="54">
        <v>0</v>
      </c>
      <c r="J4" s="55">
        <v>0</v>
      </c>
      <c r="K4" s="1"/>
      <c r="L4" s="1"/>
      <c r="M4" s="1"/>
      <c r="N4" s="1"/>
      <c r="O4" s="1"/>
    </row>
    <row r="5" spans="2:15" x14ac:dyDescent="0.3">
      <c r="B5" s="56" t="s">
        <v>26</v>
      </c>
      <c r="C5" s="18" t="s">
        <v>24</v>
      </c>
      <c r="D5" s="49">
        <f>N2-D3</f>
        <v>180000</v>
      </c>
      <c r="E5" s="23">
        <f>D5-E3</f>
        <v>180000</v>
      </c>
      <c r="F5" s="23">
        <f>E5-F3+D7</f>
        <v>120000</v>
      </c>
      <c r="G5" s="23">
        <f>F5-G3+D7</f>
        <v>0</v>
      </c>
      <c r="H5" s="23">
        <f>G5-H3+E7</f>
        <v>0</v>
      </c>
      <c r="I5" s="23">
        <f>H5-I3+F7</f>
        <v>0</v>
      </c>
      <c r="J5" s="50">
        <f>I5-J3+G7</f>
        <v>0</v>
      </c>
      <c r="K5" s="1"/>
      <c r="L5" s="85" t="s">
        <v>29</v>
      </c>
      <c r="M5" s="86"/>
      <c r="N5" s="87"/>
      <c r="O5" s="1"/>
    </row>
    <row r="6" spans="2:15" ht="17.25" thickBot="1" x14ac:dyDescent="0.35">
      <c r="B6" s="57"/>
      <c r="C6" s="6" t="s">
        <v>25</v>
      </c>
      <c r="D6" s="77">
        <f>N3-2*D3</f>
        <v>760000</v>
      </c>
      <c r="E6" s="2">
        <f>D6-2*E3</f>
        <v>760000</v>
      </c>
      <c r="F6" s="2">
        <f>E6-2*F3</f>
        <v>640000</v>
      </c>
      <c r="G6" s="2">
        <f>F6-2*G3</f>
        <v>400000</v>
      </c>
      <c r="H6" s="2">
        <f>G6-2*H3</f>
        <v>400000</v>
      </c>
      <c r="I6" s="2">
        <f>H6</f>
        <v>400000</v>
      </c>
      <c r="J6" s="4">
        <f>H6</f>
        <v>400000</v>
      </c>
      <c r="K6" s="1"/>
      <c r="L6" s="83" t="s">
        <v>59</v>
      </c>
      <c r="M6" s="80">
        <f>SUM(D11:J11)</f>
        <v>5200000</v>
      </c>
      <c r="N6" s="81"/>
      <c r="O6" s="1"/>
    </row>
    <row r="7" spans="2:15" x14ac:dyDescent="0.3">
      <c r="B7" s="58" t="s">
        <v>27</v>
      </c>
      <c r="C7" s="14" t="s">
        <v>24</v>
      </c>
      <c r="D7" s="30">
        <v>0</v>
      </c>
      <c r="E7" s="31">
        <v>0</v>
      </c>
      <c r="F7" s="31">
        <v>0</v>
      </c>
      <c r="G7" s="31">
        <v>0</v>
      </c>
      <c r="H7" s="31">
        <v>570000</v>
      </c>
      <c r="I7" s="31">
        <v>0</v>
      </c>
      <c r="J7" s="32">
        <v>0</v>
      </c>
      <c r="K7" s="1"/>
      <c r="L7" s="84" t="s">
        <v>60</v>
      </c>
      <c r="M7" s="82">
        <f>SUM(D22:J22)</f>
        <v>10430000</v>
      </c>
      <c r="N7" s="51"/>
      <c r="O7" s="1"/>
    </row>
    <row r="8" spans="2:15" ht="17.25" thickBot="1" x14ac:dyDescent="0.35">
      <c r="B8" s="59"/>
      <c r="C8" s="16" t="s">
        <v>25</v>
      </c>
      <c r="D8" s="33">
        <v>0</v>
      </c>
      <c r="E8" s="34">
        <v>0</v>
      </c>
      <c r="F8" s="34">
        <v>940000</v>
      </c>
      <c r="G8" s="34">
        <v>0</v>
      </c>
      <c r="H8" s="34">
        <v>0</v>
      </c>
      <c r="I8" s="34">
        <v>0</v>
      </c>
      <c r="J8" s="35">
        <v>0</v>
      </c>
      <c r="K8" s="1"/>
      <c r="L8" s="84" t="s">
        <v>61</v>
      </c>
      <c r="M8" s="82">
        <f>SUM(D33:J33)</f>
        <v>9590000</v>
      </c>
      <c r="N8" s="51"/>
      <c r="O8" s="1"/>
    </row>
    <row r="9" spans="2:15" x14ac:dyDescent="0.3">
      <c r="B9" s="69" t="s">
        <v>37</v>
      </c>
      <c r="C9" s="18" t="s">
        <v>24</v>
      </c>
      <c r="D9" s="78">
        <f>IF(D7&gt;0, 1000000+30*D7, 0)</f>
        <v>0</v>
      </c>
      <c r="E9" s="71">
        <f>IF(E7&gt;0, 1000000+30*E7, 0)</f>
        <v>0</v>
      </c>
      <c r="F9" s="71">
        <f>IF(F7&gt;0, 1000000+30*F7, 0)</f>
        <v>0</v>
      </c>
      <c r="G9" s="71">
        <f>IF(G7&gt;0, 1000000+30*G7, 0)</f>
        <v>0</v>
      </c>
      <c r="H9" s="71">
        <f>IF(H7&gt;0, 1000000+30*H7, 0)</f>
        <v>18100000</v>
      </c>
      <c r="I9" s="71">
        <f>IF(I7&gt;0, 1000000+30*I7, 0)</f>
        <v>0</v>
      </c>
      <c r="J9" s="72">
        <f>IF(J7&gt;0, 1000000+30*J7, 0)</f>
        <v>0</v>
      </c>
      <c r="K9" s="1"/>
      <c r="L9" s="84" t="s">
        <v>62</v>
      </c>
      <c r="M9" s="82">
        <f>SUM(D44:J44)</f>
        <v>10800000</v>
      </c>
      <c r="N9" s="51"/>
      <c r="O9" s="1"/>
    </row>
    <row r="10" spans="2:15" x14ac:dyDescent="0.3">
      <c r="B10" s="70"/>
      <c r="C10" s="6" t="s">
        <v>25</v>
      </c>
      <c r="D10" s="73">
        <f>IF(D8&gt;0, 3000000+25*D8, 0)</f>
        <v>0</v>
      </c>
      <c r="E10" s="74">
        <f>IF(E8&gt;0, 3000000+25*E8, 0)</f>
        <v>0</v>
      </c>
      <c r="F10" s="74">
        <f>IF(F8&gt;0, 3000000+25*F8, 0)</f>
        <v>26500000</v>
      </c>
      <c r="G10" s="74">
        <f>IF(G8&gt;0, 3000000+25*G8, 0)</f>
        <v>0</v>
      </c>
      <c r="H10" s="74">
        <f>IF(H8&gt;0, 3000000+25*H8, 0)</f>
        <v>0</v>
      </c>
      <c r="I10" s="74">
        <f>IF(I8&gt;0, 3000000+25*I8, 0)</f>
        <v>0</v>
      </c>
      <c r="J10" s="75">
        <f>IF(J8&gt;0, 3000000+25*J8, 0)</f>
        <v>0</v>
      </c>
      <c r="K10" s="1"/>
      <c r="L10" s="84" t="s">
        <v>63</v>
      </c>
      <c r="M10" s="82">
        <f>SUM(D55:G55)</f>
        <v>1200000</v>
      </c>
      <c r="N10" s="51"/>
      <c r="O10" s="1"/>
    </row>
    <row r="11" spans="2:15" x14ac:dyDescent="0.3">
      <c r="B11" s="67" t="s">
        <v>29</v>
      </c>
      <c r="C11" s="68"/>
      <c r="D11" s="10">
        <f>3*ABS(D5)+ABS(D6)</f>
        <v>1300000</v>
      </c>
      <c r="E11" s="10">
        <f>3*ABS(E5)+ABS(E6)</f>
        <v>1300000</v>
      </c>
      <c r="F11" s="10">
        <f>3*ABS(F5)+ABS(F6)</f>
        <v>1000000</v>
      </c>
      <c r="G11" s="10">
        <f>3*ABS(G5)+ABS(G6)</f>
        <v>400000</v>
      </c>
      <c r="H11" s="10">
        <f>3*ABS(H5)+ABS(H6)</f>
        <v>400000</v>
      </c>
      <c r="I11" s="10">
        <f>3*ABS(I5)+ABS(I6)</f>
        <v>400000</v>
      </c>
      <c r="J11" s="11">
        <f>3*ABS(J5)+ABS(J6)</f>
        <v>400000</v>
      </c>
      <c r="K11" s="1"/>
      <c r="L11" s="9" t="s">
        <v>64</v>
      </c>
      <c r="M11" s="65">
        <f>SUM(M6:N10)</f>
        <v>37220000</v>
      </c>
      <c r="N11" s="66"/>
    </row>
    <row r="12" spans="2:15" x14ac:dyDescent="0.3">
      <c r="K12" s="1"/>
      <c r="L12" s="1"/>
      <c r="M12" s="1"/>
    </row>
    <row r="13" spans="2:15" x14ac:dyDescent="0.3">
      <c r="B13" s="97" t="s">
        <v>72</v>
      </c>
      <c r="C13" s="98"/>
      <c r="D13" s="64" t="s">
        <v>30</v>
      </c>
      <c r="E13" s="64" t="s">
        <v>31</v>
      </c>
      <c r="F13" s="64" t="s">
        <v>32</v>
      </c>
      <c r="G13" s="64" t="s">
        <v>33</v>
      </c>
      <c r="H13" s="64" t="s">
        <v>34</v>
      </c>
      <c r="I13" s="64" t="s">
        <v>35</v>
      </c>
      <c r="J13" s="76" t="s">
        <v>36</v>
      </c>
      <c r="K13" s="1"/>
      <c r="L13" s="90" t="s">
        <v>70</v>
      </c>
      <c r="M13" s="88"/>
      <c r="N13" s="89"/>
    </row>
    <row r="14" spans="2:15" x14ac:dyDescent="0.3">
      <c r="B14" s="95" t="s">
        <v>23</v>
      </c>
      <c r="C14" s="96"/>
      <c r="D14" s="49">
        <v>120000</v>
      </c>
      <c r="E14" s="23">
        <v>0</v>
      </c>
      <c r="F14" s="23">
        <v>60000</v>
      </c>
      <c r="G14" s="23">
        <v>120000</v>
      </c>
      <c r="H14" s="23">
        <v>0</v>
      </c>
      <c r="I14" s="52">
        <v>0</v>
      </c>
      <c r="J14" s="53">
        <v>0</v>
      </c>
      <c r="K14" s="1"/>
      <c r="L14" s="83" t="s">
        <v>65</v>
      </c>
      <c r="M14" s="80">
        <f>SUM(D9:J10)</f>
        <v>44600000</v>
      </c>
      <c r="N14" s="81"/>
    </row>
    <row r="15" spans="2:15" x14ac:dyDescent="0.3">
      <c r="B15" s="94" t="s">
        <v>76</v>
      </c>
      <c r="C15" s="93"/>
      <c r="D15" s="15">
        <v>60000</v>
      </c>
      <c r="E15" s="2">
        <v>60000</v>
      </c>
      <c r="F15" s="2">
        <v>60000</v>
      </c>
      <c r="G15" s="2">
        <v>60000</v>
      </c>
      <c r="H15" s="2">
        <v>60000</v>
      </c>
      <c r="I15" s="54">
        <v>0</v>
      </c>
      <c r="J15" s="55">
        <v>0</v>
      </c>
      <c r="K15" s="1"/>
      <c r="L15" s="84" t="s">
        <v>66</v>
      </c>
      <c r="M15" s="82">
        <f>SUM(D20:J21)</f>
        <v>26500000</v>
      </c>
      <c r="N15" s="51"/>
    </row>
    <row r="16" spans="2:15" x14ac:dyDescent="0.3">
      <c r="B16" s="56" t="s">
        <v>26</v>
      </c>
      <c r="C16" s="18" t="s">
        <v>24</v>
      </c>
      <c r="D16" s="49">
        <f>J5-D14+H7</f>
        <v>450000</v>
      </c>
      <c r="E16" s="23">
        <f>D16-E14+I7</f>
        <v>450000</v>
      </c>
      <c r="F16" s="23">
        <f>E16-F14+J7</f>
        <v>390000</v>
      </c>
      <c r="G16" s="23">
        <f>F16-G14+D18</f>
        <v>270000</v>
      </c>
      <c r="H16" s="23">
        <f>G16-H14+E18</f>
        <v>270000</v>
      </c>
      <c r="I16" s="23">
        <f>H16+F18</f>
        <v>270000</v>
      </c>
      <c r="J16" s="50">
        <f>I16+G18</f>
        <v>270000</v>
      </c>
      <c r="K16" s="1"/>
      <c r="L16" s="84" t="s">
        <v>67</v>
      </c>
      <c r="M16" s="82">
        <f>SUM(D31:J32)</f>
        <v>18100000</v>
      </c>
      <c r="N16" s="51"/>
    </row>
    <row r="17" spans="2:14" ht="17.25" thickBot="1" x14ac:dyDescent="0.35">
      <c r="B17" s="57"/>
      <c r="C17" s="6" t="s">
        <v>25</v>
      </c>
      <c r="D17" s="15">
        <f>J6-2*D14</f>
        <v>160000</v>
      </c>
      <c r="E17" s="2">
        <f>D17-2*E14+D8</f>
        <v>160000</v>
      </c>
      <c r="F17" s="2">
        <f>E17-2*F14+E8</f>
        <v>40000</v>
      </c>
      <c r="G17" s="2">
        <f>F17-2*G14+F8</f>
        <v>740000</v>
      </c>
      <c r="H17" s="2">
        <f>G17-2*H14+G8</f>
        <v>740000</v>
      </c>
      <c r="I17" s="2">
        <f>H17+H8</f>
        <v>740000</v>
      </c>
      <c r="J17" s="4">
        <f>I17+I8</f>
        <v>740000</v>
      </c>
      <c r="K17" s="1"/>
      <c r="L17" s="84" t="s">
        <v>68</v>
      </c>
      <c r="M17" s="82">
        <f>SUM(D42:J43)</f>
        <v>0</v>
      </c>
      <c r="N17" s="51"/>
    </row>
    <row r="18" spans="2:14" x14ac:dyDescent="0.3">
      <c r="B18" s="58" t="s">
        <v>27</v>
      </c>
      <c r="C18" s="14" t="s">
        <v>24</v>
      </c>
      <c r="D18" s="30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2">
        <v>0</v>
      </c>
      <c r="K18" s="1"/>
      <c r="L18" s="92" t="s">
        <v>69</v>
      </c>
      <c r="M18" s="82">
        <f>SUM(D53:J54)</f>
        <v>0</v>
      </c>
      <c r="N18" s="51"/>
    </row>
    <row r="19" spans="2:14" ht="17.25" thickBot="1" x14ac:dyDescent="0.35">
      <c r="B19" s="59"/>
      <c r="C19" s="16" t="s">
        <v>25</v>
      </c>
      <c r="D19" s="33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5">
        <v>940000</v>
      </c>
      <c r="K19" s="1"/>
      <c r="L19" s="91" t="s">
        <v>64</v>
      </c>
      <c r="M19" s="65">
        <f>SUM(M14:N18)</f>
        <v>89200000</v>
      </c>
      <c r="N19" s="66"/>
    </row>
    <row r="20" spans="2:14" x14ac:dyDescent="0.3">
      <c r="B20" s="69" t="s">
        <v>37</v>
      </c>
      <c r="C20" s="18" t="s">
        <v>24</v>
      </c>
      <c r="D20" s="78">
        <f>IF(D18&gt;0, 1000000+30*D18, 0)</f>
        <v>0</v>
      </c>
      <c r="E20" s="71">
        <f>IF(E18&gt;0, 1000000+30*E18, 0)</f>
        <v>0</v>
      </c>
      <c r="F20" s="71">
        <f>IF(F18&gt;0, 1000000+30*F18, 0)</f>
        <v>0</v>
      </c>
      <c r="G20" s="71">
        <f>IF(G18&gt;0, 1000000+30*G18, 0)</f>
        <v>0</v>
      </c>
      <c r="H20" s="71">
        <f>IF(H18&gt;0, 1000000+30*H18, 0)</f>
        <v>0</v>
      </c>
      <c r="I20" s="71">
        <f>IF(I18&gt;0, 1000000+30*I18, 0)</f>
        <v>0</v>
      </c>
      <c r="J20" s="72">
        <f>IF(J18&gt;0, 1000000+30*J18, 0)</f>
        <v>0</v>
      </c>
      <c r="K20" s="1"/>
      <c r="L20" s="1"/>
      <c r="M20" s="1"/>
    </row>
    <row r="21" spans="2:14" x14ac:dyDescent="0.3">
      <c r="B21" s="70"/>
      <c r="C21" s="6" t="s">
        <v>25</v>
      </c>
      <c r="D21" s="73">
        <f>IF(D19&gt;0, 3000000+25*D19, 0)</f>
        <v>0</v>
      </c>
      <c r="E21" s="74">
        <f>IF(E19&gt;0, 3000000+25*E19, 0)</f>
        <v>0</v>
      </c>
      <c r="F21" s="74">
        <f>IF(F19&gt;0, 3000000+25*F19, 0)</f>
        <v>0</v>
      </c>
      <c r="G21" s="74">
        <f>IF(G19&gt;0, 3000000+25*G19, 0)</f>
        <v>0</v>
      </c>
      <c r="H21" s="74">
        <f>IF(H19&gt;0, 3000000+25*H19, 0)</f>
        <v>0</v>
      </c>
      <c r="I21" s="74">
        <f>IF(I19&gt;0, 3000000+25*I19, 0)</f>
        <v>0</v>
      </c>
      <c r="J21" s="75">
        <f>IF(J19&gt;0, 3000000+25*J19, 0)</f>
        <v>26500000</v>
      </c>
      <c r="K21" s="1"/>
      <c r="L21" s="60" t="s">
        <v>77</v>
      </c>
      <c r="M21" s="99">
        <f>M11+M19</f>
        <v>126420000</v>
      </c>
      <c r="N21" s="100"/>
    </row>
    <row r="22" spans="2:14" x14ac:dyDescent="0.3">
      <c r="B22" s="67" t="s">
        <v>29</v>
      </c>
      <c r="C22" s="68"/>
      <c r="D22" s="10">
        <f>3*ABS(D16)+ABS(D17)</f>
        <v>1510000</v>
      </c>
      <c r="E22" s="10">
        <f>3*ABS(E16)+ABS(E17)</f>
        <v>1510000</v>
      </c>
      <c r="F22" s="10">
        <f>3*ABS(F16)+ABS(F17)</f>
        <v>1210000</v>
      </c>
      <c r="G22" s="10">
        <f>3*ABS(G16)+ABS(G17)</f>
        <v>1550000</v>
      </c>
      <c r="H22" s="10">
        <f>3*ABS(H16)+ABS(H17)</f>
        <v>1550000</v>
      </c>
      <c r="I22" s="10">
        <f>3*ABS(I16)+ABS(I17)</f>
        <v>1550000</v>
      </c>
      <c r="J22" s="11">
        <f>3*ABS(J16)+ABS(J17)</f>
        <v>1550000</v>
      </c>
      <c r="K22" s="1"/>
      <c r="L22" s="61"/>
      <c r="M22" s="101"/>
      <c r="N22" s="102"/>
    </row>
    <row r="23" spans="2:14" x14ac:dyDescent="0.3">
      <c r="K23" s="1"/>
      <c r="L23" s="1"/>
      <c r="M23" s="1"/>
    </row>
    <row r="24" spans="2:14" x14ac:dyDescent="0.3">
      <c r="B24" s="97" t="s">
        <v>73</v>
      </c>
      <c r="C24" s="98"/>
      <c r="D24" s="64" t="s">
        <v>38</v>
      </c>
      <c r="E24" s="64" t="s">
        <v>39</v>
      </c>
      <c r="F24" s="64" t="s">
        <v>40</v>
      </c>
      <c r="G24" s="64" t="s">
        <v>41</v>
      </c>
      <c r="H24" s="64" t="s">
        <v>42</v>
      </c>
      <c r="I24" s="64" t="s">
        <v>43</v>
      </c>
      <c r="J24" s="76" t="s">
        <v>44</v>
      </c>
      <c r="K24" s="1"/>
      <c r="L24" s="1"/>
      <c r="M24" s="1"/>
    </row>
    <row r="25" spans="2:14" x14ac:dyDescent="0.3">
      <c r="B25" s="95" t="s">
        <v>23</v>
      </c>
      <c r="C25" s="96"/>
      <c r="D25" s="49">
        <v>120000</v>
      </c>
      <c r="E25" s="23">
        <v>0</v>
      </c>
      <c r="F25" s="23">
        <v>60000</v>
      </c>
      <c r="G25" s="23">
        <v>120000</v>
      </c>
      <c r="H25" s="23">
        <v>0</v>
      </c>
      <c r="I25" s="52">
        <v>0</v>
      </c>
      <c r="J25" s="53">
        <v>0</v>
      </c>
      <c r="K25" s="1"/>
      <c r="L25" s="1"/>
      <c r="M25" s="1"/>
    </row>
    <row r="26" spans="2:14" x14ac:dyDescent="0.3">
      <c r="B26" s="94" t="s">
        <v>76</v>
      </c>
      <c r="C26" s="93"/>
      <c r="D26" s="15">
        <v>60000</v>
      </c>
      <c r="E26" s="2">
        <v>60000</v>
      </c>
      <c r="F26" s="2">
        <v>60000</v>
      </c>
      <c r="G26" s="2">
        <v>60000</v>
      </c>
      <c r="H26" s="2">
        <v>60000</v>
      </c>
      <c r="I26" s="54">
        <v>0</v>
      </c>
      <c r="J26" s="55">
        <v>0</v>
      </c>
      <c r="K26" s="1"/>
      <c r="L26" s="1"/>
      <c r="M26" s="1"/>
    </row>
    <row r="27" spans="2:14" x14ac:dyDescent="0.3">
      <c r="B27" s="56" t="s">
        <v>26</v>
      </c>
      <c r="C27" s="18" t="s">
        <v>24</v>
      </c>
      <c r="D27" s="49">
        <f>J16-D25+H18</f>
        <v>150000</v>
      </c>
      <c r="E27" s="23">
        <f>D27-E25+I18</f>
        <v>150000</v>
      </c>
      <c r="F27" s="23">
        <f>E27-F25+J18</f>
        <v>90000</v>
      </c>
      <c r="G27" s="23">
        <f>F27-G25+D29</f>
        <v>540000</v>
      </c>
      <c r="H27" s="23">
        <f>G27-H25+E29</f>
        <v>540000</v>
      </c>
      <c r="I27" s="23">
        <f>H27+F29</f>
        <v>540000</v>
      </c>
      <c r="J27" s="50">
        <f>I27+G29</f>
        <v>540000</v>
      </c>
      <c r="K27" s="1"/>
      <c r="L27" s="1"/>
      <c r="M27" s="1"/>
    </row>
    <row r="28" spans="2:14" ht="17.25" thickBot="1" x14ac:dyDescent="0.35">
      <c r="B28" s="57"/>
      <c r="C28" s="6" t="s">
        <v>25</v>
      </c>
      <c r="D28" s="15">
        <f>J17-2*D25+J8</f>
        <v>500000</v>
      </c>
      <c r="E28" s="2">
        <f>D28-2*E25+D19</f>
        <v>500000</v>
      </c>
      <c r="F28" s="2">
        <f>E28-2*F25+E19</f>
        <v>380000</v>
      </c>
      <c r="G28" s="2">
        <f>F28-2*G25+F19</f>
        <v>140000</v>
      </c>
      <c r="H28" s="2">
        <f>G28-2*H25+G19</f>
        <v>140000</v>
      </c>
      <c r="I28" s="2">
        <f>H28+H19</f>
        <v>140000</v>
      </c>
      <c r="J28" s="4">
        <f>I28+I19</f>
        <v>140000</v>
      </c>
      <c r="K28" s="1"/>
      <c r="L28" s="1"/>
      <c r="M28" s="1"/>
    </row>
    <row r="29" spans="2:14" x14ac:dyDescent="0.3">
      <c r="B29" s="58" t="s">
        <v>27</v>
      </c>
      <c r="C29" s="14" t="s">
        <v>24</v>
      </c>
      <c r="D29" s="30">
        <v>570000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2">
        <v>0</v>
      </c>
      <c r="K29" s="1"/>
      <c r="L29" s="1"/>
      <c r="M29" s="1"/>
    </row>
    <row r="30" spans="2:14" ht="17.25" thickBot="1" x14ac:dyDescent="0.35">
      <c r="B30" s="59"/>
      <c r="C30" s="16" t="s">
        <v>25</v>
      </c>
      <c r="D30" s="33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5">
        <v>0</v>
      </c>
      <c r="K30" s="1"/>
      <c r="L30" s="1"/>
      <c r="M30" s="1"/>
    </row>
    <row r="31" spans="2:14" x14ac:dyDescent="0.3">
      <c r="B31" s="69" t="s">
        <v>37</v>
      </c>
      <c r="C31" s="18" t="s">
        <v>24</v>
      </c>
      <c r="D31" s="78">
        <f>IF(D29&gt;0, 1000000+30*D29, 0)</f>
        <v>18100000</v>
      </c>
      <c r="E31" s="71">
        <f>IF(E29&gt;0, 1000000+30*E29, 0)</f>
        <v>0</v>
      </c>
      <c r="F31" s="71">
        <f>IF(F29&gt;0, 1000000+30*F29, 0)</f>
        <v>0</v>
      </c>
      <c r="G31" s="71">
        <f>IF(G29&gt;0, 1000000+30*G29, 0)</f>
        <v>0</v>
      </c>
      <c r="H31" s="71">
        <f>IF(H29&gt;0, 1000000+30*H29, 0)</f>
        <v>0</v>
      </c>
      <c r="I31" s="71">
        <f>IF(I29&gt;0, 1000000+30*I29, 0)</f>
        <v>0</v>
      </c>
      <c r="J31" s="72">
        <f>IF(J29&gt;0, 1000000+30*J29, 0)</f>
        <v>0</v>
      </c>
      <c r="K31" s="1"/>
      <c r="L31" s="1"/>
      <c r="M31" s="1"/>
    </row>
    <row r="32" spans="2:14" x14ac:dyDescent="0.3">
      <c r="B32" s="70"/>
      <c r="C32" s="6" t="s">
        <v>25</v>
      </c>
      <c r="D32" s="73">
        <f>IF(D30&gt;0, 3000000+25*D30, 0)</f>
        <v>0</v>
      </c>
      <c r="E32" s="74">
        <f>IF(E30&gt;0, 3000000+25*E30, 0)</f>
        <v>0</v>
      </c>
      <c r="F32" s="74">
        <f>IF(F30&gt;0, 3000000+25*F30, 0)</f>
        <v>0</v>
      </c>
      <c r="G32" s="74">
        <f>IF(G30&gt;0, 3000000+25*G30, 0)</f>
        <v>0</v>
      </c>
      <c r="H32" s="74">
        <f>IF(H30&gt;0, 3000000+25*H30, 0)</f>
        <v>0</v>
      </c>
      <c r="I32" s="74">
        <f>IF(I30&gt;0, 3000000+25*I30, 0)</f>
        <v>0</v>
      </c>
      <c r="J32" s="75">
        <f>IF(J30&gt;0, 3000000+25*J30, 0)</f>
        <v>0</v>
      </c>
      <c r="K32" s="1"/>
      <c r="L32" s="1"/>
      <c r="M32" s="1"/>
    </row>
    <row r="33" spans="2:13" x14ac:dyDescent="0.3">
      <c r="B33" s="67" t="s">
        <v>29</v>
      </c>
      <c r="C33" s="68"/>
      <c r="D33" s="10">
        <f>3*ABS(D27)+ABS(D28)</f>
        <v>950000</v>
      </c>
      <c r="E33" s="10">
        <f>3*ABS(E27)+ABS(E28)</f>
        <v>950000</v>
      </c>
      <c r="F33" s="10">
        <f>3*ABS(F27)+ABS(F28)</f>
        <v>650000</v>
      </c>
      <c r="G33" s="10">
        <f>3*ABS(G27)+ABS(G28)</f>
        <v>1760000</v>
      </c>
      <c r="H33" s="10">
        <f>3*ABS(H27)+ABS(H28)</f>
        <v>1760000</v>
      </c>
      <c r="I33" s="10">
        <f>3*ABS(I27)+ABS(I28)</f>
        <v>1760000</v>
      </c>
      <c r="J33" s="11">
        <f>3*ABS(J27)+ABS(J28)</f>
        <v>1760000</v>
      </c>
      <c r="K33" s="1"/>
      <c r="L33" s="1"/>
      <c r="M33" s="1"/>
    </row>
    <row r="34" spans="2:13" x14ac:dyDescent="0.3">
      <c r="K34" s="1"/>
      <c r="L34" s="1"/>
      <c r="M34" s="1"/>
    </row>
    <row r="35" spans="2:13" x14ac:dyDescent="0.3">
      <c r="B35" s="97" t="s">
        <v>74</v>
      </c>
      <c r="C35" s="98"/>
      <c r="D35" s="64" t="s">
        <v>45</v>
      </c>
      <c r="E35" s="64" t="s">
        <v>46</v>
      </c>
      <c r="F35" s="64" t="s">
        <v>47</v>
      </c>
      <c r="G35" s="64" t="s">
        <v>48</v>
      </c>
      <c r="H35" s="64" t="s">
        <v>49</v>
      </c>
      <c r="I35" s="64" t="s">
        <v>50</v>
      </c>
      <c r="J35" s="76" t="s">
        <v>51</v>
      </c>
      <c r="K35" s="1"/>
      <c r="L35" s="1"/>
      <c r="M35" s="1"/>
    </row>
    <row r="36" spans="2:13" x14ac:dyDescent="0.3">
      <c r="B36" s="95" t="s">
        <v>23</v>
      </c>
      <c r="C36" s="96"/>
      <c r="D36" s="49">
        <v>120000</v>
      </c>
      <c r="E36" s="23">
        <v>0</v>
      </c>
      <c r="F36" s="23">
        <v>60000</v>
      </c>
      <c r="G36" s="23">
        <v>120000</v>
      </c>
      <c r="H36" s="23">
        <v>0</v>
      </c>
      <c r="I36" s="52">
        <v>0</v>
      </c>
      <c r="J36" s="53">
        <v>0</v>
      </c>
      <c r="K36" s="1"/>
      <c r="L36" s="1"/>
      <c r="M36" s="1"/>
    </row>
    <row r="37" spans="2:13" x14ac:dyDescent="0.3">
      <c r="B37" s="94" t="s">
        <v>76</v>
      </c>
      <c r="C37" s="93"/>
      <c r="D37" s="15">
        <v>60000</v>
      </c>
      <c r="E37" s="2">
        <v>60000</v>
      </c>
      <c r="F37" s="2">
        <v>60000</v>
      </c>
      <c r="G37" s="2">
        <v>60000</v>
      </c>
      <c r="H37" s="2">
        <v>60000</v>
      </c>
      <c r="I37" s="54">
        <v>0</v>
      </c>
      <c r="J37" s="55">
        <v>0</v>
      </c>
    </row>
    <row r="38" spans="2:13" x14ac:dyDescent="0.3">
      <c r="B38" s="56" t="s">
        <v>26</v>
      </c>
      <c r="C38" s="18" t="s">
        <v>24</v>
      </c>
      <c r="D38" s="49">
        <f>J27-D36+H29</f>
        <v>420000</v>
      </c>
      <c r="E38" s="23">
        <f>D38-E36+I29</f>
        <v>420000</v>
      </c>
      <c r="F38" s="23">
        <f>E38-F36+J29</f>
        <v>360000</v>
      </c>
      <c r="G38" s="23">
        <f>F38-G36+D40</f>
        <v>240000</v>
      </c>
      <c r="H38" s="23">
        <f>G38-H36+E40</f>
        <v>240000</v>
      </c>
      <c r="I38" s="23">
        <f>H38+F40</f>
        <v>240000</v>
      </c>
      <c r="J38" s="50">
        <f>I38+G40</f>
        <v>240000</v>
      </c>
    </row>
    <row r="39" spans="2:13" ht="17.25" thickBot="1" x14ac:dyDescent="0.35">
      <c r="B39" s="57"/>
      <c r="C39" s="6" t="s">
        <v>25</v>
      </c>
      <c r="D39" s="15">
        <f>J28-2*D36+J19</f>
        <v>840000</v>
      </c>
      <c r="E39" s="2">
        <f>D39-2*E36+D30</f>
        <v>840000</v>
      </c>
      <c r="F39" s="2">
        <f>E39-2*F36+E30</f>
        <v>720000</v>
      </c>
      <c r="G39" s="2">
        <f>F39-2*G36+F30</f>
        <v>480000</v>
      </c>
      <c r="H39" s="2">
        <f>G39-2*H36+G30</f>
        <v>480000</v>
      </c>
      <c r="I39" s="2">
        <f>H39+H30</f>
        <v>480000</v>
      </c>
      <c r="J39" s="4">
        <f>I39+I30</f>
        <v>480000</v>
      </c>
    </row>
    <row r="40" spans="2:13" x14ac:dyDescent="0.3">
      <c r="B40" s="58" t="s">
        <v>27</v>
      </c>
      <c r="C40" s="14" t="s">
        <v>24</v>
      </c>
      <c r="D40" s="30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2">
        <v>0</v>
      </c>
    </row>
    <row r="41" spans="2:13" ht="17.25" thickBot="1" x14ac:dyDescent="0.35">
      <c r="B41" s="59"/>
      <c r="C41" s="16" t="s">
        <v>25</v>
      </c>
      <c r="D41" s="33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5">
        <v>0</v>
      </c>
    </row>
    <row r="42" spans="2:13" x14ac:dyDescent="0.3">
      <c r="B42" s="69" t="s">
        <v>37</v>
      </c>
      <c r="C42" s="18" t="s">
        <v>24</v>
      </c>
      <c r="D42" s="78">
        <f>IF(D40&gt;0, 1000000+30*D40, 0)</f>
        <v>0</v>
      </c>
      <c r="E42" s="71">
        <f>IF(E40&gt;0, 1000000+30*E40, 0)</f>
        <v>0</v>
      </c>
      <c r="F42" s="71">
        <f>IF(F40&gt;0, 1000000+30*F40, 0)</f>
        <v>0</v>
      </c>
      <c r="G42" s="71">
        <f>IF(G40&gt;0, 1000000+30*G40, 0)</f>
        <v>0</v>
      </c>
      <c r="H42" s="71">
        <f>IF(H40&gt;0, 1000000+30*H40, 0)</f>
        <v>0</v>
      </c>
      <c r="I42" s="71">
        <f>IF(I40&gt;0, 1000000+30*I40, 0)</f>
        <v>0</v>
      </c>
      <c r="J42" s="72">
        <f>IF(J40&gt;0, 1000000+30*J40, 0)</f>
        <v>0</v>
      </c>
    </row>
    <row r="43" spans="2:13" x14ac:dyDescent="0.3">
      <c r="B43" s="70"/>
      <c r="C43" s="6" t="s">
        <v>25</v>
      </c>
      <c r="D43" s="73">
        <f>IF(D41&gt;0, 3000000+25*D41, 0)</f>
        <v>0</v>
      </c>
      <c r="E43" s="74">
        <f>IF(E41&gt;0, 3000000+25*E41, 0)</f>
        <v>0</v>
      </c>
      <c r="F43" s="74">
        <f>IF(F41&gt;0, 3000000+25*F41, 0)</f>
        <v>0</v>
      </c>
      <c r="G43" s="74">
        <f>IF(G41&gt;0, 3000000+25*G41, 0)</f>
        <v>0</v>
      </c>
      <c r="H43" s="74">
        <f>IF(H41&gt;0, 3000000+25*H41, 0)</f>
        <v>0</v>
      </c>
      <c r="I43" s="74">
        <f>IF(I41&gt;0, 3000000+25*I41, 0)</f>
        <v>0</v>
      </c>
      <c r="J43" s="75">
        <f>IF(J41&gt;0, 3000000+25*J41, 0)</f>
        <v>0</v>
      </c>
    </row>
    <row r="44" spans="2:13" x14ac:dyDescent="0.3">
      <c r="B44" s="67" t="s">
        <v>29</v>
      </c>
      <c r="C44" s="68"/>
      <c r="D44" s="10">
        <f>3*ABS(D38)+ABS(D39)</f>
        <v>2100000</v>
      </c>
      <c r="E44" s="10">
        <f>3*ABS(E38)+ABS(E39)</f>
        <v>2100000</v>
      </c>
      <c r="F44" s="10">
        <f>3*ABS(F38)+ABS(F39)</f>
        <v>1800000</v>
      </c>
      <c r="G44" s="10">
        <f>3*ABS(G38)+ABS(G39)</f>
        <v>1200000</v>
      </c>
      <c r="H44" s="10">
        <f>3*ABS(H38)+ABS(H39)</f>
        <v>1200000</v>
      </c>
      <c r="I44" s="10">
        <f>3*ABS(I38)+ABS(I39)</f>
        <v>1200000</v>
      </c>
      <c r="J44" s="10">
        <f>3*ABS(J38)+ABS(J39)</f>
        <v>1200000</v>
      </c>
      <c r="K44" s="79"/>
    </row>
    <row r="46" spans="2:13" x14ac:dyDescent="0.3">
      <c r="B46" s="97" t="s">
        <v>75</v>
      </c>
      <c r="C46" s="98"/>
      <c r="D46" s="64" t="s">
        <v>52</v>
      </c>
      <c r="E46" s="64" t="s">
        <v>53</v>
      </c>
      <c r="F46" s="64" t="s">
        <v>54</v>
      </c>
      <c r="G46" s="64" t="s">
        <v>55</v>
      </c>
      <c r="H46" s="64" t="s">
        <v>56</v>
      </c>
      <c r="I46" s="64" t="s">
        <v>57</v>
      </c>
      <c r="J46" s="76" t="s">
        <v>58</v>
      </c>
    </row>
    <row r="47" spans="2:13" x14ac:dyDescent="0.3">
      <c r="B47" s="95" t="s">
        <v>23</v>
      </c>
      <c r="C47" s="96"/>
      <c r="D47" s="49">
        <v>120000</v>
      </c>
      <c r="E47" s="23">
        <v>0</v>
      </c>
      <c r="F47" s="23">
        <v>120000</v>
      </c>
      <c r="G47" s="23">
        <v>0</v>
      </c>
      <c r="H47" s="52">
        <v>0</v>
      </c>
      <c r="I47" s="52">
        <v>0</v>
      </c>
      <c r="J47" s="53">
        <v>0</v>
      </c>
    </row>
    <row r="48" spans="2:13" x14ac:dyDescent="0.3">
      <c r="B48" s="94" t="s">
        <v>76</v>
      </c>
      <c r="C48" s="93"/>
      <c r="D48" s="15">
        <v>60000</v>
      </c>
      <c r="E48" s="2">
        <v>60000</v>
      </c>
      <c r="F48" s="2">
        <v>60000</v>
      </c>
      <c r="G48" s="2">
        <v>60000</v>
      </c>
      <c r="H48" s="54">
        <v>0</v>
      </c>
      <c r="I48" s="54">
        <v>0</v>
      </c>
      <c r="J48" s="55">
        <v>0</v>
      </c>
    </row>
    <row r="49" spans="2:11" x14ac:dyDescent="0.3">
      <c r="B49" s="56" t="s">
        <v>26</v>
      </c>
      <c r="C49" s="18" t="s">
        <v>24</v>
      </c>
      <c r="D49" s="49">
        <f>J38-D47+H40</f>
        <v>120000</v>
      </c>
      <c r="E49" s="23">
        <f>D49-E47+I40</f>
        <v>120000</v>
      </c>
      <c r="F49" s="23">
        <f>E49-F47+J40</f>
        <v>0</v>
      </c>
      <c r="G49" s="23">
        <f>F49-G47+D51</f>
        <v>0</v>
      </c>
      <c r="H49" s="23">
        <f>G49-H47+E51</f>
        <v>0</v>
      </c>
      <c r="I49" s="23">
        <f>H49+F51</f>
        <v>0</v>
      </c>
      <c r="J49" s="50">
        <f>I49+G51</f>
        <v>0</v>
      </c>
    </row>
    <row r="50" spans="2:11" ht="17.25" thickBot="1" x14ac:dyDescent="0.35">
      <c r="B50" s="57"/>
      <c r="C50" s="6" t="s">
        <v>25</v>
      </c>
      <c r="D50" s="15">
        <f>J39-2*D47+J30</f>
        <v>240000</v>
      </c>
      <c r="E50" s="2">
        <f>D50-2*E47+D41</f>
        <v>240000</v>
      </c>
      <c r="F50" s="2">
        <f>E50-2*F47+E41</f>
        <v>0</v>
      </c>
      <c r="G50" s="2">
        <f>F50-2*G47+F41</f>
        <v>0</v>
      </c>
      <c r="H50" s="2">
        <f>G50-2*H47+G41</f>
        <v>0</v>
      </c>
      <c r="I50" s="2">
        <f>H50+H41</f>
        <v>0</v>
      </c>
      <c r="J50" s="4">
        <f>I50+I41</f>
        <v>0</v>
      </c>
    </row>
    <row r="51" spans="2:11" x14ac:dyDescent="0.3">
      <c r="B51" s="58" t="s">
        <v>27</v>
      </c>
      <c r="C51" s="14" t="s">
        <v>24</v>
      </c>
      <c r="D51" s="30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2">
        <v>0</v>
      </c>
    </row>
    <row r="52" spans="2:11" ht="17.25" thickBot="1" x14ac:dyDescent="0.35">
      <c r="B52" s="59"/>
      <c r="C52" s="16" t="s">
        <v>25</v>
      </c>
      <c r="D52" s="33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5">
        <v>0</v>
      </c>
    </row>
    <row r="53" spans="2:11" x14ac:dyDescent="0.3">
      <c r="B53" s="69" t="s">
        <v>37</v>
      </c>
      <c r="C53" s="18" t="s">
        <v>24</v>
      </c>
      <c r="D53" s="78">
        <f>IF(D51&gt;0, 1000000+30*D51, 0)</f>
        <v>0</v>
      </c>
      <c r="E53" s="71">
        <f>IF(E51&gt;0, 1000000+30*E51, 0)</f>
        <v>0</v>
      </c>
      <c r="F53" s="71">
        <f>IF(F51&gt;0, 1000000+30*F51, 0)</f>
        <v>0</v>
      </c>
      <c r="G53" s="71">
        <f>IF(G51&gt;0, 1000000+30*G51, 0)</f>
        <v>0</v>
      </c>
      <c r="H53" s="71">
        <f>IF(H51&gt;0, 1000000+30*H51, 0)</f>
        <v>0</v>
      </c>
      <c r="I53" s="71">
        <f>IF(I51&gt;0, 1000000+30*I51, 0)</f>
        <v>0</v>
      </c>
      <c r="J53" s="72">
        <f>IF(J51&gt;0, 1000000+30*J51, 0)</f>
        <v>0</v>
      </c>
    </row>
    <row r="54" spans="2:11" x14ac:dyDescent="0.3">
      <c r="B54" s="70"/>
      <c r="C54" s="6" t="s">
        <v>25</v>
      </c>
      <c r="D54" s="73">
        <f>IF(D52&gt;0, 3000000+25*D52, 0)</f>
        <v>0</v>
      </c>
      <c r="E54" s="74">
        <f>IF(E52&gt;0, 3000000+25*E52, 0)</f>
        <v>0</v>
      </c>
      <c r="F54" s="74">
        <f>IF(F52&gt;0, 3000000+25*F52, 0)</f>
        <v>0</v>
      </c>
      <c r="G54" s="74">
        <f>IF(G52&gt;0, 3000000+25*G52, 0)</f>
        <v>0</v>
      </c>
      <c r="H54" s="74">
        <f>IF(H52&gt;0, 3000000+25*H52, 0)</f>
        <v>0</v>
      </c>
      <c r="I54" s="74">
        <f>IF(I52&gt;0, 3000000+25*I52, 0)</f>
        <v>0</v>
      </c>
      <c r="J54" s="75">
        <f>IF(J52&gt;0, 3000000+25*J52, 0)</f>
        <v>0</v>
      </c>
    </row>
    <row r="55" spans="2:11" x14ac:dyDescent="0.3">
      <c r="B55" s="67" t="s">
        <v>29</v>
      </c>
      <c r="C55" s="68"/>
      <c r="D55" s="10">
        <f>3*ABS(D49)+ABS(D50)</f>
        <v>600000</v>
      </c>
      <c r="E55" s="10">
        <f>3*ABS(E49)+ABS(E50)</f>
        <v>600000</v>
      </c>
      <c r="F55" s="10">
        <f>3*ABS(F49)+ABS(F50)</f>
        <v>0</v>
      </c>
      <c r="G55" s="10">
        <f>3*ABS(G49)+ABS(G50)</f>
        <v>0</v>
      </c>
      <c r="H55" s="10">
        <f>3*ABS(H49)+ABS(H50)</f>
        <v>0</v>
      </c>
      <c r="I55" s="10">
        <f>3*ABS(I49)+ABS(I50)</f>
        <v>0</v>
      </c>
      <c r="J55" s="10">
        <f>3*ABS(J49)+ABS(J50)</f>
        <v>0</v>
      </c>
      <c r="K55" s="79"/>
    </row>
  </sheetData>
  <mergeCells count="52">
    <mergeCell ref="B47:C47"/>
    <mergeCell ref="B48:C48"/>
    <mergeCell ref="L21:L22"/>
    <mergeCell ref="M21:N22"/>
    <mergeCell ref="B25:C25"/>
    <mergeCell ref="B26:C26"/>
    <mergeCell ref="B35:C35"/>
    <mergeCell ref="B36:C36"/>
    <mergeCell ref="B37:C37"/>
    <mergeCell ref="B46:C46"/>
    <mergeCell ref="L5:N5"/>
    <mergeCell ref="L13:N13"/>
    <mergeCell ref="B2:C2"/>
    <mergeCell ref="B3:C3"/>
    <mergeCell ref="B4:C4"/>
    <mergeCell ref="M11:N11"/>
    <mergeCell ref="M14:N14"/>
    <mergeCell ref="M15:N15"/>
    <mergeCell ref="M16:N16"/>
    <mergeCell ref="M17:N17"/>
    <mergeCell ref="M18:N18"/>
    <mergeCell ref="M19:N19"/>
    <mergeCell ref="B33:C33"/>
    <mergeCell ref="B42:B43"/>
    <mergeCell ref="B44:C44"/>
    <mergeCell ref="B53:B54"/>
    <mergeCell ref="B55:C55"/>
    <mergeCell ref="M6:N6"/>
    <mergeCell ref="M7:N7"/>
    <mergeCell ref="M8:N8"/>
    <mergeCell ref="M9:N9"/>
    <mergeCell ref="M10:N10"/>
    <mergeCell ref="B7:B8"/>
    <mergeCell ref="B11:C11"/>
    <mergeCell ref="B9:B10"/>
    <mergeCell ref="B20:B21"/>
    <mergeCell ref="B22:C22"/>
    <mergeCell ref="B31:B32"/>
    <mergeCell ref="B14:C14"/>
    <mergeCell ref="B15:C15"/>
    <mergeCell ref="B13:C13"/>
    <mergeCell ref="B24:C24"/>
    <mergeCell ref="L2:L3"/>
    <mergeCell ref="B49:B50"/>
    <mergeCell ref="B51:B52"/>
    <mergeCell ref="B16:B17"/>
    <mergeCell ref="B18:B19"/>
    <mergeCell ref="B27:B28"/>
    <mergeCell ref="B29:B30"/>
    <mergeCell ref="B38:B39"/>
    <mergeCell ref="B40:B41"/>
    <mergeCell ref="B5:B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일별생산계획</vt:lpstr>
      <vt:lpstr>자재주문계획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USER</cp:lastModifiedBy>
  <dcterms:created xsi:type="dcterms:W3CDTF">2024-10-04T14:12:52Z</dcterms:created>
  <dcterms:modified xsi:type="dcterms:W3CDTF">2024-10-24T06:50:04Z</dcterms:modified>
</cp:coreProperties>
</file>