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slide19\data\"/>
    </mc:Choice>
  </mc:AlternateContent>
  <bookViews>
    <workbookView xWindow="450" yWindow="225" windowWidth="23415" windowHeight="14700"/>
  </bookViews>
  <sheets>
    <sheet name="Sheet1" sheetId="5" r:id="rId1"/>
    <sheet name="Баланс" sheetId="2" r:id="rId2"/>
    <sheet name="План факт" sheetId="1" r:id="rId3"/>
    <sheet name="Модель" sheetId="3" r:id="rId4"/>
    <sheet name="Сравнение 2013" sheetId="4" r:id="rId5"/>
  </sheets>
  <definedNames>
    <definedName name="_xlnm._FilterDatabase" localSheetId="2">'План факт'!$A$2:$F$318</definedName>
    <definedName name="запрос2013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7" i="2"/>
  <c r="D14" i="2"/>
  <c r="B25" i="4" l="1"/>
  <c r="B11" i="4"/>
  <c r="B9" i="4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3" i="3"/>
  <c r="E63" i="3"/>
  <c r="D63" i="3"/>
  <c r="C63" i="3"/>
  <c r="B63" i="3"/>
  <c r="F60" i="3"/>
  <c r="E60" i="3"/>
  <c r="D60" i="3"/>
  <c r="C60" i="3"/>
  <c r="B60" i="3"/>
  <c r="G59" i="3"/>
  <c r="V59" i="3" s="1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Y44" i="3"/>
  <c r="X44" i="3"/>
  <c r="W44" i="3"/>
  <c r="F44" i="3"/>
  <c r="F77" i="3" s="1"/>
  <c r="E44" i="3"/>
  <c r="E77" i="3" s="1"/>
  <c r="D44" i="3"/>
  <c r="D77" i="3" s="1"/>
  <c r="C44" i="3"/>
  <c r="C77" i="3" s="1"/>
  <c r="B44" i="3"/>
  <c r="B77" i="3" s="1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V42" i="3"/>
  <c r="J41" i="3"/>
  <c r="I41" i="3"/>
  <c r="H41" i="3"/>
  <c r="G41" i="3"/>
  <c r="V41" i="3" s="1"/>
  <c r="W40" i="3"/>
  <c r="V40" i="3"/>
  <c r="W39" i="3"/>
  <c r="V39" i="3"/>
  <c r="W38" i="3"/>
  <c r="V38" i="3"/>
  <c r="W37" i="3"/>
  <c r="V37" i="3"/>
  <c r="W36" i="3"/>
  <c r="V36" i="3"/>
  <c r="J36" i="3"/>
  <c r="Y36" i="3" s="1"/>
  <c r="I36" i="3"/>
  <c r="X36" i="3" s="1"/>
  <c r="W35" i="3"/>
  <c r="V35" i="3"/>
  <c r="W34" i="3"/>
  <c r="V34" i="3"/>
  <c r="W33" i="3"/>
  <c r="V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W31" i="3"/>
  <c r="G31" i="3"/>
  <c r="F31" i="3"/>
  <c r="F64" i="3" s="1"/>
  <c r="E31" i="3"/>
  <c r="E64" i="3" s="1"/>
  <c r="D31" i="3"/>
  <c r="D64" i="3" s="1"/>
  <c r="C31" i="3"/>
  <c r="C64" i="3" s="1"/>
  <c r="B31" i="3"/>
  <c r="B64" i="3" s="1"/>
  <c r="H30" i="3"/>
  <c r="W30" i="3" s="1"/>
  <c r="H29" i="3"/>
  <c r="W29" i="3" s="1"/>
  <c r="F29" i="3"/>
  <c r="E29" i="3"/>
  <c r="D29" i="3"/>
  <c r="C29" i="3"/>
  <c r="C62" i="3" s="1"/>
  <c r="B29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H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G25" i="3"/>
  <c r="V25" i="3" s="1"/>
  <c r="W24" i="3"/>
  <c r="V24" i="3"/>
  <c r="W23" i="3"/>
  <c r="V23" i="3"/>
  <c r="W22" i="3"/>
  <c r="V22" i="3"/>
  <c r="W21" i="3"/>
  <c r="V21" i="3"/>
  <c r="I21" i="3"/>
  <c r="X21" i="3" s="1"/>
  <c r="V20" i="3"/>
  <c r="W19" i="3"/>
  <c r="V19" i="3"/>
  <c r="V18" i="3"/>
  <c r="G17" i="3"/>
  <c r="V16" i="3"/>
  <c r="F15" i="3"/>
  <c r="F48" i="3" s="1"/>
  <c r="E15" i="3"/>
  <c r="E48" i="3" s="1"/>
  <c r="D15" i="3"/>
  <c r="C15" i="3"/>
  <c r="C9" i="3" s="1"/>
  <c r="B15" i="3"/>
  <c r="B48" i="3" s="1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G13" i="3"/>
  <c r="V14" i="3" s="1"/>
  <c r="F13" i="3"/>
  <c r="E13" i="3"/>
  <c r="D13" i="3"/>
  <c r="C13" i="3"/>
  <c r="B13" i="3"/>
  <c r="D10" i="3"/>
  <c r="C10" i="3"/>
  <c r="B10" i="3"/>
  <c r="I8" i="3"/>
  <c r="J8" i="3" s="1"/>
  <c r="K8" i="3" s="1"/>
  <c r="L8" i="3" s="1"/>
  <c r="M8" i="3" s="1"/>
  <c r="N8" i="3" s="1"/>
  <c r="O8" i="3" s="1"/>
  <c r="P8" i="3" s="1"/>
  <c r="Q8" i="3" s="1"/>
  <c r="R8" i="3" s="1"/>
  <c r="S8" i="3" s="1"/>
  <c r="G5" i="3"/>
  <c r="F5" i="3"/>
  <c r="E5" i="3"/>
  <c r="D5" i="3"/>
  <c r="C5" i="3"/>
  <c r="B5" i="3"/>
  <c r="H4" i="3"/>
  <c r="H75" i="3" s="1"/>
  <c r="W75" i="3" s="1"/>
  <c r="G4" i="3"/>
  <c r="G52" i="3" s="1"/>
  <c r="V52" i="3" s="1"/>
  <c r="K39" i="2"/>
  <c r="K7" i="2" s="1"/>
  <c r="J39" i="2"/>
  <c r="D13" i="2" s="1"/>
  <c r="I39" i="2"/>
  <c r="I35" i="2"/>
  <c r="K30" i="2"/>
  <c r="J30" i="2"/>
  <c r="I30" i="2"/>
  <c r="I24" i="2"/>
  <c r="K18" i="2"/>
  <c r="E14" i="2" s="1"/>
  <c r="E7" i="2" s="1"/>
  <c r="J18" i="2"/>
  <c r="I18" i="2"/>
  <c r="C14" i="2"/>
  <c r="C13" i="2"/>
  <c r="E12" i="2"/>
  <c r="D12" i="2"/>
  <c r="E11" i="2"/>
  <c r="I10" i="2"/>
  <c r="E10" i="2"/>
  <c r="C10" i="2"/>
  <c r="C8" i="2" s="1"/>
  <c r="C7" i="2" s="1"/>
  <c r="I8" i="2"/>
  <c r="I7" i="2" s="1"/>
  <c r="I6" i="2"/>
  <c r="C6" i="2"/>
  <c r="J21" i="3" l="1"/>
  <c r="Y21" i="3" s="1"/>
  <c r="E9" i="3"/>
  <c r="F9" i="3"/>
  <c r="G58" i="3"/>
  <c r="V58" i="3" s="1"/>
  <c r="G44" i="3"/>
  <c r="V44" i="3" s="1"/>
  <c r="G74" i="3"/>
  <c r="V74" i="3" s="1"/>
  <c r="K36" i="3"/>
  <c r="L36" i="3" s="1"/>
  <c r="M36" i="3" s="1"/>
  <c r="N36" i="3"/>
  <c r="AB36" i="3"/>
  <c r="H70" i="3"/>
  <c r="W70" i="3" s="1"/>
  <c r="H71" i="3"/>
  <c r="W71" i="3" s="1"/>
  <c r="H54" i="3"/>
  <c r="W54" i="3" s="1"/>
  <c r="H72" i="3"/>
  <c r="W72" i="3" s="1"/>
  <c r="H64" i="3"/>
  <c r="W64" i="3" s="1"/>
  <c r="H55" i="3"/>
  <c r="W55" i="3" s="1"/>
  <c r="H73" i="3"/>
  <c r="W73" i="3" s="1"/>
  <c r="H65" i="3"/>
  <c r="W65" i="3" s="1"/>
  <c r="H56" i="3"/>
  <c r="W56" i="3" s="1"/>
  <c r="H66" i="3"/>
  <c r="W66" i="3" s="1"/>
  <c r="H57" i="3"/>
  <c r="W57" i="3" s="1"/>
  <c r="H52" i="3"/>
  <c r="W52" i="3" s="1"/>
  <c r="H68" i="3"/>
  <c r="W68" i="3" s="1"/>
  <c r="H67" i="3"/>
  <c r="W67" i="3" s="1"/>
  <c r="H69" i="3"/>
  <c r="W69" i="3" s="1"/>
  <c r="H59" i="3"/>
  <c r="W59" i="3" s="1"/>
  <c r="H58" i="3"/>
  <c r="W58" i="3" s="1"/>
  <c r="H16" i="3"/>
  <c r="H77" i="3"/>
  <c r="W77" i="3" s="1"/>
  <c r="H20" i="3"/>
  <c r="I4" i="3"/>
  <c r="I69" i="3" s="1"/>
  <c r="X69" i="3" s="1"/>
  <c r="H13" i="3"/>
  <c r="W14" i="3" s="1"/>
  <c r="G64" i="3"/>
  <c r="V64" i="3" s="1"/>
  <c r="G30" i="3"/>
  <c r="V31" i="3"/>
  <c r="H60" i="3"/>
  <c r="W60" i="3" s="1"/>
  <c r="C11" i="3"/>
  <c r="H5" i="3"/>
  <c r="AA36" i="3"/>
  <c r="D48" i="3"/>
  <c r="D9" i="3"/>
  <c r="D11" i="3" s="1"/>
  <c r="H18" i="3"/>
  <c r="B9" i="3"/>
  <c r="B11" i="3" s="1"/>
  <c r="C48" i="3"/>
  <c r="F78" i="3"/>
  <c r="F62" i="3"/>
  <c r="F10" i="3"/>
  <c r="F11" i="3" s="1"/>
  <c r="H10" i="3"/>
  <c r="W12" i="3"/>
  <c r="G50" i="3"/>
  <c r="V50" i="3" s="1"/>
  <c r="V17" i="3"/>
  <c r="G15" i="3"/>
  <c r="E78" i="3"/>
  <c r="E62" i="3"/>
  <c r="E10" i="3"/>
  <c r="Z36" i="3"/>
  <c r="H76" i="3"/>
  <c r="W76" i="3" s="1"/>
  <c r="H62" i="3"/>
  <c r="W62" i="3" s="1"/>
  <c r="I22" i="3"/>
  <c r="H74" i="3"/>
  <c r="W74" i="3" s="1"/>
  <c r="W41" i="3"/>
  <c r="B78" i="3"/>
  <c r="B62" i="3"/>
  <c r="H63" i="3"/>
  <c r="W63" i="3" s="1"/>
  <c r="X41" i="3"/>
  <c r="K21" i="3"/>
  <c r="C78" i="3"/>
  <c r="Y41" i="3"/>
  <c r="G69" i="3"/>
  <c r="V69" i="3" s="1"/>
  <c r="G60" i="3"/>
  <c r="V60" i="3" s="1"/>
  <c r="G70" i="3"/>
  <c r="V70" i="3" s="1"/>
  <c r="G71" i="3"/>
  <c r="V71" i="3" s="1"/>
  <c r="G54" i="3"/>
  <c r="V54" i="3" s="1"/>
  <c r="G72" i="3"/>
  <c r="V72" i="3" s="1"/>
  <c r="G55" i="3"/>
  <c r="V55" i="3" s="1"/>
  <c r="G73" i="3"/>
  <c r="V73" i="3" s="1"/>
  <c r="G65" i="3"/>
  <c r="V65" i="3" s="1"/>
  <c r="G56" i="3"/>
  <c r="V56" i="3" s="1"/>
  <c r="G76" i="3"/>
  <c r="V76" i="3" s="1"/>
  <c r="G75" i="3"/>
  <c r="V75" i="3" s="1"/>
  <c r="G49" i="3"/>
  <c r="V49" i="3" s="1"/>
  <c r="G51" i="3"/>
  <c r="V51" i="3" s="1"/>
  <c r="G66" i="3"/>
  <c r="V66" i="3" s="1"/>
  <c r="G68" i="3"/>
  <c r="V68" i="3" s="1"/>
  <c r="G67" i="3"/>
  <c r="V67" i="3" s="1"/>
  <c r="G57" i="3"/>
  <c r="V57" i="3" s="1"/>
  <c r="G53" i="3"/>
  <c r="V53" i="3" s="1"/>
  <c r="V12" i="3"/>
  <c r="D78" i="3"/>
  <c r="D62" i="3"/>
  <c r="G77" i="3"/>
  <c r="V77" i="3" s="1"/>
  <c r="O7" i="2"/>
  <c r="M7" i="2"/>
  <c r="E13" i="2"/>
  <c r="J7" i="2"/>
  <c r="N7" i="2" s="1"/>
  <c r="E11" i="3" l="1"/>
  <c r="G48" i="3"/>
  <c r="V48" i="3" s="1"/>
  <c r="G9" i="3"/>
  <c r="V15" i="3"/>
  <c r="H53" i="3"/>
  <c r="W53" i="3" s="1"/>
  <c r="W20" i="3"/>
  <c r="L21" i="3"/>
  <c r="Z21" i="3"/>
  <c r="H51" i="3"/>
  <c r="W51" i="3" s="1"/>
  <c r="W18" i="3"/>
  <c r="H17" i="3"/>
  <c r="H49" i="3"/>
  <c r="W49" i="3" s="1"/>
  <c r="H15" i="3"/>
  <c r="W16" i="3"/>
  <c r="G63" i="3"/>
  <c r="V63" i="3" s="1"/>
  <c r="V30" i="3"/>
  <c r="G29" i="3"/>
  <c r="I65" i="3"/>
  <c r="X65" i="3" s="1"/>
  <c r="I75" i="3"/>
  <c r="X75" i="3" s="1"/>
  <c r="I58" i="3"/>
  <c r="X58" i="3" s="1"/>
  <c r="I40" i="3"/>
  <c r="I39" i="3"/>
  <c r="I38" i="3"/>
  <c r="I37" i="3"/>
  <c r="I77" i="3"/>
  <c r="X77" i="3" s="1"/>
  <c r="I59" i="3"/>
  <c r="X59" i="3" s="1"/>
  <c r="I76" i="3"/>
  <c r="X76" i="3" s="1"/>
  <c r="I60" i="3"/>
  <c r="X60" i="3" s="1"/>
  <c r="I35" i="3"/>
  <c r="I33" i="3"/>
  <c r="I24" i="3"/>
  <c r="I23" i="3"/>
  <c r="I20" i="3"/>
  <c r="I19" i="3"/>
  <c r="I18" i="3"/>
  <c r="I13" i="3"/>
  <c r="X14" i="3" s="1"/>
  <c r="I5" i="3"/>
  <c r="X12" i="3"/>
  <c r="I16" i="3"/>
  <c r="I31" i="3"/>
  <c r="I34" i="3"/>
  <c r="J4" i="3"/>
  <c r="I55" i="3"/>
  <c r="X55" i="3" s="1"/>
  <c r="J22" i="3"/>
  <c r="X22" i="3"/>
  <c r="O36" i="3"/>
  <c r="AC36" i="3"/>
  <c r="I74" i="3"/>
  <c r="X74" i="3" s="1"/>
  <c r="I54" i="3"/>
  <c r="X54" i="3" s="1"/>
  <c r="I66" i="3" l="1"/>
  <c r="X66" i="3" s="1"/>
  <c r="X33" i="3"/>
  <c r="I72" i="3"/>
  <c r="X72" i="3" s="1"/>
  <c r="X39" i="3"/>
  <c r="X35" i="3"/>
  <c r="I68" i="3"/>
  <c r="X68" i="3" s="1"/>
  <c r="I73" i="3"/>
  <c r="X73" i="3" s="1"/>
  <c r="X40" i="3"/>
  <c r="AA21" i="3"/>
  <c r="M21" i="3"/>
  <c r="X16" i="3"/>
  <c r="I49" i="3"/>
  <c r="X49" i="3" s="1"/>
  <c r="P36" i="3"/>
  <c r="AD36" i="3"/>
  <c r="I51" i="3"/>
  <c r="X51" i="3" s="1"/>
  <c r="X18" i="3"/>
  <c r="I17" i="3"/>
  <c r="I52" i="3"/>
  <c r="X52" i="3" s="1"/>
  <c r="X19" i="3"/>
  <c r="H50" i="3"/>
  <c r="W50" i="3" s="1"/>
  <c r="W17" i="3"/>
  <c r="I57" i="3"/>
  <c r="X57" i="3" s="1"/>
  <c r="X24" i="3"/>
  <c r="X20" i="3"/>
  <c r="I53" i="3"/>
  <c r="X53" i="3" s="1"/>
  <c r="G78" i="3"/>
  <c r="V78" i="3" s="1"/>
  <c r="G62" i="3"/>
  <c r="V62" i="3" s="1"/>
  <c r="V29" i="3"/>
  <c r="G45" i="3"/>
  <c r="V45" i="3" s="1"/>
  <c r="G10" i="3"/>
  <c r="G11" i="3" s="1"/>
  <c r="I71" i="3"/>
  <c r="X71" i="3" s="1"/>
  <c r="X38" i="3"/>
  <c r="J55" i="3"/>
  <c r="Y55" i="3" s="1"/>
  <c r="K22" i="3"/>
  <c r="Y22" i="3"/>
  <c r="H9" i="3"/>
  <c r="H11" i="3" s="1"/>
  <c r="W15" i="3"/>
  <c r="H48" i="3"/>
  <c r="W48" i="3" s="1"/>
  <c r="H45" i="3"/>
  <c r="W45" i="3" s="1"/>
  <c r="H78" i="3"/>
  <c r="W78" i="3" s="1"/>
  <c r="J65" i="3"/>
  <c r="Y65" i="3" s="1"/>
  <c r="J75" i="3"/>
  <c r="Y75" i="3" s="1"/>
  <c r="J58" i="3"/>
  <c r="Y58" i="3" s="1"/>
  <c r="J76" i="3"/>
  <c r="Y76" i="3" s="1"/>
  <c r="J59" i="3"/>
  <c r="Y59" i="3" s="1"/>
  <c r="J77" i="3"/>
  <c r="Y77" i="3" s="1"/>
  <c r="J60" i="3"/>
  <c r="Y60" i="3" s="1"/>
  <c r="J40" i="3"/>
  <c r="J38" i="3"/>
  <c r="J35" i="3"/>
  <c r="J33" i="3"/>
  <c r="J24" i="3"/>
  <c r="J23" i="3"/>
  <c r="J20" i="3"/>
  <c r="J19" i="3"/>
  <c r="J18" i="3"/>
  <c r="J13" i="3"/>
  <c r="Y14" i="3" s="1"/>
  <c r="J5" i="3"/>
  <c r="J39" i="3"/>
  <c r="J37" i="3"/>
  <c r="K4" i="3"/>
  <c r="J16" i="3"/>
  <c r="J34" i="3"/>
  <c r="J31" i="3"/>
  <c r="Y12" i="3"/>
  <c r="J69" i="3"/>
  <c r="Y69" i="3" s="1"/>
  <c r="J54" i="3"/>
  <c r="Y54" i="3" s="1"/>
  <c r="J74" i="3"/>
  <c r="Y74" i="3" s="1"/>
  <c r="I67" i="3"/>
  <c r="X67" i="3" s="1"/>
  <c r="X34" i="3"/>
  <c r="I64" i="3"/>
  <c r="X64" i="3" s="1"/>
  <c r="I30" i="3"/>
  <c r="X31" i="3"/>
  <c r="I56" i="3"/>
  <c r="X56" i="3" s="1"/>
  <c r="X23" i="3"/>
  <c r="X37" i="3"/>
  <c r="I70" i="3"/>
  <c r="X70" i="3" s="1"/>
  <c r="K65" i="3" l="1"/>
  <c r="Z65" i="3" s="1"/>
  <c r="K75" i="3"/>
  <c r="Z75" i="3" s="1"/>
  <c r="K58" i="3"/>
  <c r="Z58" i="3" s="1"/>
  <c r="K76" i="3"/>
  <c r="Z76" i="3" s="1"/>
  <c r="K59" i="3"/>
  <c r="Z59" i="3" s="1"/>
  <c r="K60" i="3"/>
  <c r="Z60" i="3" s="1"/>
  <c r="K13" i="3"/>
  <c r="Z14" i="3" s="1"/>
  <c r="K35" i="3"/>
  <c r="K33" i="3"/>
  <c r="K24" i="3"/>
  <c r="K23" i="3"/>
  <c r="K20" i="3"/>
  <c r="K5" i="3"/>
  <c r="K19" i="3"/>
  <c r="K18" i="3"/>
  <c r="K39" i="3"/>
  <c r="K37" i="3"/>
  <c r="L4" i="3"/>
  <c r="K34" i="3"/>
  <c r="K31" i="3"/>
  <c r="Z12" i="3"/>
  <c r="K16" i="3"/>
  <c r="K44" i="3"/>
  <c r="K38" i="3"/>
  <c r="K40" i="3"/>
  <c r="K69" i="3"/>
  <c r="Z69" i="3" s="1"/>
  <c r="K54" i="3"/>
  <c r="Z54" i="3" s="1"/>
  <c r="Y37" i="3"/>
  <c r="J70" i="3"/>
  <c r="Y70" i="3" s="1"/>
  <c r="J57" i="3"/>
  <c r="Y57" i="3" s="1"/>
  <c r="Y24" i="3"/>
  <c r="J56" i="3"/>
  <c r="Y56" i="3" s="1"/>
  <c r="Y23" i="3"/>
  <c r="Q36" i="3"/>
  <c r="AE36" i="3"/>
  <c r="J72" i="3"/>
  <c r="Y72" i="3" s="1"/>
  <c r="Y39" i="3"/>
  <c r="J66" i="3"/>
  <c r="Y66" i="3" s="1"/>
  <c r="Y33" i="3"/>
  <c r="J68" i="3"/>
  <c r="Y68" i="3" s="1"/>
  <c r="Y35" i="3"/>
  <c r="J71" i="3"/>
  <c r="Y71" i="3" s="1"/>
  <c r="Y38" i="3"/>
  <c r="I50" i="3"/>
  <c r="X50" i="3" s="1"/>
  <c r="X17" i="3"/>
  <c r="I15" i="3"/>
  <c r="I63" i="3"/>
  <c r="X63" i="3" s="1"/>
  <c r="I29" i="3"/>
  <c r="X30" i="3"/>
  <c r="J64" i="3"/>
  <c r="Y64" i="3" s="1"/>
  <c r="J30" i="3"/>
  <c r="Y31" i="3"/>
  <c r="J51" i="3"/>
  <c r="Y51" i="3" s="1"/>
  <c r="J17" i="3"/>
  <c r="J15" i="3" s="1"/>
  <c r="Y18" i="3"/>
  <c r="J73" i="3"/>
  <c r="Y73" i="3" s="1"/>
  <c r="Y40" i="3"/>
  <c r="AB21" i="3"/>
  <c r="N21" i="3"/>
  <c r="J67" i="3"/>
  <c r="Y67" i="3" s="1"/>
  <c r="Y34" i="3"/>
  <c r="J52" i="3"/>
  <c r="Y52" i="3" s="1"/>
  <c r="Y19" i="3"/>
  <c r="K55" i="3"/>
  <c r="Z55" i="3" s="1"/>
  <c r="L22" i="3"/>
  <c r="Z22" i="3"/>
  <c r="J49" i="3"/>
  <c r="Y49" i="3" s="1"/>
  <c r="Y16" i="3"/>
  <c r="J53" i="3"/>
  <c r="Y53" i="3" s="1"/>
  <c r="Y20" i="3"/>
  <c r="K71" i="3" l="1"/>
  <c r="Z71" i="3" s="1"/>
  <c r="Z38" i="3"/>
  <c r="Z39" i="3"/>
  <c r="K72" i="3"/>
  <c r="Z72" i="3" s="1"/>
  <c r="J48" i="3"/>
  <c r="Y48" i="3" s="1"/>
  <c r="Y15" i="3"/>
  <c r="J9" i="3"/>
  <c r="J50" i="3"/>
  <c r="Y50" i="3" s="1"/>
  <c r="Y17" i="3"/>
  <c r="I48" i="3"/>
  <c r="X48" i="3" s="1"/>
  <c r="X15" i="3"/>
  <c r="I9" i="3"/>
  <c r="K77" i="3"/>
  <c r="Z77" i="3" s="1"/>
  <c r="Z44" i="3"/>
  <c r="K41" i="3"/>
  <c r="K17" i="3"/>
  <c r="K15" i="3" s="1"/>
  <c r="K51" i="3"/>
  <c r="Z51" i="3" s="1"/>
  <c r="Z18" i="3"/>
  <c r="K68" i="3"/>
  <c r="Z68" i="3" s="1"/>
  <c r="Z35" i="3"/>
  <c r="K49" i="3"/>
  <c r="Z49" i="3" s="1"/>
  <c r="Z16" i="3"/>
  <c r="K52" i="3"/>
  <c r="Z52" i="3" s="1"/>
  <c r="Z19" i="3"/>
  <c r="AC21" i="3"/>
  <c r="O21" i="3"/>
  <c r="J63" i="3"/>
  <c r="Y63" i="3" s="1"/>
  <c r="J29" i="3"/>
  <c r="Y30" i="3"/>
  <c r="K64" i="3"/>
  <c r="Z64" i="3" s="1"/>
  <c r="K30" i="3"/>
  <c r="Z31" i="3"/>
  <c r="K53" i="3"/>
  <c r="Z53" i="3" s="1"/>
  <c r="Z20" i="3"/>
  <c r="L55" i="3"/>
  <c r="AA55" i="3" s="1"/>
  <c r="AA22" i="3"/>
  <c r="M22" i="3"/>
  <c r="K67" i="3"/>
  <c r="Z67" i="3" s="1"/>
  <c r="Z34" i="3"/>
  <c r="K56" i="3"/>
  <c r="Z56" i="3" s="1"/>
  <c r="Z23" i="3"/>
  <c r="AF36" i="3"/>
  <c r="R36" i="3"/>
  <c r="L75" i="3"/>
  <c r="AA75" i="3" s="1"/>
  <c r="L58" i="3"/>
  <c r="AA58" i="3" s="1"/>
  <c r="L76" i="3"/>
  <c r="AA76" i="3" s="1"/>
  <c r="L59" i="3"/>
  <c r="AA59" i="3" s="1"/>
  <c r="L60" i="3"/>
  <c r="AA60" i="3" s="1"/>
  <c r="L65" i="3"/>
  <c r="AA65" i="3" s="1"/>
  <c r="L35" i="3"/>
  <c r="L33" i="3"/>
  <c r="L24" i="3"/>
  <c r="L23" i="3"/>
  <c r="L20" i="3"/>
  <c r="L19" i="3"/>
  <c r="L18" i="3"/>
  <c r="L13" i="3"/>
  <c r="AA14" i="3" s="1"/>
  <c r="L5" i="3"/>
  <c r="L39" i="3"/>
  <c r="L37" i="3"/>
  <c r="M4" i="3"/>
  <c r="L34" i="3"/>
  <c r="L31" i="3"/>
  <c r="AA12" i="3"/>
  <c r="L16" i="3"/>
  <c r="L40" i="3"/>
  <c r="L44" i="3"/>
  <c r="L38" i="3"/>
  <c r="L69" i="3"/>
  <c r="AA69" i="3" s="1"/>
  <c r="L54" i="3"/>
  <c r="AA54" i="3" s="1"/>
  <c r="K57" i="3"/>
  <c r="Z57" i="3" s="1"/>
  <c r="Z24" i="3"/>
  <c r="I78" i="3"/>
  <c r="X78" i="3" s="1"/>
  <c r="I62" i="3"/>
  <c r="X62" i="3" s="1"/>
  <c r="I45" i="3"/>
  <c r="X45" i="3" s="1"/>
  <c r="X29" i="3"/>
  <c r="I10" i="3"/>
  <c r="K73" i="3"/>
  <c r="Z73" i="3" s="1"/>
  <c r="Z40" i="3"/>
  <c r="Z37" i="3"/>
  <c r="K70" i="3"/>
  <c r="Z70" i="3" s="1"/>
  <c r="K66" i="3"/>
  <c r="Z66" i="3" s="1"/>
  <c r="Z33" i="3"/>
  <c r="I11" i="3" l="1"/>
  <c r="Z15" i="3"/>
  <c r="K48" i="3"/>
  <c r="Z48" i="3" s="1"/>
  <c r="K9" i="3"/>
  <c r="AA23" i="3"/>
  <c r="L56" i="3"/>
  <c r="AA56" i="3" s="1"/>
  <c r="AA38" i="3"/>
  <c r="L71" i="3"/>
  <c r="AA71" i="3" s="1"/>
  <c r="L70" i="3"/>
  <c r="AA70" i="3" s="1"/>
  <c r="AA37" i="3"/>
  <c r="L57" i="3"/>
  <c r="AA57" i="3" s="1"/>
  <c r="AA24" i="3"/>
  <c r="M55" i="3"/>
  <c r="AB55" i="3" s="1"/>
  <c r="AB22" i="3"/>
  <c r="N22" i="3"/>
  <c r="K74" i="3"/>
  <c r="Z74" i="3" s="1"/>
  <c r="Z41" i="3"/>
  <c r="K50" i="3"/>
  <c r="Z50" i="3" s="1"/>
  <c r="Z17" i="3"/>
  <c r="L77" i="3"/>
  <c r="AA77" i="3" s="1"/>
  <c r="L41" i="3"/>
  <c r="AA44" i="3"/>
  <c r="AA39" i="3"/>
  <c r="L72" i="3"/>
  <c r="AA72" i="3" s="1"/>
  <c r="L66" i="3"/>
  <c r="AA66" i="3" s="1"/>
  <c r="AA33" i="3"/>
  <c r="AG36" i="3"/>
  <c r="S36" i="3"/>
  <c r="J62" i="3"/>
  <c r="Y62" i="3" s="1"/>
  <c r="J78" i="3"/>
  <c r="Y78" i="3" s="1"/>
  <c r="J10" i="3"/>
  <c r="J11" i="3" s="1"/>
  <c r="Y29" i="3"/>
  <c r="J45" i="3"/>
  <c r="Y45" i="3" s="1"/>
  <c r="AA40" i="3"/>
  <c r="L73" i="3"/>
  <c r="AA73" i="3" s="1"/>
  <c r="L68" i="3"/>
  <c r="AA68" i="3" s="1"/>
  <c r="AA35" i="3"/>
  <c r="L49" i="3"/>
  <c r="AA49" i="3" s="1"/>
  <c r="AA16" i="3"/>
  <c r="AD21" i="3"/>
  <c r="P21" i="3"/>
  <c r="M75" i="3"/>
  <c r="AB75" i="3" s="1"/>
  <c r="M58" i="3"/>
  <c r="AB58" i="3" s="1"/>
  <c r="M76" i="3"/>
  <c r="AB76" i="3" s="1"/>
  <c r="M59" i="3"/>
  <c r="AB59" i="3" s="1"/>
  <c r="M60" i="3"/>
  <c r="AB60" i="3" s="1"/>
  <c r="M31" i="3"/>
  <c r="M65" i="3"/>
  <c r="AB65" i="3" s="1"/>
  <c r="M44" i="3"/>
  <c r="M19" i="3"/>
  <c r="M18" i="3"/>
  <c r="M13" i="3"/>
  <c r="AB14" i="3" s="1"/>
  <c r="M5" i="3"/>
  <c r="N4" i="3"/>
  <c r="AB12" i="3"/>
  <c r="M39" i="3"/>
  <c r="M37" i="3"/>
  <c r="M34" i="3"/>
  <c r="M16" i="3"/>
  <c r="M40" i="3"/>
  <c r="M24" i="3"/>
  <c r="M23" i="3"/>
  <c r="M20" i="3"/>
  <c r="M35" i="3"/>
  <c r="M38" i="3"/>
  <c r="M33" i="3"/>
  <c r="M69" i="3"/>
  <c r="AB69" i="3" s="1"/>
  <c r="M54" i="3"/>
  <c r="AB54" i="3" s="1"/>
  <c r="L51" i="3"/>
  <c r="AA51" i="3" s="1"/>
  <c r="L17" i="3"/>
  <c r="L15" i="3" s="1"/>
  <c r="AA18" i="3"/>
  <c r="L64" i="3"/>
  <c r="AA64" i="3" s="1"/>
  <c r="L30" i="3"/>
  <c r="AA31" i="3"/>
  <c r="L52" i="3"/>
  <c r="AA52" i="3" s="1"/>
  <c r="AA19" i="3"/>
  <c r="L67" i="3"/>
  <c r="AA67" i="3" s="1"/>
  <c r="AA34" i="3"/>
  <c r="L53" i="3"/>
  <c r="AA53" i="3" s="1"/>
  <c r="AA20" i="3"/>
  <c r="K29" i="3"/>
  <c r="K63" i="3"/>
  <c r="Z63" i="3" s="1"/>
  <c r="Z30" i="3"/>
  <c r="L50" i="3" l="1"/>
  <c r="AA50" i="3" s="1"/>
  <c r="AA17" i="3"/>
  <c r="M56" i="3"/>
  <c r="AB56" i="3" s="1"/>
  <c r="AB23" i="3"/>
  <c r="N76" i="3"/>
  <c r="AC76" i="3" s="1"/>
  <c r="N59" i="3"/>
  <c r="AC59" i="3" s="1"/>
  <c r="N60" i="3"/>
  <c r="AC60" i="3" s="1"/>
  <c r="N65" i="3"/>
  <c r="AC65" i="3" s="1"/>
  <c r="N44" i="3"/>
  <c r="N40" i="3"/>
  <c r="N39" i="3"/>
  <c r="N38" i="3"/>
  <c r="N37" i="3"/>
  <c r="N35" i="3"/>
  <c r="N58" i="3"/>
  <c r="AC58" i="3" s="1"/>
  <c r="N75" i="3"/>
  <c r="AC75" i="3" s="1"/>
  <c r="O4" i="3"/>
  <c r="N34" i="3"/>
  <c r="AC12" i="3"/>
  <c r="N31" i="3"/>
  <c r="N16" i="3"/>
  <c r="N23" i="3"/>
  <c r="N20" i="3"/>
  <c r="N5" i="3"/>
  <c r="N13" i="3"/>
  <c r="AC14" i="3" s="1"/>
  <c r="N19" i="3"/>
  <c r="N33" i="3"/>
  <c r="N24" i="3"/>
  <c r="N18" i="3"/>
  <c r="N69" i="3"/>
  <c r="AC69" i="3" s="1"/>
  <c r="N54" i="3"/>
  <c r="AC54" i="3" s="1"/>
  <c r="L48" i="3"/>
  <c r="AA48" i="3" s="1"/>
  <c r="AA15" i="3"/>
  <c r="L9" i="3"/>
  <c r="AB40" i="3"/>
  <c r="M73" i="3"/>
  <c r="AB73" i="3" s="1"/>
  <c r="N55" i="3"/>
  <c r="AC55" i="3" s="1"/>
  <c r="AC22" i="3"/>
  <c r="O22" i="3"/>
  <c r="M49" i="3"/>
  <c r="AB49" i="3" s="1"/>
  <c r="AB16" i="3"/>
  <c r="M51" i="3"/>
  <c r="AB51" i="3" s="1"/>
  <c r="M17" i="3"/>
  <c r="AB18" i="3"/>
  <c r="M66" i="3"/>
  <c r="AB66" i="3" s="1"/>
  <c r="AB33" i="3"/>
  <c r="M67" i="3"/>
  <c r="AB67" i="3" s="1"/>
  <c r="AB34" i="3"/>
  <c r="M52" i="3"/>
  <c r="AB52" i="3" s="1"/>
  <c r="AB19" i="3"/>
  <c r="AH36" i="3"/>
  <c r="L74" i="3"/>
  <c r="AA74" i="3" s="1"/>
  <c r="AA41" i="3"/>
  <c r="K62" i="3"/>
  <c r="Z62" i="3" s="1"/>
  <c r="K45" i="3"/>
  <c r="Z45" i="3" s="1"/>
  <c r="K78" i="3"/>
  <c r="Z78" i="3" s="1"/>
  <c r="K10" i="3"/>
  <c r="K11" i="3" s="1"/>
  <c r="Z29" i="3"/>
  <c r="L63" i="3"/>
  <c r="AA63" i="3" s="1"/>
  <c r="L29" i="3"/>
  <c r="AA30" i="3"/>
  <c r="M71" i="3"/>
  <c r="AB71" i="3" s="1"/>
  <c r="AB38" i="3"/>
  <c r="M70" i="3"/>
  <c r="AB70" i="3" s="1"/>
  <c r="AB37" i="3"/>
  <c r="M77" i="3"/>
  <c r="AB77" i="3" s="1"/>
  <c r="M41" i="3"/>
  <c r="AB44" i="3"/>
  <c r="Q21" i="3"/>
  <c r="AE21" i="3"/>
  <c r="M57" i="3"/>
  <c r="AB57" i="3" s="1"/>
  <c r="AB24" i="3"/>
  <c r="M68" i="3"/>
  <c r="AB68" i="3" s="1"/>
  <c r="AB35" i="3"/>
  <c r="M72" i="3"/>
  <c r="AB72" i="3" s="1"/>
  <c r="AB39" i="3"/>
  <c r="M53" i="3"/>
  <c r="AB53" i="3" s="1"/>
  <c r="AB20" i="3"/>
  <c r="M64" i="3"/>
  <c r="AB64" i="3" s="1"/>
  <c r="M30" i="3"/>
  <c r="AB31" i="3"/>
  <c r="O55" i="3" l="1"/>
  <c r="AD55" i="3" s="1"/>
  <c r="AD22" i="3"/>
  <c r="P22" i="3"/>
  <c r="R21" i="3"/>
  <c r="AF21" i="3"/>
  <c r="L78" i="3"/>
  <c r="AA78" i="3" s="1"/>
  <c r="L62" i="3"/>
  <c r="AA62" i="3" s="1"/>
  <c r="L45" i="3"/>
  <c r="AA45" i="3" s="1"/>
  <c r="L10" i="3"/>
  <c r="L11" i="3" s="1"/>
  <c r="AA29" i="3"/>
  <c r="N56" i="3"/>
  <c r="AC56" i="3" s="1"/>
  <c r="AC23" i="3"/>
  <c r="N68" i="3"/>
  <c r="AC68" i="3" s="1"/>
  <c r="AC35" i="3"/>
  <c r="M74" i="3"/>
  <c r="AB74" i="3" s="1"/>
  <c r="AB41" i="3"/>
  <c r="N17" i="3"/>
  <c r="N15" i="3" s="1"/>
  <c r="AC18" i="3"/>
  <c r="N51" i="3"/>
  <c r="AC51" i="3" s="1"/>
  <c r="N49" i="3"/>
  <c r="AC49" i="3" s="1"/>
  <c r="AC16" i="3"/>
  <c r="N70" i="3"/>
  <c r="AC70" i="3" s="1"/>
  <c r="AC37" i="3"/>
  <c r="AB17" i="3"/>
  <c r="M50" i="3"/>
  <c r="AB50" i="3" s="1"/>
  <c r="AC24" i="3"/>
  <c r="N57" i="3"/>
  <c r="AC57" i="3" s="1"/>
  <c r="N64" i="3"/>
  <c r="AC64" i="3" s="1"/>
  <c r="N30" i="3"/>
  <c r="AC31" i="3"/>
  <c r="N71" i="3"/>
  <c r="AC71" i="3" s="1"/>
  <c r="AC38" i="3"/>
  <c r="M63" i="3"/>
  <c r="AB63" i="3" s="1"/>
  <c r="AB30" i="3"/>
  <c r="M29" i="3"/>
  <c r="N66" i="3"/>
  <c r="AC66" i="3" s="1"/>
  <c r="AC33" i="3"/>
  <c r="N72" i="3"/>
  <c r="AC72" i="3" s="1"/>
  <c r="AC39" i="3"/>
  <c r="N53" i="3"/>
  <c r="AC53" i="3" s="1"/>
  <c r="AC20" i="3"/>
  <c r="N52" i="3"/>
  <c r="AC52" i="3" s="1"/>
  <c r="AC19" i="3"/>
  <c r="N67" i="3"/>
  <c r="AC67" i="3" s="1"/>
  <c r="AC34" i="3"/>
  <c r="N73" i="3"/>
  <c r="AC73" i="3" s="1"/>
  <c r="AC40" i="3"/>
  <c r="M15" i="3"/>
  <c r="O60" i="3"/>
  <c r="AD60" i="3" s="1"/>
  <c r="O65" i="3"/>
  <c r="AD65" i="3" s="1"/>
  <c r="O44" i="3"/>
  <c r="O40" i="3"/>
  <c r="O39" i="3"/>
  <c r="O38" i="3"/>
  <c r="O37" i="3"/>
  <c r="O76" i="3"/>
  <c r="AD76" i="3" s="1"/>
  <c r="O75" i="3"/>
  <c r="AD75" i="3" s="1"/>
  <c r="O34" i="3"/>
  <c r="AD12" i="3"/>
  <c r="O31" i="3"/>
  <c r="O16" i="3"/>
  <c r="O5" i="3"/>
  <c r="O33" i="3"/>
  <c r="O18" i="3"/>
  <c r="O35" i="3"/>
  <c r="O19" i="3"/>
  <c r="O24" i="3"/>
  <c r="P4" i="3"/>
  <c r="O13" i="3"/>
  <c r="AD14" i="3" s="1"/>
  <c r="O59" i="3"/>
  <c r="AD59" i="3" s="1"/>
  <c r="O58" i="3"/>
  <c r="AD58" i="3" s="1"/>
  <c r="O23" i="3"/>
  <c r="O20" i="3"/>
  <c r="O69" i="3"/>
  <c r="AD69" i="3" s="1"/>
  <c r="O54" i="3"/>
  <c r="AD54" i="3" s="1"/>
  <c r="N77" i="3"/>
  <c r="AC77" i="3" s="1"/>
  <c r="N41" i="3"/>
  <c r="AC44" i="3"/>
  <c r="O71" i="3" l="1"/>
  <c r="AD71" i="3" s="1"/>
  <c r="AD38" i="3"/>
  <c r="N74" i="3"/>
  <c r="AC74" i="3" s="1"/>
  <c r="AC41" i="3"/>
  <c r="O49" i="3"/>
  <c r="AD49" i="3" s="1"/>
  <c r="O15" i="3"/>
  <c r="AD16" i="3"/>
  <c r="O72" i="3"/>
  <c r="AD72" i="3" s="1"/>
  <c r="AD39" i="3"/>
  <c r="N63" i="3"/>
  <c r="AC63" i="3" s="1"/>
  <c r="AC30" i="3"/>
  <c r="N29" i="3"/>
  <c r="P65" i="3"/>
  <c r="AE65" i="3" s="1"/>
  <c r="P44" i="3"/>
  <c r="P40" i="3"/>
  <c r="P39" i="3"/>
  <c r="P38" i="3"/>
  <c r="P37" i="3"/>
  <c r="P35" i="3"/>
  <c r="P34" i="3"/>
  <c r="P33" i="3"/>
  <c r="P59" i="3"/>
  <c r="AE59" i="3" s="1"/>
  <c r="P58" i="3"/>
  <c r="AE58" i="3" s="1"/>
  <c r="P31" i="3"/>
  <c r="P16" i="3"/>
  <c r="P24" i="3"/>
  <c r="P23" i="3"/>
  <c r="P20" i="3"/>
  <c r="P76" i="3"/>
  <c r="AE76" i="3" s="1"/>
  <c r="P19" i="3"/>
  <c r="P5" i="3"/>
  <c r="P13" i="3"/>
  <c r="AE14" i="3" s="1"/>
  <c r="P18" i="3"/>
  <c r="Q4" i="3"/>
  <c r="P60" i="3"/>
  <c r="AE60" i="3" s="1"/>
  <c r="AE12" i="3"/>
  <c r="P75" i="3"/>
  <c r="AE75" i="3" s="1"/>
  <c r="P69" i="3"/>
  <c r="AE69" i="3" s="1"/>
  <c r="P54" i="3"/>
  <c r="AE54" i="3" s="1"/>
  <c r="O64" i="3"/>
  <c r="AD64" i="3" s="1"/>
  <c r="AD31" i="3"/>
  <c r="O30" i="3"/>
  <c r="O73" i="3"/>
  <c r="AD73" i="3" s="1"/>
  <c r="AD40" i="3"/>
  <c r="N48" i="3"/>
  <c r="AC48" i="3" s="1"/>
  <c r="N9" i="3"/>
  <c r="AC15" i="3"/>
  <c r="O57" i="3"/>
  <c r="AD57" i="3" s="1"/>
  <c r="AD24" i="3"/>
  <c r="O77" i="3"/>
  <c r="AD77" i="3" s="1"/>
  <c r="O41" i="3"/>
  <c r="AD44" i="3"/>
  <c r="M78" i="3"/>
  <c r="AB78" i="3" s="1"/>
  <c r="M62" i="3"/>
  <c r="AB62" i="3" s="1"/>
  <c r="M45" i="3"/>
  <c r="AB45" i="3" s="1"/>
  <c r="M10" i="3"/>
  <c r="AB29" i="3"/>
  <c r="S21" i="3"/>
  <c r="AG21" i="3"/>
  <c r="AD19" i="3"/>
  <c r="O52" i="3"/>
  <c r="AD52" i="3" s="1"/>
  <c r="O67" i="3"/>
  <c r="AD67" i="3" s="1"/>
  <c r="AD34" i="3"/>
  <c r="AD20" i="3"/>
  <c r="O53" i="3"/>
  <c r="AD53" i="3" s="1"/>
  <c r="O68" i="3"/>
  <c r="AD68" i="3" s="1"/>
  <c r="AD35" i="3"/>
  <c r="P55" i="3"/>
  <c r="AE55" i="3" s="1"/>
  <c r="Q22" i="3"/>
  <c r="AE22" i="3"/>
  <c r="O51" i="3"/>
  <c r="AD51" i="3" s="1"/>
  <c r="AD18" i="3"/>
  <c r="O17" i="3"/>
  <c r="M48" i="3"/>
  <c r="AB48" i="3" s="1"/>
  <c r="M9" i="3"/>
  <c r="AB15" i="3"/>
  <c r="N50" i="3"/>
  <c r="AC50" i="3" s="1"/>
  <c r="AC17" i="3"/>
  <c r="O56" i="3"/>
  <c r="AD56" i="3" s="1"/>
  <c r="AD23" i="3"/>
  <c r="O66" i="3"/>
  <c r="AD66" i="3" s="1"/>
  <c r="AD33" i="3"/>
  <c r="O70" i="3"/>
  <c r="AD70" i="3" s="1"/>
  <c r="AD37" i="3"/>
  <c r="M11" i="3" l="1"/>
  <c r="P64" i="3"/>
  <c r="AE64" i="3" s="1"/>
  <c r="AE31" i="3"/>
  <c r="P30" i="3"/>
  <c r="P72" i="3"/>
  <c r="AE72" i="3" s="1"/>
  <c r="AE39" i="3"/>
  <c r="P73" i="3"/>
  <c r="AE73" i="3" s="1"/>
  <c r="AE40" i="3"/>
  <c r="P52" i="3"/>
  <c r="AE52" i="3" s="1"/>
  <c r="AE19" i="3"/>
  <c r="P77" i="3"/>
  <c r="AE77" i="3" s="1"/>
  <c r="AE44" i="3"/>
  <c r="P41" i="3"/>
  <c r="O48" i="3"/>
  <c r="AD48" i="3" s="1"/>
  <c r="O9" i="3"/>
  <c r="AD15" i="3"/>
  <c r="P66" i="3"/>
  <c r="AE66" i="3" s="1"/>
  <c r="AE33" i="3"/>
  <c r="P53" i="3"/>
  <c r="AE53" i="3" s="1"/>
  <c r="AE20" i="3"/>
  <c r="P67" i="3"/>
  <c r="AE67" i="3" s="1"/>
  <c r="AE34" i="3"/>
  <c r="N78" i="3"/>
  <c r="AC78" i="3" s="1"/>
  <c r="N62" i="3"/>
  <c r="AC62" i="3" s="1"/>
  <c r="N45" i="3"/>
  <c r="AC45" i="3" s="1"/>
  <c r="N10" i="3"/>
  <c r="N11" i="3" s="1"/>
  <c r="AC29" i="3"/>
  <c r="AH21" i="3"/>
  <c r="AD41" i="3"/>
  <c r="O74" i="3"/>
  <c r="AD74" i="3" s="1"/>
  <c r="P56" i="3"/>
  <c r="AE56" i="3" s="1"/>
  <c r="AE23" i="3"/>
  <c r="P68" i="3"/>
  <c r="AE68" i="3" s="1"/>
  <c r="AE35" i="3"/>
  <c r="O50" i="3"/>
  <c r="AD50" i="3" s="1"/>
  <c r="AD17" i="3"/>
  <c r="O63" i="3"/>
  <c r="AD63" i="3" s="1"/>
  <c r="AD30" i="3"/>
  <c r="O29" i="3"/>
  <c r="Q65" i="3"/>
  <c r="AF65" i="3" s="1"/>
  <c r="Q75" i="3"/>
  <c r="AF75" i="3" s="1"/>
  <c r="Q58" i="3"/>
  <c r="AF58" i="3" s="1"/>
  <c r="Q40" i="3"/>
  <c r="Q39" i="3"/>
  <c r="Q38" i="3"/>
  <c r="Q37" i="3"/>
  <c r="Q59" i="3"/>
  <c r="AF59" i="3" s="1"/>
  <c r="Q76" i="3"/>
  <c r="AF76" i="3" s="1"/>
  <c r="Q60" i="3"/>
  <c r="AF60" i="3" s="1"/>
  <c r="Q24" i="3"/>
  <c r="Q23" i="3"/>
  <c r="Q20" i="3"/>
  <c r="Q33" i="3"/>
  <c r="Q19" i="3"/>
  <c r="Q18" i="3"/>
  <c r="Q13" i="3"/>
  <c r="AF14" i="3" s="1"/>
  <c r="Q5" i="3"/>
  <c r="Q35" i="3"/>
  <c r="Q16" i="3"/>
  <c r="Q44" i="3"/>
  <c r="Q31" i="3"/>
  <c r="R4" i="3"/>
  <c r="Q34" i="3"/>
  <c r="AF12" i="3"/>
  <c r="Q69" i="3"/>
  <c r="AF69" i="3" s="1"/>
  <c r="Q54" i="3"/>
  <c r="AF54" i="3" s="1"/>
  <c r="P57" i="3"/>
  <c r="AE57" i="3" s="1"/>
  <c r="AE24" i="3"/>
  <c r="P70" i="3"/>
  <c r="AE70" i="3" s="1"/>
  <c r="AE37" i="3"/>
  <c r="Q55" i="3"/>
  <c r="AF55" i="3" s="1"/>
  <c r="R22" i="3"/>
  <c r="AF22" i="3"/>
  <c r="P51" i="3"/>
  <c r="AE51" i="3" s="1"/>
  <c r="AE18" i="3"/>
  <c r="P17" i="3"/>
  <c r="P49" i="3"/>
  <c r="AE49" i="3" s="1"/>
  <c r="P15" i="3"/>
  <c r="AE16" i="3"/>
  <c r="P71" i="3"/>
  <c r="AE71" i="3" s="1"/>
  <c r="AE38" i="3"/>
  <c r="R55" i="3" l="1"/>
  <c r="AG55" i="3" s="1"/>
  <c r="S22" i="3"/>
  <c r="AG22" i="3"/>
  <c r="P9" i="3"/>
  <c r="P48" i="3"/>
  <c r="AE48" i="3" s="1"/>
  <c r="AE15" i="3"/>
  <c r="R65" i="3"/>
  <c r="AG65" i="3" s="1"/>
  <c r="R75" i="3"/>
  <c r="AG75" i="3" s="1"/>
  <c r="R58" i="3"/>
  <c r="AG58" i="3" s="1"/>
  <c r="R76" i="3"/>
  <c r="AG76" i="3" s="1"/>
  <c r="R59" i="3"/>
  <c r="AG59" i="3" s="1"/>
  <c r="R60" i="3"/>
  <c r="AG60" i="3" s="1"/>
  <c r="R44" i="3"/>
  <c r="R39" i="3"/>
  <c r="R37" i="3"/>
  <c r="R24" i="3"/>
  <c r="R23" i="3"/>
  <c r="R20" i="3"/>
  <c r="R33" i="3"/>
  <c r="R19" i="3"/>
  <c r="R18" i="3"/>
  <c r="R13" i="3"/>
  <c r="AG14" i="3" s="1"/>
  <c r="R5" i="3"/>
  <c r="R40" i="3"/>
  <c r="R38" i="3"/>
  <c r="R35" i="3"/>
  <c r="S4" i="3"/>
  <c r="R31" i="3"/>
  <c r="R34" i="3"/>
  <c r="AG12" i="3"/>
  <c r="R16" i="3"/>
  <c r="R69" i="3"/>
  <c r="AG69" i="3" s="1"/>
  <c r="R54" i="3"/>
  <c r="AG54" i="3" s="1"/>
  <c r="Q52" i="3"/>
  <c r="AF52" i="3" s="1"/>
  <c r="AF19" i="3"/>
  <c r="AF37" i="3"/>
  <c r="Q70" i="3"/>
  <c r="AF70" i="3" s="1"/>
  <c r="Q51" i="3"/>
  <c r="AF51" i="3" s="1"/>
  <c r="Q17" i="3"/>
  <c r="AF18" i="3"/>
  <c r="Q64" i="3"/>
  <c r="AF64" i="3" s="1"/>
  <c r="Q30" i="3"/>
  <c r="AF31" i="3"/>
  <c r="Q66" i="3"/>
  <c r="AF66" i="3" s="1"/>
  <c r="AF33" i="3"/>
  <c r="Q71" i="3"/>
  <c r="AF71" i="3" s="1"/>
  <c r="AF38" i="3"/>
  <c r="Q67" i="3"/>
  <c r="AF67" i="3" s="1"/>
  <c r="AF34" i="3"/>
  <c r="P50" i="3"/>
  <c r="AE50" i="3" s="1"/>
  <c r="AE17" i="3"/>
  <c r="Q77" i="3"/>
  <c r="AF77" i="3" s="1"/>
  <c r="AF44" i="3"/>
  <c r="Q41" i="3"/>
  <c r="Q53" i="3"/>
  <c r="AF53" i="3" s="1"/>
  <c r="AF20" i="3"/>
  <c r="Q72" i="3"/>
  <c r="AF72" i="3" s="1"/>
  <c r="AF39" i="3"/>
  <c r="P74" i="3"/>
  <c r="AE74" i="3" s="1"/>
  <c r="AE41" i="3"/>
  <c r="Q49" i="3"/>
  <c r="AF49" i="3" s="1"/>
  <c r="AF16" i="3"/>
  <c r="Q56" i="3"/>
  <c r="AF56" i="3" s="1"/>
  <c r="AF23" i="3"/>
  <c r="Q73" i="3"/>
  <c r="AF73" i="3" s="1"/>
  <c r="AF40" i="3"/>
  <c r="P63" i="3"/>
  <c r="AE63" i="3" s="1"/>
  <c r="AE30" i="3"/>
  <c r="P29" i="3"/>
  <c r="Q68" i="3"/>
  <c r="AF68" i="3" s="1"/>
  <c r="AF35" i="3"/>
  <c r="Q57" i="3"/>
  <c r="AF57" i="3" s="1"/>
  <c r="AF24" i="3"/>
  <c r="O78" i="3"/>
  <c r="AD78" i="3" s="1"/>
  <c r="O62" i="3"/>
  <c r="AD62" i="3" s="1"/>
  <c r="AD29" i="3"/>
  <c r="O45" i="3"/>
  <c r="AD45" i="3" s="1"/>
  <c r="O10" i="3"/>
  <c r="O11" i="3" s="1"/>
  <c r="R72" i="3" l="1"/>
  <c r="AG72" i="3" s="1"/>
  <c r="AG39" i="3"/>
  <c r="R57" i="3"/>
  <c r="AG57" i="3" s="1"/>
  <c r="AG24" i="3"/>
  <c r="Q74" i="3"/>
  <c r="AF74" i="3" s="1"/>
  <c r="AF41" i="3"/>
  <c r="R67" i="3"/>
  <c r="AG67" i="3" s="1"/>
  <c r="AG34" i="3"/>
  <c r="AG44" i="3"/>
  <c r="R77" i="3"/>
  <c r="AG77" i="3" s="1"/>
  <c r="R41" i="3"/>
  <c r="R64" i="3"/>
  <c r="AG64" i="3" s="1"/>
  <c r="R30" i="3"/>
  <c r="AG31" i="3"/>
  <c r="R52" i="3"/>
  <c r="AG52" i="3" s="1"/>
  <c r="AG19" i="3"/>
  <c r="R73" i="3"/>
  <c r="AG73" i="3" s="1"/>
  <c r="AG40" i="3"/>
  <c r="Q50" i="3"/>
  <c r="AF50" i="3" s="1"/>
  <c r="AF17" i="3"/>
  <c r="AG37" i="3"/>
  <c r="R70" i="3"/>
  <c r="AG70" i="3" s="1"/>
  <c r="Q15" i="3"/>
  <c r="R51" i="3"/>
  <c r="AG51" i="3" s="1"/>
  <c r="R17" i="3"/>
  <c r="AG18" i="3"/>
  <c r="S65" i="3"/>
  <c r="AH65" i="3" s="1"/>
  <c r="S58" i="3"/>
  <c r="AH58" i="3" s="1"/>
  <c r="S76" i="3"/>
  <c r="AH76" i="3" s="1"/>
  <c r="S59" i="3"/>
  <c r="AH59" i="3" s="1"/>
  <c r="S60" i="3"/>
  <c r="AH60" i="3" s="1"/>
  <c r="S44" i="3"/>
  <c r="S42" i="3"/>
  <c r="S5" i="3"/>
  <c r="S24" i="3"/>
  <c r="S23" i="3"/>
  <c r="S20" i="3"/>
  <c r="S13" i="3"/>
  <c r="AH14" i="3" s="1"/>
  <c r="S33" i="3"/>
  <c r="S19" i="3"/>
  <c r="S18" i="3"/>
  <c r="S40" i="3"/>
  <c r="S38" i="3"/>
  <c r="S35" i="3"/>
  <c r="AH12" i="3"/>
  <c r="S37" i="3"/>
  <c r="S34" i="3"/>
  <c r="S39" i="3"/>
  <c r="S16" i="3"/>
  <c r="S31" i="3"/>
  <c r="S69" i="3"/>
  <c r="AH69" i="3" s="1"/>
  <c r="S54" i="3"/>
  <c r="AH54" i="3" s="1"/>
  <c r="R66" i="3"/>
  <c r="AG66" i="3" s="1"/>
  <c r="AG33" i="3"/>
  <c r="R49" i="3"/>
  <c r="AG49" i="3" s="1"/>
  <c r="AG16" i="3"/>
  <c r="R15" i="3"/>
  <c r="P78" i="3"/>
  <c r="AE78" i="3" s="1"/>
  <c r="P62" i="3"/>
  <c r="AE62" i="3" s="1"/>
  <c r="P45" i="3"/>
  <c r="AE45" i="3" s="1"/>
  <c r="P10" i="3"/>
  <c r="P11" i="3" s="1"/>
  <c r="AE29" i="3"/>
  <c r="Q63" i="3"/>
  <c r="AF63" i="3" s="1"/>
  <c r="Q29" i="3"/>
  <c r="AF30" i="3"/>
  <c r="R68" i="3"/>
  <c r="AG68" i="3" s="1"/>
  <c r="AG35" i="3"/>
  <c r="R53" i="3"/>
  <c r="AG53" i="3" s="1"/>
  <c r="AG20" i="3"/>
  <c r="AH22" i="3"/>
  <c r="S55" i="3"/>
  <c r="AH55" i="3" s="1"/>
  <c r="AG38" i="3"/>
  <c r="R71" i="3"/>
  <c r="AG71" i="3" s="1"/>
  <c r="R56" i="3"/>
  <c r="AG56" i="3" s="1"/>
  <c r="AG23" i="3"/>
  <c r="S72" i="3" l="1"/>
  <c r="AH72" i="3" s="1"/>
  <c r="AH39" i="3"/>
  <c r="S67" i="3"/>
  <c r="AH67" i="3" s="1"/>
  <c r="AH34" i="3"/>
  <c r="S66" i="3"/>
  <c r="AH66" i="3" s="1"/>
  <c r="AH33" i="3"/>
  <c r="Q48" i="3"/>
  <c r="AF48" i="3" s="1"/>
  <c r="AF15" i="3"/>
  <c r="Q9" i="3"/>
  <c r="AH37" i="3"/>
  <c r="S70" i="3"/>
  <c r="AH70" i="3" s="1"/>
  <c r="Q62" i="3"/>
  <c r="AF62" i="3" s="1"/>
  <c r="Q78" i="3"/>
  <c r="AF78" i="3" s="1"/>
  <c r="Q45" i="3"/>
  <c r="AF45" i="3" s="1"/>
  <c r="AF29" i="3"/>
  <c r="Q10" i="3"/>
  <c r="S53" i="3"/>
  <c r="AH53" i="3" s="1"/>
  <c r="AH20" i="3"/>
  <c r="R63" i="3"/>
  <c r="AG63" i="3" s="1"/>
  <c r="R29" i="3"/>
  <c r="AG30" i="3"/>
  <c r="S52" i="3"/>
  <c r="AH52" i="3" s="1"/>
  <c r="AH19" i="3"/>
  <c r="S68" i="3"/>
  <c r="AH68" i="3" s="1"/>
  <c r="AH35" i="3"/>
  <c r="S56" i="3"/>
  <c r="AH56" i="3" s="1"/>
  <c r="AH23" i="3"/>
  <c r="AH38" i="3"/>
  <c r="S71" i="3"/>
  <c r="AH71" i="3" s="1"/>
  <c r="S57" i="3"/>
  <c r="AH57" i="3" s="1"/>
  <c r="AH24" i="3"/>
  <c r="R74" i="3"/>
  <c r="AG74" i="3" s="1"/>
  <c r="AG41" i="3"/>
  <c r="S77" i="3"/>
  <c r="AH77" i="3" s="1"/>
  <c r="AH44" i="3"/>
  <c r="S30" i="3"/>
  <c r="S64" i="3"/>
  <c r="AH64" i="3" s="1"/>
  <c r="AH31" i="3"/>
  <c r="S73" i="3"/>
  <c r="AH73" i="3" s="1"/>
  <c r="AH40" i="3"/>
  <c r="R48" i="3"/>
  <c r="AG48" i="3" s="1"/>
  <c r="AG15" i="3"/>
  <c r="R9" i="3"/>
  <c r="S49" i="3"/>
  <c r="AH49" i="3" s="1"/>
  <c r="AH16" i="3"/>
  <c r="S51" i="3"/>
  <c r="AH51" i="3" s="1"/>
  <c r="S17" i="3"/>
  <c r="AH18" i="3"/>
  <c r="S75" i="3"/>
  <c r="AH75" i="3" s="1"/>
  <c r="AH42" i="3"/>
  <c r="S41" i="3"/>
  <c r="AG17" i="3"/>
  <c r="R50" i="3"/>
  <c r="AG50" i="3" s="1"/>
  <c r="Q11" i="3" l="1"/>
  <c r="S50" i="3"/>
  <c r="AH50" i="3" s="1"/>
  <c r="AH17" i="3"/>
  <c r="S15" i="3"/>
  <c r="S74" i="3"/>
  <c r="AH74" i="3" s="1"/>
  <c r="AH41" i="3"/>
  <c r="S63" i="3"/>
  <c r="AH63" i="3" s="1"/>
  <c r="S29" i="3"/>
  <c r="AH30" i="3"/>
  <c r="R78" i="3"/>
  <c r="AG78" i="3" s="1"/>
  <c r="R62" i="3"/>
  <c r="AG62" i="3" s="1"/>
  <c r="R45" i="3"/>
  <c r="AG45" i="3" s="1"/>
  <c r="R10" i="3"/>
  <c r="R11" i="3" s="1"/>
  <c r="AG29" i="3"/>
  <c r="S78" i="3" l="1"/>
  <c r="AH78" i="3" s="1"/>
  <c r="S45" i="3"/>
  <c r="AH45" i="3" s="1"/>
  <c r="S62" i="3"/>
  <c r="AH62" i="3" s="1"/>
  <c r="S10" i="3"/>
  <c r="AH29" i="3"/>
  <c r="AH15" i="3"/>
  <c r="S48" i="3"/>
  <c r="AH48" i="3" s="1"/>
  <c r="S9" i="3"/>
  <c r="S11" i="3" l="1"/>
</calcChain>
</file>

<file path=xl/sharedStrings.xml><?xml version="1.0" encoding="utf-8"?>
<sst xmlns="http://schemas.openxmlformats.org/spreadsheetml/2006/main" count="1554" uniqueCount="449">
  <si>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</si>
  <si>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</si>
  <si>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</si>
  <si>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</si>
  <si>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</si>
  <si>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 xml:space="preserve">Безпека </t>
  </si>
  <si>
    <t>План</t>
  </si>
  <si>
    <t>Факт</t>
  </si>
  <si>
    <t>0900000</t>
  </si>
  <si>
    <t>Генеральна прокуратура України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</si>
  <si>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</si>
  <si>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</si>
  <si>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</si>
  <si>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</si>
  <si>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</si>
  <si>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</si>
  <si>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</si>
  <si>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</si>
  <si>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</si>
  <si>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</si>
  <si>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</si>
  <si>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</si>
  <si>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</si>
  <si>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</si>
  <si>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</si>
  <si>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</si>
  <si>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</si>
  <si>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</si>
  <si>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</si>
  <si>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</si>
  <si>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</si>
  <si>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</si>
  <si>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</si>
  <si>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</si>
  <si>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</si>
  <si>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</si>
  <si>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</si>
  <si>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</si>
  <si>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Державне управління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</si>
  <si>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</si>
  <si>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</si>
  <si>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</si>
  <si>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</si>
  <si>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</si>
  <si>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</si>
  <si>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</si>
  <si>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</si>
  <si>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</si>
  <si>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</si>
  <si>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</si>
  <si>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</si>
  <si>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</si>
  <si>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</si>
  <si>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</si>
  <si>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</si>
  <si>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</si>
  <si>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</si>
  <si>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</si>
  <si>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</si>
  <si>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</si>
  <si>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</si>
  <si>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</si>
  <si>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</si>
  <si>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</si>
  <si>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</si>
  <si>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</si>
  <si>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</si>
  <si>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</si>
  <si>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</si>
  <si>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</si>
  <si>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</si>
  <si>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</si>
  <si>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</si>
  <si>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</si>
  <si>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</si>
  <si>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</si>
  <si>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</si>
  <si>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</si>
  <si>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</si>
  <si>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</si>
  <si>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</si>
  <si>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</si>
  <si>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</si>
  <si>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</si>
  <si>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</si>
  <si>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</si>
  <si>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</si>
  <si>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</si>
  <si>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</si>
  <si>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</si>
  <si>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</si>
  <si>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</si>
  <si>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</si>
  <si>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</si>
  <si>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</si>
  <si>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</si>
  <si>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</si>
  <si>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</si>
  <si>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</si>
  <si>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</si>
  <si>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</si>
  <si>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</si>
  <si>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</si>
  <si>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</si>
  <si>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</si>
  <si>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</si>
  <si>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</si>
  <si>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</si>
  <si>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</si>
  <si>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</si>
  <si>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</si>
  <si>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</si>
  <si>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</si>
  <si>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</si>
  <si>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</si>
  <si>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</si>
  <si>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</si>
  <si>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</si>
  <si>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</si>
  <si>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</si>
  <si>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</si>
  <si>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</si>
  <si>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</si>
  <si>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</si>
  <si>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</si>
  <si>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</si>
  <si>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</si>
  <si>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</si>
  <si>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</si>
  <si>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</si>
  <si>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</si>
  <si>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</si>
  <si>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</si>
  <si>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</si>
  <si>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</si>
  <si>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</si>
  <si>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</si>
  <si>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</si>
  <si>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</si>
  <si>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</si>
  <si>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</si>
  <si>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</si>
  <si>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</si>
  <si>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</si>
  <si>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</si>
  <si>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</si>
  <si>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</si>
  <si>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</si>
  <si>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Інфраструктура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</si>
  <si>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</si>
  <si>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</si>
  <si>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</si>
  <si>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</si>
  <si>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</si>
  <si>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</si>
  <si>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</si>
  <si>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</si>
  <si>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</si>
  <si>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</si>
  <si>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</si>
  <si>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</si>
  <si>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</si>
  <si>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</si>
  <si>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</si>
  <si>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</si>
  <si>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</si>
  <si>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</si>
  <si>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</si>
  <si>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Культура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</si>
  <si>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</si>
  <si>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</si>
  <si>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</si>
  <si>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</si>
  <si>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</si>
  <si>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</si>
  <si>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</si>
  <si>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</si>
  <si>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</si>
  <si>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</si>
  <si>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</si>
  <si>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</si>
  <si>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</si>
  <si>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</si>
  <si>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</si>
  <si>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</si>
  <si>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</si>
  <si>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</si>
  <si>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</si>
  <si>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</si>
  <si>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</si>
  <si>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</si>
  <si>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</si>
  <si>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</si>
  <si>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</si>
  <si>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</si>
  <si>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</si>
  <si>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</si>
  <si>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</si>
  <si>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</si>
  <si>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</si>
  <si>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</si>
  <si>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</si>
  <si>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</si>
  <si>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Охорона здоров'я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</si>
  <si>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</si>
  <si>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</si>
  <si>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</si>
  <si>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</si>
  <si>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 xml:space="preserve">Судова влада 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</si>
  <si>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</si>
  <si>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</si>
  <si>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</si>
  <si>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</si>
  <si>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</si>
  <si>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</si>
  <si>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</si>
  <si>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</si>
  <si>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</si>
  <si>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</si>
  <si>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</si>
  <si>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</si>
  <si>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</si>
  <si>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</si>
  <si>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</si>
  <si>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</si>
  <si>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</si>
  <si>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</si>
  <si>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</si>
  <si>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</si>
  <si>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</si>
  <si>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</si>
  <si>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</si>
  <si>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</si>
  <si>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</si>
  <si>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</si>
  <si>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</si>
  <si>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</si>
  <si>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</si>
  <si>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</si>
  <si>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</si>
  <si>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</si>
  <si>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</si>
  <si>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</si>
  <si>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</si>
  <si>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</si>
  <si>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</si>
  <si>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</si>
  <si>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</si>
  <si>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</si>
  <si>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</si>
  <si>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</si>
  <si>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</si>
  <si>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</si>
  <si>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</si>
  <si>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</si>
  <si>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</si>
  <si>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</si>
  <si>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</si>
  <si>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</si>
  <si>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</si>
  <si>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</si>
  <si>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</si>
  <si>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</si>
  <si>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</si>
  <si>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</si>
  <si>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</si>
  <si>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</si>
  <si>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</si>
  <si>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</si>
  <si>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</si>
  <si>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</si>
  <si>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</si>
  <si>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</si>
  <si>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</si>
  <si>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Всього</t>
  </si>
  <si>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</si>
  <si>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</si>
  <si>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</si>
  <si>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</si>
  <si>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</si>
  <si>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</si>
  <si>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</si>
  <si>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</si>
  <si>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</si>
  <si>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</si>
  <si>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</si>
  <si>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</si>
  <si>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</si>
  <si>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</si>
  <si>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</si>
  <si>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</si>
  <si>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</si>
  <si>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</si>
  <si>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</si>
  <si>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</si>
  <si>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</si>
  <si>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</si>
  <si>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</si>
  <si>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</si>
  <si>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</si>
  <si>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</si>
  <si>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</si>
  <si>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</si>
  <si>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</si>
  <si>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</si>
  <si>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</si>
  <si>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</si>
  <si>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</si>
  <si>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</si>
  <si>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</si>
  <si>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</si>
  <si>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</si>
  <si>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</si>
  <si>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</si>
  <si>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</si>
  <si>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</si>
  <si>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</si>
  <si>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</si>
  <si>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</si>
  <si>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</si>
  <si>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</si>
  <si>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</si>
  <si>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</si>
  <si>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</si>
  <si>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</si>
  <si>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</si>
  <si>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</si>
  <si>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</si>
  <si>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</si>
  <si>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</si>
  <si>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</si>
  <si>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</si>
  <si>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</si>
  <si>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</si>
  <si>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</si>
  <si>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</si>
  <si>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</si>
  <si>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</si>
  <si>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</si>
  <si>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</si>
  <si>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>5.4</t>
  </si>
  <si>
    <t>у т.ч. додаткові дотації з державного бюджету місцевим бюджетам</t>
  </si>
  <si>
    <t>14</t>
  </si>
  <si>
    <t>5.5</t>
  </si>
  <si>
    <t xml:space="preserve"> у т.ч. субвенції державного бюджету місцевим бюджетам</t>
  </si>
  <si>
    <t>15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</si>
  <si>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</si>
  <si>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</si>
  <si>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</si>
  <si>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</si>
  <si>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</si>
  <si>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</si>
  <si>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</si>
  <si>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</si>
  <si>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</si>
  <si>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</si>
  <si>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</si>
  <si>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</si>
  <si>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</si>
  <si>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</si>
  <si>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</si>
  <si>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</si>
  <si>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</si>
  <si>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</si>
  <si>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</si>
  <si>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</si>
  <si>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</si>
  <si>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</si>
  <si>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</si>
  <si>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</si>
  <si>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</si>
  <si>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</si>
  <si>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</si>
  <si>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</si>
  <si>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</si>
  <si>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</si>
  <si>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</si>
  <si>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</si>
  <si>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</si>
  <si>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</si>
  <si>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</si>
  <si>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</si>
  <si>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</si>
  <si>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Сценарий 1. Базовый</t>
  </si>
  <si>
    <t>Показники</t>
  </si>
  <si>
    <t>ВВП,млн грн</t>
  </si>
  <si>
    <t>ВВП,млн USD</t>
  </si>
  <si>
    <t>Зростання ВВП, %</t>
  </si>
  <si>
    <t>індекс дефлятор, %</t>
  </si>
  <si>
    <t>курс UAH/USD</t>
  </si>
  <si>
    <t>Доходи % ВВП</t>
  </si>
  <si>
    <t>Видатки, %ВВП</t>
  </si>
  <si>
    <t>Дефіцит бюджету</t>
  </si>
  <si>
    <t>2019Е</t>
  </si>
  <si>
    <t>2020Е</t>
  </si>
  <si>
    <t>2021Е</t>
  </si>
  <si>
    <t>2022Е</t>
  </si>
  <si>
    <t>2023Е</t>
  </si>
  <si>
    <t>2024Е</t>
  </si>
  <si>
    <t>2025Е</t>
  </si>
  <si>
    <t>2026Е</t>
  </si>
  <si>
    <t>2027Е</t>
  </si>
  <si>
    <t>2028Е</t>
  </si>
  <si>
    <t>2029Е</t>
  </si>
  <si>
    <t>2030Е</t>
  </si>
  <si>
    <t>Держ.борг, млн грн, кінець року</t>
  </si>
  <si>
    <t>ВВП, млрд грв</t>
  </si>
  <si>
    <t>Держ.борг, % ВВП</t>
  </si>
  <si>
    <t>Держ.борг, млрд грн, кінець року</t>
  </si>
  <si>
    <t>Доходи, млн грв</t>
  </si>
  <si>
    <t>Доходи, млрд грв</t>
  </si>
  <si>
    <t>ЕСВ, млн грв</t>
  </si>
  <si>
    <t>ЕСВ, млрд грв</t>
  </si>
  <si>
    <t>Доходи Зведеного бюджету, млн грн</t>
  </si>
  <si>
    <t>Доходи Зведеного бюджету, млрд грн</t>
  </si>
  <si>
    <t>податок з доходів фізичних осіб</t>
  </si>
  <si>
    <t>податок на прибуток підприємств</t>
  </si>
  <si>
    <t>ПДВ</t>
  </si>
  <si>
    <t>акцизний податок</t>
  </si>
  <si>
    <t>Рентна плата та плата за користування надрами</t>
  </si>
  <si>
    <t>Мито</t>
  </si>
  <si>
    <t>Місцеві податки</t>
  </si>
  <si>
    <t>інші податки</t>
  </si>
  <si>
    <t>Неподаткові надходження</t>
  </si>
  <si>
    <t>Інші доходи</t>
  </si>
  <si>
    <t>Видатки, млн грн</t>
  </si>
  <si>
    <t>Видатки, млрд грв</t>
  </si>
  <si>
    <t xml:space="preserve">Загальнодержавні функції </t>
  </si>
  <si>
    <t>Загальнодержавні функції</t>
  </si>
  <si>
    <t>Обслуговування боргу</t>
  </si>
  <si>
    <t>Оборона</t>
  </si>
  <si>
    <t>Громадський порядок, безпека та судова влада</t>
  </si>
  <si>
    <t>Економічна діяльність</t>
  </si>
  <si>
    <t>Охорона навколишнього природного середовища</t>
  </si>
  <si>
    <t>Житлово-комунальне господарство</t>
  </si>
  <si>
    <t>Духовний та фізичний розвиток</t>
  </si>
  <si>
    <t>Соціальний захист та соціальне+пенсійне забезпечення</t>
  </si>
  <si>
    <t xml:space="preserve">ПФУ </t>
  </si>
  <si>
    <t>Субсідіі ЖКГ</t>
  </si>
  <si>
    <t>Інша діяльність у сфері соціального захисту</t>
  </si>
  <si>
    <t>Дефіцит бюджету, млн грн</t>
  </si>
  <si>
    <t>Дефіцит бюджету, млрд грв</t>
  </si>
  <si>
    <t>Доходи, % ВВП</t>
  </si>
  <si>
    <t>ЕСВ, % ВВП</t>
  </si>
  <si>
    <t>ЕСВ, %ВВП</t>
  </si>
  <si>
    <t>Доходи Зведеного бюджету, % ВВП</t>
  </si>
  <si>
    <t>податок на прибуток підприємств/ПНВК</t>
  </si>
  <si>
    <t>Видатки, % ВВП</t>
  </si>
  <si>
    <t>Дефіцит бюджету, % 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</si>
</sst>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₴"/>
    <numFmt numFmtId="165" formatCode="0.0%"/>
    <numFmt numFmtId="166" formatCode="0.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6"/>
      <color indexed="8"/>
      <name val="Calibri"/>
      <family val="2"/>
      <charset val="204"/>
    </font>
    <font>
      <sz val="10"/>
      <color indexed="8"/>
      <name val="Arial Unicode MS"/>
      <family val="2"/>
      <charset val="204"/>
    </font>
    <font>
      <b/>
      <sz val="14"/>
      <color indexed="9"/>
      <name val="Calibri"/>
      <family val="2"/>
      <charset val="204"/>
    </font>
    <font>
      <b/>
      <sz val="10"/>
      <color indexed="8"/>
      <name val="Arial Unicode MS"/>
      <family val="2"/>
      <charset val="204"/>
    </font>
    <font>
      <b/>
      <sz val="14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 Cyr"/>
      <charset val="204"/>
    </font>
    <font>
      <b/>
      <sz val="11"/>
      <color indexed="9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name val="Calibri"/>
      <family val="2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1"/>
      <color rgb="FF00B050"/>
      <name val="Calibri"/>
      <family val="2"/>
    </font>
    <font>
      <sz val="10"/>
      <color rgb="FFFF0000"/>
      <name val="Arial Cyr"/>
      <charset val="204"/>
    </font>
    <font>
      <i/>
      <sz val="9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5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1" xfId="0" applyFont="1" applyBorder="1"/>
    <xf numFmtId="4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4" fontId="4" fillId="0" borderId="1" xfId="0" applyNumberFormat="1" applyFon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2" borderId="1" xfId="0" applyFill="1" applyBorder="1"/>
    <xf numFmtId="4" fontId="0" fillId="2" borderId="1" xfId="0" applyNumberFormat="1" applyFill="1" applyBorder="1"/>
    <xf numFmtId="0" fontId="4" fillId="2" borderId="1" xfId="0" applyFont="1" applyFill="1" applyBorder="1"/>
    <xf numFmtId="4" fontId="4" fillId="2" borderId="1" xfId="0" applyNumberFormat="1" applyFont="1" applyFill="1" applyBorder="1"/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7" fillId="3" borderId="3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left" wrapText="1"/>
    </xf>
    <xf numFmtId="49" fontId="7" fillId="4" borderId="1" xfId="0" applyNumberFormat="1" applyFont="1" applyFill="1" applyBorder="1" applyAlignment="1" applyProtection="1">
      <alignment horizontal="center" vertical="center"/>
    </xf>
    <xf numFmtId="49" fontId="7" fillId="5" borderId="3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left" wrapText="1"/>
    </xf>
    <xf numFmtId="164" fontId="7" fillId="5" borderId="1" xfId="0" applyNumberFormat="1" applyFont="1" applyFill="1" applyBorder="1" applyAlignment="1" applyProtection="1">
      <alignment horizontal="right"/>
    </xf>
    <xf numFmtId="49" fontId="7" fillId="5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8" fillId="4" borderId="1" xfId="0" applyNumberFormat="1" applyFont="1" applyFill="1" applyBorder="1" applyAlignment="1" applyProtection="1">
      <alignment horizontal="left" wrapText="1"/>
    </xf>
    <xf numFmtId="164" fontId="7" fillId="4" borderId="1" xfId="0" applyNumberFormat="1" applyFont="1" applyFill="1" applyBorder="1" applyAlignment="1" applyProtection="1">
      <alignment horizontal="right"/>
    </xf>
    <xf numFmtId="3" fontId="7" fillId="4" borderId="1" xfId="0" applyNumberFormat="1" applyFont="1" applyFill="1" applyBorder="1" applyAlignment="1" applyProtection="1">
      <alignment horizontal="right" wrapText="1"/>
    </xf>
    <xf numFmtId="0" fontId="7" fillId="4" borderId="1" xfId="0" applyNumberFormat="1" applyFont="1" applyFill="1" applyBorder="1" applyAlignment="1" applyProtection="1">
      <alignment wrapText="1"/>
    </xf>
    <xf numFmtId="3" fontId="7" fillId="4" borderId="1" xfId="0" applyNumberFormat="1" applyFont="1" applyFill="1" applyBorder="1" applyAlignment="1" applyProtection="1">
      <alignment wrapText="1"/>
    </xf>
    <xf numFmtId="3" fontId="7" fillId="4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7" fillId="4" borderId="0" xfId="0" applyNumberFormat="1" applyFont="1" applyFill="1" applyBorder="1" applyAlignment="1" applyProtection="1">
      <alignment horizontal="right"/>
    </xf>
    <xf numFmtId="0" fontId="9" fillId="0" borderId="0" xfId="1"/>
    <xf numFmtId="0" fontId="10" fillId="3" borderId="0" xfId="1" applyFont="1" applyFill="1"/>
    <xf numFmtId="0" fontId="11" fillId="3" borderId="0" xfId="1" applyFont="1" applyFill="1"/>
    <xf numFmtId="0" fontId="9" fillId="3" borderId="0" xfId="1" applyFill="1"/>
    <xf numFmtId="0" fontId="12" fillId="6" borderId="0" xfId="1" applyFont="1" applyFill="1"/>
    <xf numFmtId="0" fontId="12" fillId="6" borderId="0" xfId="1" applyFont="1" applyFill="1" applyAlignment="1">
      <alignment wrapText="1"/>
    </xf>
    <xf numFmtId="4" fontId="13" fillId="7" borderId="0" xfId="1" applyNumberFormat="1" applyFont="1" applyFill="1" applyAlignment="1">
      <alignment horizontal="left" indent="1"/>
    </xf>
    <xf numFmtId="165" fontId="9" fillId="7" borderId="0" xfId="1" applyNumberFormat="1" applyFill="1"/>
    <xf numFmtId="165" fontId="9" fillId="7" borderId="0" xfId="2" applyNumberFormat="1" applyFill="1"/>
    <xf numFmtId="165" fontId="9" fillId="7" borderId="0" xfId="2" applyNumberFormat="1" applyFont="1" applyFill="1"/>
    <xf numFmtId="165" fontId="11" fillId="7" borderId="0" xfId="1" applyNumberFormat="1" applyFont="1" applyFill="1"/>
    <xf numFmtId="166" fontId="9" fillId="7" borderId="0" xfId="1" applyNumberFormat="1" applyFill="1"/>
    <xf numFmtId="166" fontId="11" fillId="7" borderId="0" xfId="1" applyNumberFormat="1" applyFont="1" applyFill="1"/>
    <xf numFmtId="166" fontId="9" fillId="7" borderId="0" xfId="2" applyNumberFormat="1" applyFill="1"/>
    <xf numFmtId="0" fontId="14" fillId="8" borderId="1" xfId="1" applyFont="1" applyFill="1" applyBorder="1"/>
    <xf numFmtId="3" fontId="15" fillId="8" borderId="1" xfId="1" applyNumberFormat="1" applyFont="1" applyFill="1" applyBorder="1"/>
    <xf numFmtId="4" fontId="15" fillId="4" borderId="1" xfId="1" applyNumberFormat="1" applyFont="1" applyFill="1" applyBorder="1"/>
    <xf numFmtId="1" fontId="16" fillId="0" borderId="1" xfId="0" applyNumberFormat="1" applyFont="1" applyBorder="1"/>
    <xf numFmtId="165" fontId="0" fillId="0" borderId="1" xfId="0" applyNumberFormat="1" applyFont="1" applyBorder="1"/>
    <xf numFmtId="4" fontId="17" fillId="9" borderId="0" xfId="1" applyNumberFormat="1" applyFont="1" applyFill="1"/>
    <xf numFmtId="1" fontId="0" fillId="0" borderId="1" xfId="0" applyNumberFormat="1" applyFont="1" applyBorder="1"/>
    <xf numFmtId="0" fontId="20" fillId="4" borderId="1" xfId="1" applyFont="1" applyFill="1" applyBorder="1" applyAlignment="1">
      <alignment horizontal="left" indent="1"/>
    </xf>
    <xf numFmtId="0" fontId="20" fillId="7" borderId="0" xfId="1" applyFont="1" applyFill="1" applyAlignment="1">
      <alignment horizontal="left" indent="1"/>
    </xf>
    <xf numFmtId="0" fontId="20" fillId="7" borderId="0" xfId="1" applyFont="1" applyFill="1" applyAlignment="1">
      <alignment horizontal="left" wrapText="1" indent="1"/>
    </xf>
    <xf numFmtId="0" fontId="20" fillId="4" borderId="1" xfId="1" applyFont="1" applyFill="1" applyBorder="1" applyAlignment="1">
      <alignment horizontal="left" wrapText="1" indent="1"/>
    </xf>
    <xf numFmtId="4" fontId="15" fillId="10" borderId="0" xfId="1" applyNumberFormat="1" applyFont="1" applyFill="1"/>
    <xf numFmtId="0" fontId="22" fillId="0" borderId="0" xfId="1" applyFont="1" applyAlignment="1">
      <alignment horizontal="left" indent="1"/>
    </xf>
    <xf numFmtId="0" fontId="22" fillId="0" borderId="1" xfId="1" applyFont="1" applyBorder="1" applyAlignment="1">
      <alignment horizontal="left" indent="1"/>
    </xf>
    <xf numFmtId="0" fontId="20" fillId="10" borderId="0" xfId="1" applyFont="1" applyFill="1" applyAlignment="1">
      <alignment horizontal="left"/>
    </xf>
    <xf numFmtId="0" fontId="22" fillId="0" borderId="0" xfId="1" applyFont="1" applyAlignment="1">
      <alignment horizontal="left" wrapText="1" indent="1"/>
    </xf>
    <xf numFmtId="0" fontId="22" fillId="0" borderId="1" xfId="1" applyFont="1" applyBorder="1" applyAlignment="1">
      <alignment horizontal="left" wrapText="1" indent="1"/>
    </xf>
    <xf numFmtId="165" fontId="18" fillId="9" borderId="0" xfId="1" applyNumberFormat="1" applyFont="1" applyFill="1"/>
    <xf numFmtId="165" fontId="16" fillId="0" borderId="1" xfId="0" applyNumberFormat="1" applyFont="1" applyBorder="1"/>
    <xf numFmtId="0" fontId="9" fillId="3" borderId="0" xfId="1" applyFont="1" applyFill="1" applyAlignment="1">
      <alignment horizontal="left" wrapText="1" indent="1"/>
    </xf>
    <xf numFmtId="165" fontId="9" fillId="3" borderId="0" xfId="1" applyNumberFormat="1" applyFill="1"/>
    <xf numFmtId="165" fontId="21" fillId="10" borderId="0" xfId="1" applyNumberFormat="1" applyFont="1" applyFill="1"/>
    <xf numFmtId="165" fontId="9" fillId="0" borderId="0" xfId="1" applyNumberFormat="1"/>
    <xf numFmtId="165" fontId="25" fillId="0" borderId="1" xfId="0" applyNumberFormat="1" applyFont="1" applyBorder="1"/>
    <xf numFmtId="165" fontId="9" fillId="10" borderId="0" xfId="1" applyNumberFormat="1" applyFill="1"/>
    <xf numFmtId="3" fontId="18" fillId="9" borderId="0" xfId="1" applyNumberFormat="1" applyFont="1" applyFill="1"/>
    <xf numFmtId="3" fontId="21" fillId="10" borderId="0" xfId="1" applyNumberFormat="1" applyFont="1" applyFill="1"/>
    <xf numFmtId="3" fontId="9" fillId="0" borderId="0" xfId="1" applyNumberFormat="1"/>
    <xf numFmtId="3" fontId="19" fillId="0" borderId="0" xfId="1" applyNumberFormat="1" applyFont="1"/>
    <xf numFmtId="3" fontId="23" fillId="0" borderId="0" xfId="1" applyNumberFormat="1" applyFont="1"/>
    <xf numFmtId="3" fontId="9" fillId="10" borderId="0" xfId="1" applyNumberFormat="1" applyFill="1"/>
    <xf numFmtId="3" fontId="24" fillId="0" borderId="0" xfId="0" applyNumberFormat="1" applyFont="1"/>
    <xf numFmtId="3" fontId="0" fillId="0" borderId="0" xfId="0" applyNumberFormat="1"/>
    <xf numFmtId="3" fontId="18" fillId="9" borderId="0" xfId="3" applyNumberFormat="1" applyFont="1" applyFill="1"/>
    <xf numFmtId="3" fontId="9" fillId="7" borderId="0" xfId="1" applyNumberFormat="1" applyFill="1"/>
    <xf numFmtId="3" fontId="11" fillId="7" borderId="0" xfId="1" applyNumberFormat="1" applyFont="1" applyFill="1"/>
    <xf numFmtId="3" fontId="19" fillId="7" borderId="0" xfId="3" applyNumberFormat="1" applyFont="1" applyFill="1"/>
    <xf numFmtId="3" fontId="5" fillId="7" borderId="0" xfId="4" applyNumberFormat="1" applyFill="1"/>
    <xf numFmtId="3" fontId="19" fillId="7" borderId="0" xfId="1" applyNumberFormat="1" applyFont="1" applyFill="1"/>
    <xf numFmtId="3" fontId="19" fillId="7" borderId="0" xfId="2" applyNumberFormat="1" applyFont="1" applyFill="1"/>
    <xf numFmtId="3" fontId="9" fillId="7" borderId="0" xfId="2" applyNumberFormat="1" applyFill="1"/>
    <xf numFmtId="3" fontId="9" fillId="7" borderId="0" xfId="3" applyNumberFormat="1" applyFill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5">
    <cellStyle name="Normal" xfId="0" builtinId="0"/>
    <cellStyle name="Обычный 2" xfId="4"/>
    <cellStyle name="Обычный_budget-2013-2021" xfId="2"/>
    <cellStyle name="Обычный_доходыбезреформы" xfId="3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4"/>
  <sheetViews>
    <sheetView tabSelected="1" topLeftCell="A280" workbookViewId="0">
      <selection activeCell="J30" sqref="J30"/>
    </sheetView>
  </sheetViews>
  <sheetFormatPr defaultRowHeight="15"/>
  <cols>
    <col min="3" max="3" width="27.85546875" customWidth="1"/>
  </cols>
  <sheetData>
    <row r="3" spans="1:6">
      <c r="A3" s="91" t="s">
        <v>8</v>
      </c>
      <c r="B3" s="91"/>
      <c r="C3" s="91" t="s">
        <v>9</v>
      </c>
      <c r="D3" s="90" t="s">
        <v>5</v>
      </c>
      <c r="E3" s="90"/>
      <c r="F3" s="90"/>
    </row>
    <row r="4" spans="1:6">
      <c r="A4" s="91"/>
      <c r="B4" s="91"/>
      <c r="C4" s="91"/>
      <c r="D4" s="90"/>
      <c r="E4" s="90"/>
      <c r="F4" s="90"/>
    </row>
    <row r="5" spans="1:6">
      <c r="A5" s="91" t="s">
        <v>10</v>
      </c>
      <c r="B5" s="91"/>
      <c r="C5" s="91" t="s">
        <v>11</v>
      </c>
      <c r="D5" s="90" t="s">
        <v>5</v>
      </c>
      <c r="E5" s="90"/>
      <c r="F5" s="90"/>
    </row>
    <row r="6" spans="1:6">
      <c r="A6" s="91"/>
      <c r="B6" s="91"/>
      <c r="C6" s="91"/>
      <c r="D6" s="90"/>
      <c r="E6" s="90"/>
      <c r="F6" s="90"/>
    </row>
    <row r="7" spans="1:6">
      <c r="A7" s="91" t="s">
        <v>12</v>
      </c>
      <c r="B7" s="91"/>
      <c r="C7" s="91" t="s">
        <v>13</v>
      </c>
      <c r="D7" s="90" t="s">
        <v>5</v>
      </c>
      <c r="E7" s="90"/>
      <c r="F7" s="90"/>
    </row>
    <row r="8" spans="1:6">
      <c r="A8" s="91"/>
      <c r="B8" s="91"/>
      <c r="C8" s="91"/>
      <c r="D8" s="90"/>
      <c r="E8" s="90"/>
      <c r="F8" s="90"/>
    </row>
    <row r="9" spans="1:6">
      <c r="A9" s="91" t="s">
        <v>14</v>
      </c>
      <c r="B9" s="91"/>
      <c r="C9" s="91" t="s">
        <v>15</v>
      </c>
      <c r="D9" s="90" t="s">
        <v>5</v>
      </c>
      <c r="E9" s="90"/>
      <c r="F9" s="90"/>
    </row>
    <row r="10" spans="1:6">
      <c r="A10" s="91"/>
      <c r="B10" s="91"/>
      <c r="C10" s="91"/>
      <c r="D10" s="90"/>
      <c r="E10" s="90"/>
      <c r="F10" s="90"/>
    </row>
    <row r="11" spans="1:6">
      <c r="A11" s="91" t="s">
        <v>16</v>
      </c>
      <c r="B11" s="91"/>
      <c r="C11" s="91" t="s">
        <v>17</v>
      </c>
      <c r="D11" s="90" t="s">
        <v>5</v>
      </c>
      <c r="E11" s="90"/>
      <c r="F11" s="90"/>
    </row>
    <row r="12" spans="1:6">
      <c r="A12" s="91"/>
      <c r="B12" s="91"/>
      <c r="C12" s="91"/>
      <c r="D12" s="90"/>
      <c r="E12" s="90"/>
      <c r="F12" s="90"/>
    </row>
    <row r="13" spans="1:6">
      <c r="A13" s="91" t="s">
        <v>18</v>
      </c>
      <c r="B13" s="91"/>
      <c r="C13" s="91" t="s">
        <v>19</v>
      </c>
      <c r="D13" s="90" t="s">
        <v>5</v>
      </c>
      <c r="E13" s="90"/>
      <c r="F13" s="90"/>
    </row>
    <row r="14" spans="1:6">
      <c r="A14" s="91"/>
      <c r="B14" s="91"/>
      <c r="C14" s="91"/>
      <c r="D14" s="90"/>
      <c r="E14" s="90"/>
      <c r="F14" s="90"/>
    </row>
    <row r="15" spans="1:6">
      <c r="A15" s="91" t="s">
        <v>20</v>
      </c>
      <c r="B15" s="91"/>
      <c r="C15" s="91" t="s">
        <v>21</v>
      </c>
      <c r="D15" s="90" t="s">
        <v>5</v>
      </c>
      <c r="E15" s="90"/>
      <c r="F15" s="90"/>
    </row>
    <row r="16" spans="1:6">
      <c r="A16" s="91"/>
      <c r="B16" s="91"/>
      <c r="C16" s="91"/>
      <c r="D16" s="90"/>
      <c r="E16" s="90"/>
      <c r="F16" s="90"/>
    </row>
    <row r="17" spans="1:6">
      <c r="A17" s="91" t="s">
        <v>22</v>
      </c>
      <c r="B17" s="91"/>
      <c r="C17" s="91" t="s">
        <v>23</v>
      </c>
      <c r="D17" s="90" t="s">
        <v>5</v>
      </c>
      <c r="E17" s="90"/>
      <c r="F17" s="90"/>
    </row>
    <row r="18" spans="1:6">
      <c r="A18" s="91"/>
      <c r="B18" s="91"/>
      <c r="C18" s="91"/>
      <c r="D18" s="90"/>
      <c r="E18" s="90"/>
      <c r="F18" s="90"/>
    </row>
    <row r="19" spans="1:6">
      <c r="A19" s="91" t="s">
        <v>24</v>
      </c>
      <c r="B19" s="91"/>
      <c r="C19" s="91" t="s">
        <v>25</v>
      </c>
      <c r="D19" s="90" t="s">
        <v>5</v>
      </c>
      <c r="E19" s="90"/>
      <c r="F19" s="90"/>
    </row>
    <row r="20" spans="1:6">
      <c r="A20" s="91"/>
      <c r="B20" s="91"/>
      <c r="C20" s="91"/>
      <c r="D20" s="90"/>
      <c r="E20" s="90"/>
      <c r="F20" s="90"/>
    </row>
    <row r="21" spans="1:6">
      <c r="A21" s="91" t="s">
        <v>26</v>
      </c>
      <c r="B21" s="91"/>
      <c r="C21" s="91" t="s">
        <v>27</v>
      </c>
      <c r="D21" s="90" t="s">
        <v>5</v>
      </c>
      <c r="E21" s="90"/>
      <c r="F21" s="90"/>
    </row>
    <row r="22" spans="1:6">
      <c r="A22" s="91"/>
      <c r="B22" s="91"/>
      <c r="C22" s="91"/>
      <c r="D22" s="90"/>
      <c r="E22" s="90"/>
      <c r="F22" s="90"/>
    </row>
    <row r="23" spans="1:6">
      <c r="A23" s="91" t="s">
        <v>28</v>
      </c>
      <c r="B23" s="91"/>
      <c r="C23" s="91" t="s">
        <v>29</v>
      </c>
      <c r="D23" s="90" t="s">
        <v>5</v>
      </c>
      <c r="E23" s="90"/>
      <c r="F23" s="90"/>
    </row>
    <row r="24" spans="1:6">
      <c r="A24" s="91"/>
      <c r="B24" s="91"/>
      <c r="C24" s="91"/>
      <c r="D24" s="90"/>
      <c r="E24" s="90"/>
      <c r="F24" s="90"/>
    </row>
    <row r="25" spans="1:6">
      <c r="A25" s="91" t="s">
        <v>30</v>
      </c>
      <c r="B25" s="91"/>
      <c r="C25" s="91" t="s">
        <v>31</v>
      </c>
      <c r="D25" s="90" t="s">
        <v>5</v>
      </c>
      <c r="E25" s="90"/>
      <c r="F25" s="90"/>
    </row>
    <row r="26" spans="1:6">
      <c r="A26" s="91"/>
      <c r="B26" s="91"/>
      <c r="C26" s="91"/>
      <c r="D26" s="90"/>
      <c r="E26" s="90"/>
      <c r="F26" s="90"/>
    </row>
    <row r="27" spans="1:6">
      <c r="A27" s="91" t="s">
        <v>32</v>
      </c>
      <c r="B27" s="91"/>
      <c r="C27" s="91" t="s">
        <v>33</v>
      </c>
      <c r="D27" s="90" t="s">
        <v>5</v>
      </c>
      <c r="E27" s="90"/>
      <c r="F27" s="90"/>
    </row>
    <row r="28" spans="1:6">
      <c r="A28" s="91"/>
      <c r="B28" s="91"/>
      <c r="C28" s="91"/>
      <c r="D28" s="90"/>
      <c r="E28" s="90"/>
      <c r="F28" s="90"/>
    </row>
    <row r="29" spans="1:6">
      <c r="D29" s="90" t="s">
        <v>34</v>
      </c>
      <c r="E29" s="90"/>
      <c r="F29" s="90"/>
    </row>
    <row r="30" spans="1:6">
      <c r="D30" s="90"/>
      <c r="E30" s="90"/>
      <c r="F30" s="90"/>
    </row>
    <row r="31" spans="1:6">
      <c r="A31" s="92" t="s">
        <v>35</v>
      </c>
      <c r="B31" s="91" t="s">
        <v>36</v>
      </c>
      <c r="C31" s="91" t="s">
        <v>37</v>
      </c>
      <c r="D31" s="90" t="s">
        <v>34</v>
      </c>
      <c r="E31" s="90"/>
      <c r="F31" s="90"/>
    </row>
    <row r="32" spans="1:6">
      <c r="A32" s="92"/>
      <c r="B32" s="91" t="s">
        <v>36</v>
      </c>
      <c r="C32" s="91" t="s">
        <v>37</v>
      </c>
      <c r="D32" s="90"/>
      <c r="E32" s="90"/>
      <c r="F32" s="90"/>
    </row>
    <row r="33" spans="1:6">
      <c r="D33" s="90" t="s">
        <v>38</v>
      </c>
      <c r="E33" s="90"/>
      <c r="F33" s="90"/>
    </row>
    <row r="34" spans="1:6">
      <c r="D34" s="90"/>
      <c r="E34" s="90"/>
      <c r="F34" s="90"/>
    </row>
    <row r="35" spans="1:6">
      <c r="A35" s="91" t="s">
        <v>39</v>
      </c>
      <c r="B35" s="91"/>
      <c r="C35" s="91" t="s">
        <v>40</v>
      </c>
      <c r="D35" s="90" t="s">
        <v>38</v>
      </c>
      <c r="E35" s="90"/>
      <c r="F35" s="90"/>
    </row>
    <row r="36" spans="1:6">
      <c r="A36" s="91"/>
      <c r="B36" s="91"/>
      <c r="C36" s="91"/>
      <c r="D36" s="90"/>
      <c r="E36" s="90"/>
      <c r="F36" s="90"/>
    </row>
    <row r="37" spans="1:6">
      <c r="A37" s="91" t="s">
        <v>41</v>
      </c>
      <c r="B37" s="91"/>
      <c r="C37" s="91" t="s">
        <v>42</v>
      </c>
      <c r="D37" s="90" t="s">
        <v>38</v>
      </c>
      <c r="E37" s="90"/>
      <c r="F37" s="90"/>
    </row>
    <row r="38" spans="1:6">
      <c r="A38" s="91"/>
      <c r="B38" s="91"/>
      <c r="C38" s="91"/>
      <c r="D38" s="90"/>
      <c r="E38" s="90"/>
      <c r="F38" s="90"/>
    </row>
    <row r="39" spans="1:6">
      <c r="A39" s="91" t="s">
        <v>43</v>
      </c>
      <c r="B39" s="91"/>
      <c r="C39" s="91" t="s">
        <v>44</v>
      </c>
      <c r="D39" s="90" t="s">
        <v>38</v>
      </c>
      <c r="E39" s="90"/>
      <c r="F39" s="90"/>
    </row>
    <row r="40" spans="1:6">
      <c r="A40" s="91"/>
      <c r="B40" s="91"/>
      <c r="C40" s="91"/>
      <c r="D40" s="90"/>
      <c r="E40" s="90"/>
      <c r="F40" s="90"/>
    </row>
    <row r="41" spans="1:6">
      <c r="A41" s="91" t="s">
        <v>45</v>
      </c>
      <c r="B41" s="91"/>
      <c r="C41" s="91" t="s">
        <v>46</v>
      </c>
      <c r="D41" s="90" t="s">
        <v>38</v>
      </c>
      <c r="E41" s="90"/>
      <c r="F41" s="90"/>
    </row>
    <row r="42" spans="1:6">
      <c r="A42" s="91"/>
      <c r="B42" s="91"/>
      <c r="C42" s="91"/>
      <c r="D42" s="90"/>
      <c r="E42" s="90"/>
      <c r="F42" s="90"/>
    </row>
    <row r="43" spans="1:6">
      <c r="A43" s="91" t="s">
        <v>47</v>
      </c>
      <c r="B43" s="91"/>
      <c r="C43" s="91" t="s">
        <v>48</v>
      </c>
      <c r="D43" s="90" t="s">
        <v>38</v>
      </c>
      <c r="E43" s="90"/>
      <c r="F43" s="90"/>
    </row>
    <row r="44" spans="1:6">
      <c r="A44" s="91"/>
      <c r="B44" s="91"/>
      <c r="C44" s="91"/>
      <c r="D44" s="90"/>
      <c r="E44" s="90"/>
      <c r="F44" s="90"/>
    </row>
    <row r="45" spans="1:6">
      <c r="A45" s="91" t="s">
        <v>49</v>
      </c>
      <c r="B45" s="91"/>
      <c r="C45" s="91" t="s">
        <v>50</v>
      </c>
      <c r="D45" s="90" t="s">
        <v>38</v>
      </c>
      <c r="E45" s="90"/>
      <c r="F45" s="90"/>
    </row>
    <row r="46" spans="1:6">
      <c r="A46" s="91"/>
      <c r="B46" s="91"/>
      <c r="C46" s="91"/>
      <c r="D46" s="90"/>
      <c r="E46" s="90"/>
      <c r="F46" s="90"/>
    </row>
    <row r="47" spans="1:6">
      <c r="A47" s="91" t="s">
        <v>51</v>
      </c>
      <c r="B47" s="91"/>
      <c r="C47" s="91" t="s">
        <v>52</v>
      </c>
      <c r="D47" s="90" t="s">
        <v>38</v>
      </c>
      <c r="E47" s="90"/>
      <c r="F47" s="90"/>
    </row>
    <row r="48" spans="1:6">
      <c r="A48" s="91"/>
      <c r="B48" s="91"/>
      <c r="C48" s="91"/>
      <c r="D48" s="90"/>
      <c r="E48" s="90"/>
      <c r="F48" s="90"/>
    </row>
    <row r="49" spans="1:6">
      <c r="A49" s="91" t="s">
        <v>53</v>
      </c>
      <c r="B49" s="91"/>
      <c r="C49" s="91" t="s">
        <v>54</v>
      </c>
      <c r="D49" s="90" t="s">
        <v>38</v>
      </c>
      <c r="E49" s="90"/>
      <c r="F49" s="90"/>
    </row>
    <row r="50" spans="1:6">
      <c r="A50" s="91"/>
      <c r="B50" s="91"/>
      <c r="C50" s="91"/>
      <c r="D50" s="90"/>
      <c r="E50" s="90"/>
      <c r="F50" s="90"/>
    </row>
    <row r="51" spans="1:6">
      <c r="A51" s="91" t="s">
        <v>55</v>
      </c>
      <c r="B51" s="91"/>
      <c r="C51" s="91" t="s">
        <v>56</v>
      </c>
      <c r="D51" s="90" t="s">
        <v>38</v>
      </c>
      <c r="E51" s="90"/>
      <c r="F51" s="90"/>
    </row>
    <row r="52" spans="1:6">
      <c r="A52" s="91"/>
      <c r="B52" s="91"/>
      <c r="C52" s="91"/>
      <c r="D52" s="90"/>
      <c r="E52" s="90"/>
      <c r="F52" s="90"/>
    </row>
    <row r="53" spans="1:6">
      <c r="A53" s="91" t="s">
        <v>57</v>
      </c>
      <c r="B53" s="91"/>
      <c r="C53" s="91" t="s">
        <v>58</v>
      </c>
      <c r="D53" s="90" t="s">
        <v>38</v>
      </c>
      <c r="E53" s="90"/>
      <c r="F53" s="90"/>
    </row>
    <row r="54" spans="1:6">
      <c r="A54" s="91"/>
      <c r="B54" s="91"/>
      <c r="C54" s="91"/>
      <c r="D54" s="90"/>
      <c r="E54" s="90"/>
      <c r="F54" s="90"/>
    </row>
    <row r="55" spans="1:6">
      <c r="A55" s="91" t="s">
        <v>59</v>
      </c>
      <c r="B55" s="91"/>
      <c r="C55" s="91" t="s">
        <v>60</v>
      </c>
      <c r="D55" s="90" t="s">
        <v>38</v>
      </c>
      <c r="E55" s="90"/>
      <c r="F55" s="90"/>
    </row>
    <row r="56" spans="1:6">
      <c r="A56" s="91"/>
      <c r="B56" s="91"/>
      <c r="C56" s="91"/>
      <c r="D56" s="90"/>
      <c r="E56" s="90"/>
      <c r="F56" s="90"/>
    </row>
    <row r="57" spans="1:6">
      <c r="A57" s="91" t="s">
        <v>61</v>
      </c>
      <c r="B57" s="91"/>
      <c r="C57" s="91" t="s">
        <v>62</v>
      </c>
      <c r="D57" s="90" t="s">
        <v>38</v>
      </c>
      <c r="E57" s="90"/>
      <c r="F57" s="90"/>
    </row>
    <row r="58" spans="1:6">
      <c r="A58" s="91"/>
      <c r="B58" s="91"/>
      <c r="C58" s="91"/>
      <c r="D58" s="90"/>
      <c r="E58" s="90"/>
      <c r="F58" s="90"/>
    </row>
    <row r="59" spans="1:6">
      <c r="A59" s="91" t="s">
        <v>63</v>
      </c>
      <c r="B59" s="91"/>
      <c r="C59" s="91" t="s">
        <v>64</v>
      </c>
      <c r="D59" s="90" t="s">
        <v>38</v>
      </c>
      <c r="E59" s="90"/>
      <c r="F59" s="90"/>
    </row>
    <row r="60" spans="1:6">
      <c r="A60" s="91"/>
      <c r="B60" s="91"/>
      <c r="C60" s="91"/>
      <c r="D60" s="90"/>
      <c r="E60" s="90"/>
      <c r="F60" s="90"/>
    </row>
    <row r="61" spans="1:6">
      <c r="A61" s="91" t="s">
        <v>65</v>
      </c>
      <c r="B61" s="91"/>
      <c r="C61" s="91" t="s">
        <v>66</v>
      </c>
      <c r="D61" s="90" t="s">
        <v>38</v>
      </c>
      <c r="E61" s="90"/>
      <c r="F61" s="90"/>
    </row>
    <row r="62" spans="1:6">
      <c r="A62" s="91"/>
      <c r="B62" s="91"/>
      <c r="C62" s="91"/>
      <c r="D62" s="90"/>
      <c r="E62" s="90"/>
      <c r="F62" s="90"/>
    </row>
    <row r="63" spans="1:6">
      <c r="A63" s="91" t="s">
        <v>67</v>
      </c>
      <c r="B63" s="91"/>
      <c r="C63" s="91" t="s">
        <v>68</v>
      </c>
      <c r="D63" s="90" t="s">
        <v>38</v>
      </c>
      <c r="E63" s="90"/>
      <c r="F63" s="90"/>
    </row>
    <row r="64" spans="1:6">
      <c r="A64" s="91"/>
      <c r="B64" s="91"/>
      <c r="C64" s="91"/>
      <c r="D64" s="90"/>
      <c r="E64" s="90"/>
      <c r="F64" s="90"/>
    </row>
    <row r="65" spans="1:6">
      <c r="A65" s="91" t="s">
        <v>69</v>
      </c>
      <c r="B65" s="91"/>
      <c r="C65" s="91" t="s">
        <v>70</v>
      </c>
      <c r="D65" s="90" t="s">
        <v>38</v>
      </c>
      <c r="E65" s="90"/>
      <c r="F65" s="90"/>
    </row>
    <row r="66" spans="1:6">
      <c r="A66" s="91"/>
      <c r="B66" s="91"/>
      <c r="C66" s="91"/>
      <c r="D66" s="90"/>
      <c r="E66" s="90"/>
      <c r="F66" s="90"/>
    </row>
    <row r="67" spans="1:6">
      <c r="A67" s="91" t="s">
        <v>71</v>
      </c>
      <c r="B67" s="91"/>
      <c r="C67" s="91" t="s">
        <v>72</v>
      </c>
      <c r="D67" s="90" t="s">
        <v>38</v>
      </c>
      <c r="E67" s="90"/>
      <c r="F67" s="90"/>
    </row>
    <row r="68" spans="1:6">
      <c r="A68" s="91"/>
      <c r="B68" s="91"/>
      <c r="C68" s="91"/>
      <c r="D68" s="90"/>
      <c r="E68" s="90"/>
      <c r="F68" s="90"/>
    </row>
    <row r="69" spans="1:6">
      <c r="A69" s="91" t="s">
        <v>73</v>
      </c>
      <c r="B69" s="91"/>
      <c r="C69" s="91" t="s">
        <v>74</v>
      </c>
      <c r="D69" s="90" t="s">
        <v>38</v>
      </c>
      <c r="E69" s="90"/>
      <c r="F69" s="90"/>
    </row>
    <row r="70" spans="1:6">
      <c r="A70" s="91"/>
      <c r="B70" s="91"/>
      <c r="C70" s="91"/>
      <c r="D70" s="90"/>
      <c r="E70" s="90"/>
      <c r="F70" s="90"/>
    </row>
    <row r="71" spans="1:6">
      <c r="A71" s="91" t="s">
        <v>75</v>
      </c>
      <c r="B71" s="91"/>
      <c r="C71" s="91" t="s">
        <v>76</v>
      </c>
      <c r="D71" s="90" t="s">
        <v>38</v>
      </c>
      <c r="E71" s="90"/>
      <c r="F71" s="90"/>
    </row>
    <row r="72" spans="1:6">
      <c r="A72" s="91"/>
      <c r="B72" s="91"/>
      <c r="C72" s="91"/>
      <c r="D72" s="90"/>
      <c r="E72" s="90"/>
      <c r="F72" s="90"/>
    </row>
    <row r="73" spans="1:6">
      <c r="A73" s="91" t="s">
        <v>77</v>
      </c>
      <c r="B73" s="91"/>
      <c r="C73" s="91" t="s">
        <v>78</v>
      </c>
      <c r="D73" s="90" t="s">
        <v>38</v>
      </c>
      <c r="E73" s="90"/>
      <c r="F73" s="90"/>
    </row>
    <row r="74" spans="1:6">
      <c r="A74" s="91"/>
      <c r="B74" s="91"/>
      <c r="C74" s="91"/>
      <c r="D74" s="90"/>
      <c r="E74" s="90"/>
      <c r="F74" s="90"/>
    </row>
    <row r="75" spans="1:6">
      <c r="A75" s="91" t="s">
        <v>79</v>
      </c>
      <c r="B75" s="91"/>
      <c r="C75" s="91" t="s">
        <v>80</v>
      </c>
      <c r="D75" s="90" t="s">
        <v>38</v>
      </c>
      <c r="E75" s="90"/>
      <c r="F75" s="90"/>
    </row>
    <row r="76" spans="1:6">
      <c r="A76" s="91"/>
      <c r="B76" s="91"/>
      <c r="C76" s="91"/>
      <c r="D76" s="90"/>
      <c r="E76" s="90"/>
      <c r="F76" s="90"/>
    </row>
    <row r="77" spans="1:6">
      <c r="A77" s="91" t="s">
        <v>81</v>
      </c>
      <c r="B77" s="91"/>
      <c r="C77" s="91" t="s">
        <v>82</v>
      </c>
      <c r="D77" s="90" t="s">
        <v>38</v>
      </c>
      <c r="E77" s="90"/>
      <c r="F77" s="90"/>
    </row>
    <row r="78" spans="1:6">
      <c r="A78" s="91"/>
      <c r="B78" s="91"/>
      <c r="C78" s="91"/>
      <c r="D78" s="90"/>
      <c r="E78" s="90"/>
      <c r="F78" s="90"/>
    </row>
    <row r="79" spans="1:6">
      <c r="A79" s="91" t="s">
        <v>83</v>
      </c>
      <c r="B79" s="91"/>
      <c r="C79" s="91" t="s">
        <v>84</v>
      </c>
      <c r="D79" s="90" t="s">
        <v>38</v>
      </c>
      <c r="E79" s="90"/>
      <c r="F79" s="90"/>
    </row>
    <row r="80" spans="1:6">
      <c r="A80" s="91"/>
      <c r="B80" s="91"/>
      <c r="C80" s="91"/>
      <c r="D80" s="90"/>
      <c r="E80" s="90"/>
      <c r="F80" s="90"/>
    </row>
    <row r="81" spans="1:6">
      <c r="A81" s="91" t="s">
        <v>85</v>
      </c>
      <c r="B81" s="91"/>
      <c r="C81" s="91" t="s">
        <v>86</v>
      </c>
      <c r="D81" s="90" t="s">
        <v>38</v>
      </c>
      <c r="E81" s="90"/>
      <c r="F81" s="90"/>
    </row>
    <row r="82" spans="1:6">
      <c r="A82" s="91"/>
      <c r="B82" s="91"/>
      <c r="C82" s="91"/>
      <c r="D82" s="90"/>
      <c r="E82" s="90"/>
      <c r="F82" s="90"/>
    </row>
    <row r="83" spans="1:6">
      <c r="A83" s="91" t="s">
        <v>87</v>
      </c>
      <c r="B83" s="91"/>
      <c r="C83" s="91" t="s">
        <v>88</v>
      </c>
      <c r="D83" s="90" t="s">
        <v>38</v>
      </c>
      <c r="E83" s="90"/>
      <c r="F83" s="90"/>
    </row>
    <row r="84" spans="1:6">
      <c r="A84" s="91"/>
      <c r="B84" s="91"/>
      <c r="C84" s="91"/>
      <c r="D84" s="90"/>
      <c r="E84" s="90"/>
      <c r="F84" s="90"/>
    </row>
    <row r="85" spans="1:6">
      <c r="A85" s="91" t="s">
        <v>89</v>
      </c>
      <c r="B85" s="91"/>
      <c r="C85" s="91" t="s">
        <v>90</v>
      </c>
      <c r="D85" s="90" t="s">
        <v>38</v>
      </c>
      <c r="E85" s="90"/>
      <c r="F85" s="90"/>
    </row>
    <row r="86" spans="1:6">
      <c r="A86" s="91"/>
      <c r="B86" s="91"/>
      <c r="C86" s="91"/>
      <c r="D86" s="90"/>
      <c r="E86" s="90"/>
      <c r="F86" s="90"/>
    </row>
    <row r="87" spans="1:6">
      <c r="A87" s="91" t="s">
        <v>91</v>
      </c>
      <c r="B87" s="91"/>
      <c r="C87" s="91" t="s">
        <v>92</v>
      </c>
      <c r="D87" s="90" t="s">
        <v>38</v>
      </c>
      <c r="E87" s="90"/>
      <c r="F87" s="90"/>
    </row>
    <row r="88" spans="1:6">
      <c r="A88" s="91"/>
      <c r="B88" s="91"/>
      <c r="C88" s="91"/>
      <c r="D88" s="90"/>
      <c r="E88" s="90"/>
      <c r="F88" s="90"/>
    </row>
    <row r="89" spans="1:6">
      <c r="A89" s="91" t="s">
        <v>93</v>
      </c>
      <c r="B89" s="91"/>
      <c r="C89" s="91" t="s">
        <v>94</v>
      </c>
      <c r="D89" s="90" t="s">
        <v>38</v>
      </c>
      <c r="E89" s="90"/>
      <c r="F89" s="90"/>
    </row>
    <row r="90" spans="1:6">
      <c r="A90" s="91"/>
      <c r="B90" s="91"/>
      <c r="C90" s="91"/>
      <c r="D90" s="90"/>
      <c r="E90" s="90"/>
      <c r="F90" s="90"/>
    </row>
    <row r="91" spans="1:6">
      <c r="A91" s="91" t="s">
        <v>95</v>
      </c>
      <c r="B91" s="91"/>
      <c r="C91" s="91" t="s">
        <v>96</v>
      </c>
      <c r="D91" s="90" t="s">
        <v>38</v>
      </c>
      <c r="E91" s="90"/>
      <c r="F91" s="90"/>
    </row>
    <row r="92" spans="1:6">
      <c r="A92" s="91"/>
      <c r="B92" s="91"/>
      <c r="C92" s="91"/>
      <c r="D92" s="90"/>
      <c r="E92" s="90"/>
      <c r="F92" s="90"/>
    </row>
    <row r="93" spans="1:6">
      <c r="A93" s="91" t="s">
        <v>97</v>
      </c>
      <c r="B93" s="91"/>
      <c r="C93" s="91" t="s">
        <v>98</v>
      </c>
      <c r="D93" s="90" t="s">
        <v>38</v>
      </c>
      <c r="E93" s="90"/>
      <c r="F93" s="90"/>
    </row>
    <row r="94" spans="1:6">
      <c r="A94" s="91"/>
      <c r="B94" s="91"/>
      <c r="C94" s="91"/>
      <c r="D94" s="90"/>
      <c r="E94" s="90"/>
      <c r="F94" s="90"/>
    </row>
    <row r="95" spans="1:6">
      <c r="A95" s="91" t="s">
        <v>99</v>
      </c>
      <c r="B95" s="91"/>
      <c r="C95" s="91" t="s">
        <v>100</v>
      </c>
      <c r="D95" s="90" t="s">
        <v>38</v>
      </c>
      <c r="E95" s="90"/>
      <c r="F95" s="90"/>
    </row>
    <row r="96" spans="1:6">
      <c r="A96" s="91"/>
      <c r="B96" s="91"/>
      <c r="C96" s="91"/>
      <c r="D96" s="90"/>
      <c r="E96" s="90"/>
      <c r="F96" s="90"/>
    </row>
    <row r="97" spans="1:6">
      <c r="A97" s="91" t="s">
        <v>101</v>
      </c>
      <c r="B97" s="91"/>
      <c r="C97" s="91" t="s">
        <v>102</v>
      </c>
      <c r="D97" s="90" t="s">
        <v>38</v>
      </c>
      <c r="E97" s="90"/>
      <c r="F97" s="90"/>
    </row>
    <row r="98" spans="1:6">
      <c r="A98" s="91"/>
      <c r="B98" s="91"/>
      <c r="C98" s="91"/>
      <c r="D98" s="90"/>
      <c r="E98" s="90"/>
      <c r="F98" s="90"/>
    </row>
    <row r="99" spans="1:6">
      <c r="A99" s="91" t="s">
        <v>103</v>
      </c>
      <c r="B99" s="91"/>
      <c r="C99" s="91" t="s">
        <v>104</v>
      </c>
      <c r="D99" s="90" t="s">
        <v>38</v>
      </c>
      <c r="E99" s="90"/>
      <c r="F99" s="90"/>
    </row>
    <row r="100" spans="1:6">
      <c r="A100" s="91"/>
      <c r="B100" s="91"/>
      <c r="C100" s="91"/>
      <c r="D100" s="90"/>
      <c r="E100" s="90"/>
      <c r="F100" s="90"/>
    </row>
    <row r="101" spans="1:6">
      <c r="A101" s="91" t="s">
        <v>105</v>
      </c>
      <c r="B101" s="91"/>
      <c r="C101" s="91" t="s">
        <v>106</v>
      </c>
      <c r="D101" s="90" t="s">
        <v>38</v>
      </c>
      <c r="E101" s="90"/>
      <c r="F101" s="90"/>
    </row>
    <row r="102" spans="1:6">
      <c r="A102" s="91"/>
      <c r="B102" s="91"/>
      <c r="C102" s="91"/>
      <c r="D102" s="90"/>
      <c r="E102" s="90"/>
      <c r="F102" s="90"/>
    </row>
    <row r="103" spans="1:6">
      <c r="A103" s="91" t="s">
        <v>107</v>
      </c>
      <c r="B103" s="91"/>
      <c r="C103" s="91" t="s">
        <v>108</v>
      </c>
      <c r="D103" s="90" t="s">
        <v>38</v>
      </c>
      <c r="E103" s="90"/>
      <c r="F103" s="90"/>
    </row>
    <row r="104" spans="1:6">
      <c r="A104" s="91"/>
      <c r="B104" s="91"/>
      <c r="C104" s="91"/>
      <c r="D104" s="90"/>
      <c r="E104" s="90"/>
      <c r="F104" s="90"/>
    </row>
    <row r="105" spans="1:6">
      <c r="A105" s="91" t="s">
        <v>109</v>
      </c>
      <c r="B105" s="91"/>
      <c r="C105" s="91" t="s">
        <v>110</v>
      </c>
      <c r="D105" s="90" t="s">
        <v>38</v>
      </c>
      <c r="E105" s="90"/>
      <c r="F105" s="90"/>
    </row>
    <row r="106" spans="1:6">
      <c r="A106" s="91"/>
      <c r="B106" s="91"/>
      <c r="C106" s="91"/>
      <c r="D106" s="90"/>
      <c r="E106" s="90"/>
      <c r="F106" s="90"/>
    </row>
    <row r="107" spans="1:6">
      <c r="A107" s="91" t="s">
        <v>111</v>
      </c>
      <c r="B107" s="91"/>
      <c r="C107" s="91" t="s">
        <v>112</v>
      </c>
      <c r="D107" s="90" t="s">
        <v>38</v>
      </c>
      <c r="E107" s="90"/>
      <c r="F107" s="90"/>
    </row>
    <row r="108" spans="1:6">
      <c r="A108" s="91"/>
      <c r="B108" s="91"/>
      <c r="C108" s="91"/>
      <c r="D108" s="90"/>
      <c r="E108" s="90"/>
      <c r="F108" s="90"/>
    </row>
    <row r="109" spans="1:6">
      <c r="A109" s="91" t="s">
        <v>113</v>
      </c>
      <c r="B109" s="91"/>
      <c r="C109" s="91" t="s">
        <v>114</v>
      </c>
      <c r="D109" s="90" t="s">
        <v>38</v>
      </c>
      <c r="E109" s="90"/>
      <c r="F109" s="90"/>
    </row>
    <row r="110" spans="1:6">
      <c r="A110" s="91"/>
      <c r="B110" s="91"/>
      <c r="C110" s="91"/>
      <c r="D110" s="90"/>
      <c r="E110" s="90"/>
      <c r="F110" s="90"/>
    </row>
    <row r="111" spans="1:6">
      <c r="A111" s="91" t="s">
        <v>115</v>
      </c>
      <c r="B111" s="91"/>
      <c r="C111" s="91" t="s">
        <v>116</v>
      </c>
      <c r="D111" s="90" t="s">
        <v>38</v>
      </c>
      <c r="E111" s="90"/>
      <c r="F111" s="90"/>
    </row>
    <row r="112" spans="1:6">
      <c r="A112" s="91"/>
      <c r="B112" s="91"/>
      <c r="C112" s="91"/>
      <c r="D112" s="90"/>
      <c r="E112" s="90"/>
      <c r="F112" s="90"/>
    </row>
    <row r="113" spans="1:6">
      <c r="A113" s="91" t="s">
        <v>117</v>
      </c>
      <c r="B113" s="91"/>
      <c r="C113" s="91" t="s">
        <v>118</v>
      </c>
      <c r="D113" s="90" t="s">
        <v>38</v>
      </c>
      <c r="E113" s="90"/>
      <c r="F113" s="90"/>
    </row>
    <row r="114" spans="1:6">
      <c r="A114" s="91"/>
      <c r="B114" s="91"/>
      <c r="C114" s="91"/>
      <c r="D114" s="90"/>
      <c r="E114" s="90"/>
      <c r="F114" s="90"/>
    </row>
    <row r="115" spans="1:6">
      <c r="A115" s="91" t="s">
        <v>119</v>
      </c>
      <c r="B115" s="91"/>
      <c r="C115" s="91" t="s">
        <v>120</v>
      </c>
      <c r="D115" s="90" t="s">
        <v>38</v>
      </c>
      <c r="E115" s="90"/>
      <c r="F115" s="90"/>
    </row>
    <row r="116" spans="1:6">
      <c r="A116" s="91"/>
      <c r="B116" s="91"/>
      <c r="C116" s="91"/>
      <c r="D116" s="90"/>
      <c r="E116" s="90"/>
      <c r="F116" s="90"/>
    </row>
    <row r="117" spans="1:6">
      <c r="A117" s="91" t="s">
        <v>121</v>
      </c>
      <c r="B117" s="91"/>
      <c r="C117" s="91" t="s">
        <v>122</v>
      </c>
      <c r="D117" s="90" t="s">
        <v>38</v>
      </c>
      <c r="E117" s="90"/>
      <c r="F117" s="90"/>
    </row>
    <row r="118" spans="1:6">
      <c r="A118" s="91"/>
      <c r="B118" s="91"/>
      <c r="C118" s="91"/>
      <c r="D118" s="90"/>
      <c r="E118" s="90"/>
      <c r="F118" s="90"/>
    </row>
    <row r="119" spans="1:6">
      <c r="A119" s="91" t="s">
        <v>123</v>
      </c>
      <c r="B119" s="91"/>
      <c r="C119" s="91" t="s">
        <v>124</v>
      </c>
      <c r="D119" s="90" t="s">
        <v>38</v>
      </c>
      <c r="E119" s="90"/>
      <c r="F119" s="90"/>
    </row>
    <row r="120" spans="1:6">
      <c r="A120" s="91"/>
      <c r="B120" s="91"/>
      <c r="C120" s="91"/>
      <c r="D120" s="90"/>
      <c r="E120" s="90"/>
      <c r="F120" s="90"/>
    </row>
    <row r="121" spans="1:6">
      <c r="A121" s="91" t="s">
        <v>125</v>
      </c>
      <c r="B121" s="91"/>
      <c r="C121" s="91" t="s">
        <v>126</v>
      </c>
      <c r="D121" s="90" t="s">
        <v>38</v>
      </c>
      <c r="E121" s="90"/>
      <c r="F121" s="90"/>
    </row>
    <row r="122" spans="1:6">
      <c r="A122" s="91"/>
      <c r="B122" s="91"/>
      <c r="C122" s="91"/>
      <c r="D122" s="90"/>
      <c r="E122" s="90"/>
      <c r="F122" s="90"/>
    </row>
    <row r="123" spans="1:6">
      <c r="A123" s="91" t="s">
        <v>127</v>
      </c>
      <c r="B123" s="91"/>
      <c r="C123" s="91" t="s">
        <v>128</v>
      </c>
      <c r="D123" s="90" t="s">
        <v>38</v>
      </c>
      <c r="E123" s="90"/>
      <c r="F123" s="90"/>
    </row>
    <row r="124" spans="1:6">
      <c r="A124" s="91"/>
      <c r="B124" s="91"/>
      <c r="C124" s="91"/>
      <c r="D124" s="90"/>
      <c r="E124" s="90"/>
      <c r="F124" s="90"/>
    </row>
    <row r="125" spans="1:6">
      <c r="A125" s="91" t="s">
        <v>129</v>
      </c>
      <c r="B125" s="91"/>
      <c r="C125" s="91" t="s">
        <v>130</v>
      </c>
      <c r="D125" s="90" t="s">
        <v>38</v>
      </c>
      <c r="E125" s="90"/>
      <c r="F125" s="90"/>
    </row>
    <row r="126" spans="1:6">
      <c r="A126" s="91"/>
      <c r="B126" s="91"/>
      <c r="C126" s="91"/>
      <c r="D126" s="90"/>
      <c r="E126" s="90"/>
      <c r="F126" s="90"/>
    </row>
    <row r="127" spans="1:6">
      <c r="A127" s="91" t="s">
        <v>131</v>
      </c>
      <c r="B127" s="91"/>
      <c r="C127" s="91" t="s">
        <v>132</v>
      </c>
      <c r="D127" s="90" t="s">
        <v>38</v>
      </c>
      <c r="E127" s="90"/>
      <c r="F127" s="90"/>
    </row>
    <row r="128" spans="1:6">
      <c r="A128" s="91"/>
      <c r="B128" s="91"/>
      <c r="C128" s="91"/>
      <c r="D128" s="90"/>
      <c r="E128" s="90"/>
      <c r="F128" s="90"/>
    </row>
    <row r="129" spans="1:6">
      <c r="A129" s="91" t="s">
        <v>133</v>
      </c>
      <c r="B129" s="91"/>
      <c r="C129" s="91" t="s">
        <v>134</v>
      </c>
      <c r="D129" s="90" t="s">
        <v>38</v>
      </c>
      <c r="E129" s="90"/>
      <c r="F129" s="90"/>
    </row>
    <row r="130" spans="1:6">
      <c r="A130" s="91"/>
      <c r="B130" s="91"/>
      <c r="C130" s="91"/>
      <c r="D130" s="90"/>
      <c r="E130" s="90"/>
      <c r="F130" s="90"/>
    </row>
    <row r="131" spans="1:6">
      <c r="A131" s="91" t="s">
        <v>135</v>
      </c>
      <c r="B131" s="91"/>
      <c r="C131" s="91" t="s">
        <v>136</v>
      </c>
      <c r="D131" s="90" t="s">
        <v>38</v>
      </c>
      <c r="E131" s="90"/>
      <c r="F131" s="90"/>
    </row>
    <row r="132" spans="1:6">
      <c r="A132" s="91"/>
      <c r="B132" s="91"/>
      <c r="C132" s="91"/>
      <c r="D132" s="90"/>
      <c r="E132" s="90"/>
      <c r="F132" s="90"/>
    </row>
    <row r="133" spans="1:6">
      <c r="A133" s="91" t="s">
        <v>137</v>
      </c>
      <c r="B133" s="91"/>
      <c r="C133" s="91" t="s">
        <v>138</v>
      </c>
      <c r="D133" s="90" t="s">
        <v>38</v>
      </c>
      <c r="E133" s="90"/>
      <c r="F133" s="90"/>
    </row>
    <row r="134" spans="1:6">
      <c r="A134" s="91"/>
      <c r="B134" s="91"/>
      <c r="C134" s="91"/>
      <c r="D134" s="90"/>
      <c r="E134" s="90"/>
      <c r="F134" s="90"/>
    </row>
    <row r="135" spans="1:6">
      <c r="A135" s="91" t="s">
        <v>139</v>
      </c>
      <c r="B135" s="91"/>
      <c r="C135" s="91" t="s">
        <v>140</v>
      </c>
      <c r="D135" s="90" t="s">
        <v>38</v>
      </c>
      <c r="E135" s="90"/>
      <c r="F135" s="90"/>
    </row>
    <row r="136" spans="1:6">
      <c r="A136" s="91"/>
      <c r="B136" s="91"/>
      <c r="C136" s="91"/>
      <c r="D136" s="90"/>
      <c r="E136" s="90"/>
      <c r="F136" s="90"/>
    </row>
    <row r="137" spans="1:6">
      <c r="A137" s="91">
        <v>7960000</v>
      </c>
      <c r="B137" s="91"/>
      <c r="C137" s="91" t="s">
        <v>141</v>
      </c>
      <c r="D137" s="90" t="s">
        <v>38</v>
      </c>
      <c r="E137" s="90"/>
      <c r="F137" s="90"/>
    </row>
    <row r="138" spans="1:6">
      <c r="A138" s="91"/>
      <c r="B138" s="91"/>
      <c r="C138" s="91"/>
      <c r="D138" s="90"/>
      <c r="E138" s="90"/>
      <c r="F138" s="90"/>
    </row>
    <row r="139" spans="1:6">
      <c r="A139" s="91" t="s">
        <v>142</v>
      </c>
      <c r="B139" s="91"/>
      <c r="C139" s="91" t="s">
        <v>143</v>
      </c>
      <c r="D139" s="90" t="s">
        <v>38</v>
      </c>
      <c r="E139" s="90"/>
      <c r="F139" s="90"/>
    </row>
    <row r="140" spans="1:6">
      <c r="A140" s="91"/>
      <c r="B140" s="91"/>
      <c r="C140" s="91"/>
      <c r="D140" s="90"/>
      <c r="E140" s="90"/>
      <c r="F140" s="90"/>
    </row>
    <row r="141" spans="1:6">
      <c r="A141" s="91" t="s">
        <v>144</v>
      </c>
      <c r="B141" s="91"/>
      <c r="C141" s="91" t="s">
        <v>145</v>
      </c>
      <c r="D141" s="90" t="s">
        <v>38</v>
      </c>
      <c r="E141" s="90"/>
      <c r="F141" s="90"/>
    </row>
    <row r="142" spans="1:6">
      <c r="A142" s="91"/>
      <c r="B142" s="91"/>
      <c r="C142" s="91"/>
      <c r="D142" s="90"/>
      <c r="E142" s="90"/>
      <c r="F142" s="90"/>
    </row>
    <row r="143" spans="1:6">
      <c r="A143" s="91" t="s">
        <v>146</v>
      </c>
      <c r="B143" s="91"/>
      <c r="C143" s="91" t="s">
        <v>147</v>
      </c>
      <c r="D143" s="90" t="s">
        <v>38</v>
      </c>
      <c r="E143" s="90"/>
      <c r="F143" s="90"/>
    </row>
    <row r="144" spans="1:6">
      <c r="A144" s="91"/>
      <c r="B144" s="91"/>
      <c r="C144" s="91"/>
      <c r="D144" s="90"/>
      <c r="E144" s="90"/>
      <c r="F144" s="90"/>
    </row>
    <row r="145" spans="1:6">
      <c r="D145" s="90" t="s">
        <v>148</v>
      </c>
      <c r="E145" s="90"/>
      <c r="F145" s="90"/>
    </row>
    <row r="146" spans="1:6">
      <c r="D146" s="90"/>
      <c r="E146" s="90"/>
      <c r="F146" s="90"/>
    </row>
    <row r="147" spans="1:6">
      <c r="A147" s="91" t="s">
        <v>149</v>
      </c>
      <c r="B147" s="91"/>
      <c r="C147" s="91" t="s">
        <v>150</v>
      </c>
      <c r="D147" s="90" t="s">
        <v>148</v>
      </c>
      <c r="E147" s="90"/>
      <c r="F147" s="90"/>
    </row>
    <row r="148" spans="1:6">
      <c r="A148" s="91"/>
      <c r="B148" s="91"/>
      <c r="C148" s="91"/>
      <c r="D148" s="90"/>
      <c r="E148" s="90"/>
      <c r="F148" s="90"/>
    </row>
    <row r="149" spans="1:6">
      <c r="A149" s="91" t="s">
        <v>151</v>
      </c>
      <c r="B149" s="91"/>
      <c r="C149" s="91" t="s">
        <v>152</v>
      </c>
      <c r="D149" s="90" t="s">
        <v>148</v>
      </c>
      <c r="E149" s="90"/>
      <c r="F149" s="90"/>
    </row>
    <row r="150" spans="1:6">
      <c r="A150" s="91"/>
      <c r="B150" s="91"/>
      <c r="C150" s="91"/>
      <c r="D150" s="90"/>
      <c r="E150" s="90"/>
      <c r="F150" s="90"/>
    </row>
    <row r="151" spans="1:6">
      <c r="A151" s="91" t="s">
        <v>153</v>
      </c>
      <c r="B151" s="91"/>
      <c r="C151" s="91" t="s">
        <v>154</v>
      </c>
      <c r="D151" s="90" t="s">
        <v>148</v>
      </c>
      <c r="E151" s="90"/>
      <c r="F151" s="90"/>
    </row>
    <row r="152" spans="1:6">
      <c r="A152" s="91"/>
      <c r="B152" s="91"/>
      <c r="C152" s="91"/>
      <c r="D152" s="90"/>
      <c r="E152" s="90"/>
      <c r="F152" s="90"/>
    </row>
    <row r="153" spans="1:6">
      <c r="A153" s="91" t="s">
        <v>155</v>
      </c>
      <c r="B153" s="91"/>
      <c r="C153" s="91" t="s">
        <v>156</v>
      </c>
      <c r="D153" s="90" t="s">
        <v>148</v>
      </c>
      <c r="E153" s="90"/>
      <c r="F153" s="90"/>
    </row>
    <row r="154" spans="1:6">
      <c r="A154" s="91"/>
      <c r="B154" s="91"/>
      <c r="C154" s="91"/>
      <c r="D154" s="90"/>
      <c r="E154" s="90"/>
      <c r="F154" s="90"/>
    </row>
    <row r="155" spans="1:6">
      <c r="A155" s="91" t="s">
        <v>157</v>
      </c>
      <c r="B155" s="91"/>
      <c r="C155" s="91" t="s">
        <v>158</v>
      </c>
      <c r="D155" s="90" t="s">
        <v>148</v>
      </c>
      <c r="E155" s="90"/>
      <c r="F155" s="90"/>
    </row>
    <row r="156" spans="1:6">
      <c r="A156" s="91"/>
      <c r="B156" s="91"/>
      <c r="C156" s="91"/>
      <c r="D156" s="90"/>
      <c r="E156" s="90"/>
      <c r="F156" s="90"/>
    </row>
    <row r="157" spans="1:6">
      <c r="A157" s="91" t="s">
        <v>159</v>
      </c>
      <c r="B157" s="91"/>
      <c r="C157" s="91" t="s">
        <v>160</v>
      </c>
      <c r="D157" s="90" t="s">
        <v>148</v>
      </c>
      <c r="E157" s="90"/>
      <c r="F157" s="90"/>
    </row>
    <row r="158" spans="1:6">
      <c r="A158" s="91"/>
      <c r="B158" s="91"/>
      <c r="C158" s="91"/>
      <c r="D158" s="90"/>
      <c r="E158" s="90"/>
      <c r="F158" s="90"/>
    </row>
    <row r="159" spans="1:6">
      <c r="A159" s="91" t="s">
        <v>161</v>
      </c>
      <c r="B159" s="91"/>
      <c r="C159" s="91" t="s">
        <v>162</v>
      </c>
      <c r="D159" s="90" t="s">
        <v>148</v>
      </c>
      <c r="E159" s="90"/>
      <c r="F159" s="90"/>
    </row>
    <row r="160" spans="1:6">
      <c r="A160" s="91"/>
      <c r="B160" s="91"/>
      <c r="C160" s="91"/>
      <c r="D160" s="90"/>
      <c r="E160" s="90"/>
      <c r="F160" s="90"/>
    </row>
    <row r="161" spans="1:6">
      <c r="A161" s="91" t="s">
        <v>163</v>
      </c>
      <c r="B161" s="91"/>
      <c r="C161" s="91" t="s">
        <v>164</v>
      </c>
      <c r="D161" s="90" t="s">
        <v>148</v>
      </c>
      <c r="E161" s="90"/>
      <c r="F161" s="90"/>
    </row>
    <row r="162" spans="1:6">
      <c r="A162" s="91"/>
      <c r="B162" s="91"/>
      <c r="C162" s="91"/>
      <c r="D162" s="90"/>
      <c r="E162" s="90"/>
      <c r="F162" s="90"/>
    </row>
    <row r="163" spans="1:6">
      <c r="A163" s="91" t="s">
        <v>165</v>
      </c>
      <c r="B163" s="91" t="s">
        <v>166</v>
      </c>
      <c r="C163" s="91" t="s">
        <v>167</v>
      </c>
      <c r="D163" s="90" t="s">
        <v>148</v>
      </c>
      <c r="E163" s="90"/>
      <c r="F163" s="90"/>
    </row>
    <row r="164" spans="1:6">
      <c r="A164" s="91"/>
      <c r="B164" s="91" t="s">
        <v>166</v>
      </c>
      <c r="C164" s="91"/>
      <c r="D164" s="90"/>
      <c r="E164" s="90"/>
      <c r="F164" s="90"/>
    </row>
    <row r="165" spans="1:6">
      <c r="D165" s="90" t="s">
        <v>168</v>
      </c>
      <c r="E165" s="90"/>
      <c r="F165" s="90"/>
    </row>
    <row r="166" spans="1:6">
      <c r="D166" s="90"/>
      <c r="E166" s="90"/>
      <c r="F166" s="90"/>
    </row>
    <row r="167" spans="1:6">
      <c r="A167" s="91" t="s">
        <v>169</v>
      </c>
      <c r="B167" s="91"/>
      <c r="C167" s="91" t="s">
        <v>170</v>
      </c>
      <c r="D167" s="90" t="s">
        <v>168</v>
      </c>
      <c r="E167" s="90"/>
      <c r="F167" s="90"/>
    </row>
    <row r="168" spans="1:6">
      <c r="A168" s="91"/>
      <c r="B168" s="91"/>
      <c r="C168" s="91"/>
      <c r="D168" s="90"/>
      <c r="E168" s="90"/>
      <c r="F168" s="90"/>
    </row>
    <row r="169" spans="1:6">
      <c r="A169" s="91" t="s">
        <v>171</v>
      </c>
      <c r="B169" s="91"/>
      <c r="C169" s="91" t="s">
        <v>172</v>
      </c>
      <c r="D169" s="90" t="s">
        <v>168</v>
      </c>
      <c r="E169" s="90"/>
      <c r="F169" s="90"/>
    </row>
    <row r="170" spans="1:6">
      <c r="A170" s="91"/>
      <c r="B170" s="91"/>
      <c r="C170" s="91"/>
      <c r="D170" s="90"/>
      <c r="E170" s="90"/>
      <c r="F170" s="90"/>
    </row>
    <row r="171" spans="1:6">
      <c r="D171" s="90" t="s">
        <v>173</v>
      </c>
      <c r="E171" s="90"/>
      <c r="F171" s="90"/>
    </row>
    <row r="172" spans="1:6">
      <c r="D172" s="90"/>
      <c r="E172" s="90"/>
      <c r="F172" s="90"/>
    </row>
    <row r="173" spans="1:6">
      <c r="A173" s="91" t="s">
        <v>174</v>
      </c>
      <c r="B173" s="91"/>
      <c r="C173" s="91" t="s">
        <v>175</v>
      </c>
      <c r="D173" s="90" t="s">
        <v>173</v>
      </c>
      <c r="E173" s="90"/>
      <c r="F173" s="90"/>
    </row>
    <row r="174" spans="1:6">
      <c r="A174" s="91"/>
      <c r="B174" s="91"/>
      <c r="C174" s="91"/>
      <c r="D174" s="90"/>
      <c r="E174" s="90"/>
      <c r="F174" s="90"/>
    </row>
    <row r="175" spans="1:6">
      <c r="A175" s="91" t="s">
        <v>176</v>
      </c>
      <c r="B175" s="91"/>
      <c r="C175" s="91" t="s">
        <v>177</v>
      </c>
      <c r="D175" s="90" t="s">
        <v>173</v>
      </c>
      <c r="E175" s="90"/>
      <c r="F175" s="90"/>
    </row>
    <row r="176" spans="1:6">
      <c r="A176" s="91"/>
      <c r="B176" s="91"/>
      <c r="C176" s="91"/>
      <c r="D176" s="90"/>
      <c r="E176" s="90"/>
      <c r="F176" s="90"/>
    </row>
    <row r="177" spans="1:6">
      <c r="A177" s="91" t="s">
        <v>178</v>
      </c>
      <c r="B177" s="91"/>
      <c r="C177" s="91" t="s">
        <v>179</v>
      </c>
      <c r="D177" s="90" t="s">
        <v>173</v>
      </c>
      <c r="E177" s="90"/>
      <c r="F177" s="90"/>
    </row>
    <row r="178" spans="1:6">
      <c r="A178" s="91"/>
      <c r="B178" s="91"/>
      <c r="C178" s="91"/>
      <c r="D178" s="90"/>
      <c r="E178" s="90"/>
      <c r="F178" s="90"/>
    </row>
    <row r="179" spans="1:6">
      <c r="A179" s="91" t="s">
        <v>180</v>
      </c>
      <c r="B179" s="91"/>
      <c r="C179" s="91" t="s">
        <v>181</v>
      </c>
      <c r="D179" s="90" t="s">
        <v>173</v>
      </c>
      <c r="E179" s="90"/>
      <c r="F179" s="90"/>
    </row>
    <row r="180" spans="1:6">
      <c r="A180" s="91"/>
      <c r="B180" s="91"/>
      <c r="C180" s="91"/>
      <c r="D180" s="90"/>
      <c r="E180" s="90"/>
      <c r="F180" s="90"/>
    </row>
    <row r="181" spans="1:6">
      <c r="A181" s="91" t="s">
        <v>182</v>
      </c>
      <c r="B181" s="91"/>
      <c r="C181" s="91" t="s">
        <v>183</v>
      </c>
      <c r="D181" s="90" t="s">
        <v>173</v>
      </c>
      <c r="E181" s="90"/>
      <c r="F181" s="90"/>
    </row>
    <row r="182" spans="1:6">
      <c r="A182" s="91"/>
      <c r="B182" s="91"/>
      <c r="C182" s="91"/>
      <c r="D182" s="90"/>
      <c r="E182" s="90"/>
      <c r="F182" s="90"/>
    </row>
    <row r="183" spans="1:6">
      <c r="A183" s="91" t="s">
        <v>184</v>
      </c>
      <c r="B183" s="91"/>
      <c r="C183" s="91" t="s">
        <v>185</v>
      </c>
      <c r="D183" s="90" t="s">
        <v>173</v>
      </c>
      <c r="E183" s="90"/>
      <c r="F183" s="90"/>
    </row>
    <row r="184" spans="1:6">
      <c r="A184" s="91"/>
      <c r="B184" s="91"/>
      <c r="C184" s="91"/>
      <c r="D184" s="90"/>
      <c r="E184" s="90"/>
      <c r="F184" s="90"/>
    </row>
    <row r="185" spans="1:6">
      <c r="A185" s="91" t="s">
        <v>186</v>
      </c>
      <c r="B185" s="91"/>
      <c r="C185" s="91" t="s">
        <v>187</v>
      </c>
      <c r="D185" s="90" t="s">
        <v>173</v>
      </c>
      <c r="E185" s="90"/>
      <c r="F185" s="90"/>
    </row>
    <row r="186" spans="1:6">
      <c r="A186" s="91"/>
      <c r="B186" s="91"/>
      <c r="C186" s="91"/>
      <c r="D186" s="90"/>
      <c r="E186" s="90"/>
      <c r="F186" s="90"/>
    </row>
    <row r="187" spans="1:6">
      <c r="A187" s="91" t="s">
        <v>188</v>
      </c>
      <c r="B187" s="91"/>
      <c r="C187" s="91" t="s">
        <v>189</v>
      </c>
      <c r="D187" s="90" t="s">
        <v>173</v>
      </c>
      <c r="E187" s="90"/>
      <c r="F187" s="90"/>
    </row>
    <row r="188" spans="1:6">
      <c r="A188" s="91"/>
      <c r="B188" s="91"/>
      <c r="C188" s="91"/>
      <c r="D188" s="90"/>
      <c r="E188" s="90"/>
      <c r="F188" s="90"/>
    </row>
    <row r="189" spans="1:6">
      <c r="A189" s="91" t="s">
        <v>190</v>
      </c>
      <c r="B189" s="91"/>
      <c r="C189" s="91" t="s">
        <v>191</v>
      </c>
      <c r="D189" s="90" t="s">
        <v>173</v>
      </c>
      <c r="E189" s="90"/>
      <c r="F189" s="90"/>
    </row>
    <row r="190" spans="1:6">
      <c r="A190" s="91"/>
      <c r="B190" s="91"/>
      <c r="C190" s="91"/>
      <c r="D190" s="90"/>
      <c r="E190" s="90"/>
      <c r="F190" s="90"/>
    </row>
    <row r="191" spans="1:6">
      <c r="A191" s="91" t="s">
        <v>192</v>
      </c>
      <c r="B191" s="91"/>
      <c r="C191" s="91" t="s">
        <v>193</v>
      </c>
      <c r="D191" s="90" t="s">
        <v>173</v>
      </c>
      <c r="E191" s="90"/>
      <c r="F191" s="90"/>
    </row>
    <row r="192" spans="1:6">
      <c r="A192" s="91"/>
      <c r="B192" s="91"/>
      <c r="C192" s="91"/>
      <c r="D192" s="90"/>
      <c r="E192" s="90"/>
      <c r="F192" s="90"/>
    </row>
    <row r="193" spans="1:6">
      <c r="D193" s="90" t="s">
        <v>194</v>
      </c>
      <c r="E193" s="90"/>
      <c r="F193" s="90"/>
    </row>
    <row r="194" spans="1:6">
      <c r="D194" s="90"/>
      <c r="E194" s="90"/>
      <c r="F194" s="90"/>
    </row>
    <row r="195" spans="1:6">
      <c r="A195" s="91" t="s">
        <v>195</v>
      </c>
      <c r="B195" s="91"/>
      <c r="C195" s="91" t="s">
        <v>196</v>
      </c>
      <c r="D195" s="90" t="s">
        <v>194</v>
      </c>
      <c r="E195" s="90"/>
      <c r="F195" s="90"/>
    </row>
    <row r="196" spans="1:6">
      <c r="A196" s="91"/>
      <c r="B196" s="91"/>
      <c r="C196" s="91"/>
      <c r="D196" s="90"/>
      <c r="E196" s="90"/>
      <c r="F196" s="90"/>
    </row>
    <row r="197" spans="1:6">
      <c r="A197" s="91" t="s">
        <v>197</v>
      </c>
      <c r="B197" s="91"/>
      <c r="C197" s="91" t="s">
        <v>198</v>
      </c>
      <c r="D197" s="90" t="s">
        <v>194</v>
      </c>
      <c r="E197" s="90"/>
      <c r="F197" s="90"/>
    </row>
    <row r="198" spans="1:6">
      <c r="A198" s="91"/>
      <c r="B198" s="91"/>
      <c r="C198" s="91"/>
      <c r="D198" s="90"/>
      <c r="E198" s="90"/>
      <c r="F198" s="90"/>
    </row>
    <row r="199" spans="1:6">
      <c r="A199" s="91" t="s">
        <v>199</v>
      </c>
      <c r="B199" s="91"/>
      <c r="C199" s="91" t="s">
        <v>200</v>
      </c>
      <c r="D199" s="90" t="s">
        <v>194</v>
      </c>
      <c r="E199" s="90"/>
      <c r="F199" s="90"/>
    </row>
    <row r="200" spans="1:6">
      <c r="A200" s="91"/>
      <c r="B200" s="91"/>
      <c r="C200" s="91"/>
      <c r="D200" s="90"/>
      <c r="E200" s="90"/>
      <c r="F200" s="90"/>
    </row>
    <row r="201" spans="1:6">
      <c r="A201" s="91" t="s">
        <v>201</v>
      </c>
      <c r="B201" s="91"/>
      <c r="C201" s="91" t="s">
        <v>202</v>
      </c>
      <c r="D201" s="90" t="s">
        <v>194</v>
      </c>
      <c r="E201" s="90"/>
      <c r="F201" s="90"/>
    </row>
    <row r="202" spans="1:6">
      <c r="A202" s="91"/>
      <c r="B202" s="91"/>
      <c r="C202" s="91"/>
      <c r="D202" s="90"/>
      <c r="E202" s="90"/>
      <c r="F202" s="90"/>
    </row>
    <row r="203" spans="1:6">
      <c r="D203" s="90" t="s">
        <v>203</v>
      </c>
      <c r="E203" s="90"/>
      <c r="F203" s="90"/>
    </row>
    <row r="204" spans="1:6">
      <c r="D204" s="90"/>
      <c r="E204" s="90"/>
      <c r="F204" s="90"/>
    </row>
    <row r="205" spans="1:6">
      <c r="A205" s="91" t="s">
        <v>204</v>
      </c>
      <c r="B205" s="91"/>
      <c r="C205" s="91" t="s">
        <v>205</v>
      </c>
      <c r="D205" s="90" t="s">
        <v>203</v>
      </c>
      <c r="E205" s="90"/>
      <c r="F205" s="90"/>
    </row>
    <row r="206" spans="1:6">
      <c r="A206" s="91"/>
      <c r="B206" s="91"/>
      <c r="C206" s="91"/>
      <c r="D206" s="90"/>
      <c r="E206" s="90"/>
      <c r="F206" s="90"/>
    </row>
    <row r="207" spans="1:6">
      <c r="A207" s="91" t="s">
        <v>206</v>
      </c>
      <c r="B207" s="91"/>
      <c r="C207" s="91" t="s">
        <v>207</v>
      </c>
      <c r="D207" s="90" t="s">
        <v>203</v>
      </c>
      <c r="E207" s="90"/>
      <c r="F207" s="90"/>
    </row>
    <row r="208" spans="1:6">
      <c r="A208" s="91"/>
      <c r="B208" s="91"/>
      <c r="C208" s="91"/>
      <c r="D208" s="90"/>
      <c r="E208" s="90"/>
      <c r="F208" s="90"/>
    </row>
    <row r="209" spans="1:6">
      <c r="D209" s="90" t="s">
        <v>208</v>
      </c>
      <c r="E209" s="90"/>
      <c r="F209" s="90"/>
    </row>
    <row r="210" spans="1:6">
      <c r="D210" s="90"/>
      <c r="E210" s="90"/>
      <c r="F210" s="90"/>
    </row>
    <row r="211" spans="1:6">
      <c r="A211" s="91" t="s">
        <v>209</v>
      </c>
      <c r="B211" s="91"/>
      <c r="C211" s="91" t="s">
        <v>210</v>
      </c>
      <c r="D211" s="90" t="s">
        <v>208</v>
      </c>
      <c r="E211" s="90"/>
      <c r="F211" s="90"/>
    </row>
    <row r="212" spans="1:6">
      <c r="A212" s="91"/>
      <c r="B212" s="91"/>
      <c r="C212" s="91"/>
      <c r="D212" s="90"/>
      <c r="E212" s="90"/>
      <c r="F212" s="90"/>
    </row>
    <row r="213" spans="1:6">
      <c r="A213" s="91" t="s">
        <v>211</v>
      </c>
      <c r="B213" s="91"/>
      <c r="C213" s="91" t="s">
        <v>212</v>
      </c>
      <c r="D213" s="90" t="s">
        <v>208</v>
      </c>
      <c r="E213" s="90"/>
      <c r="F213" s="90"/>
    </row>
    <row r="214" spans="1:6">
      <c r="A214" s="91"/>
      <c r="B214" s="91"/>
      <c r="C214" s="91"/>
      <c r="D214" s="90"/>
      <c r="E214" s="90"/>
      <c r="F214" s="90"/>
    </row>
    <row r="215" spans="1:6">
      <c r="A215" s="91" t="s">
        <v>213</v>
      </c>
      <c r="B215" s="91"/>
      <c r="C215" s="91" t="s">
        <v>214</v>
      </c>
      <c r="D215" s="90" t="s">
        <v>208</v>
      </c>
      <c r="E215" s="90"/>
      <c r="F215" s="90"/>
    </row>
    <row r="216" spans="1:6">
      <c r="A216" s="91"/>
      <c r="B216" s="91"/>
      <c r="C216" s="91"/>
      <c r="D216" s="90"/>
      <c r="E216" s="90"/>
      <c r="F216" s="90"/>
    </row>
    <row r="217" spans="1:6">
      <c r="A217" s="91" t="s">
        <v>215</v>
      </c>
      <c r="B217" s="91"/>
      <c r="C217" s="91" t="s">
        <v>216</v>
      </c>
      <c r="D217" s="90" t="s">
        <v>208</v>
      </c>
      <c r="E217" s="90"/>
      <c r="F217" s="90"/>
    </row>
    <row r="218" spans="1:6">
      <c r="A218" s="91"/>
      <c r="B218" s="91"/>
      <c r="C218" s="91"/>
      <c r="D218" s="90"/>
      <c r="E218" s="90"/>
      <c r="F218" s="90"/>
    </row>
    <row r="219" spans="1:6">
      <c r="A219" s="91" t="s">
        <v>217</v>
      </c>
      <c r="B219" s="91"/>
      <c r="C219" s="91" t="s">
        <v>218</v>
      </c>
      <c r="D219" s="90" t="s">
        <v>208</v>
      </c>
      <c r="E219" s="90"/>
      <c r="F219" s="90"/>
    </row>
    <row r="220" spans="1:6">
      <c r="A220" s="91"/>
      <c r="B220" s="91"/>
      <c r="C220" s="91"/>
      <c r="D220" s="90"/>
      <c r="E220" s="90"/>
      <c r="F220" s="90"/>
    </row>
    <row r="221" spans="1:6">
      <c r="A221" s="91" t="s">
        <v>219</v>
      </c>
      <c r="B221" s="91"/>
      <c r="C221" s="91" t="s">
        <v>220</v>
      </c>
      <c r="D221" s="90" t="s">
        <v>208</v>
      </c>
      <c r="E221" s="90"/>
      <c r="F221" s="90"/>
    </row>
    <row r="222" spans="1:6">
      <c r="A222" s="91"/>
      <c r="B222" s="91"/>
      <c r="C222" s="91"/>
      <c r="D222" s="90"/>
      <c r="E222" s="90"/>
      <c r="F222" s="90"/>
    </row>
    <row r="223" spans="1:6">
      <c r="A223" s="91" t="s">
        <v>221</v>
      </c>
      <c r="B223" s="91"/>
      <c r="C223" s="91" t="s">
        <v>222</v>
      </c>
      <c r="D223" s="90" t="s">
        <v>208</v>
      </c>
      <c r="E223" s="90"/>
      <c r="F223" s="90"/>
    </row>
    <row r="224" spans="1:6">
      <c r="A224" s="91"/>
      <c r="B224" s="91"/>
      <c r="C224" s="91"/>
      <c r="D224" s="90"/>
      <c r="E224" s="90"/>
      <c r="F224" s="90"/>
    </row>
    <row r="225" spans="1:6">
      <c r="A225" s="91" t="s">
        <v>223</v>
      </c>
      <c r="B225" s="91"/>
      <c r="C225" s="91" t="s">
        <v>224</v>
      </c>
      <c r="D225" s="90" t="s">
        <v>208</v>
      </c>
      <c r="E225" s="90"/>
      <c r="F225" s="90"/>
    </row>
    <row r="226" spans="1:6">
      <c r="A226" s="91"/>
      <c r="B226" s="91"/>
      <c r="C226" s="91"/>
      <c r="D226" s="90"/>
      <c r="E226" s="90"/>
      <c r="F226" s="90"/>
    </row>
    <row r="227" spans="1:6">
      <c r="D227" s="90" t="s">
        <v>225</v>
      </c>
      <c r="E227" s="90"/>
      <c r="F227" s="90"/>
    </row>
    <row r="228" spans="1:6">
      <c r="D228" s="90"/>
      <c r="E228" s="90"/>
      <c r="F228" s="90"/>
    </row>
    <row r="229" spans="1:6">
      <c r="A229" s="91" t="s">
        <v>226</v>
      </c>
      <c r="B229" s="91"/>
      <c r="C229" s="91" t="s">
        <v>227</v>
      </c>
      <c r="D229" s="90" t="s">
        <v>225</v>
      </c>
      <c r="E229" s="90"/>
      <c r="F229" s="90"/>
    </row>
    <row r="230" spans="1:6">
      <c r="A230" s="91"/>
      <c r="B230" s="91"/>
      <c r="C230" s="91"/>
      <c r="D230" s="90"/>
      <c r="E230" s="90"/>
      <c r="F230" s="90"/>
    </row>
    <row r="231" spans="1:6">
      <c r="A231" s="91" t="s">
        <v>228</v>
      </c>
      <c r="B231" s="91"/>
      <c r="C231" s="91" t="s">
        <v>229</v>
      </c>
      <c r="D231" s="90" t="s">
        <v>225</v>
      </c>
      <c r="E231" s="90"/>
      <c r="F231" s="90"/>
    </row>
    <row r="232" spans="1:6">
      <c r="A232" s="91"/>
      <c r="B232" s="91"/>
      <c r="C232" s="91"/>
      <c r="D232" s="90"/>
      <c r="E232" s="90"/>
      <c r="F232" s="90"/>
    </row>
    <row r="233" spans="1:6">
      <c r="A233" s="91" t="s">
        <v>165</v>
      </c>
      <c r="B233" s="91" t="s">
        <v>166</v>
      </c>
      <c r="C233" s="91" t="s">
        <v>167</v>
      </c>
      <c r="D233" s="90" t="s">
        <v>225</v>
      </c>
      <c r="E233" s="90"/>
      <c r="F233" s="90"/>
    </row>
    <row r="234" spans="1:6">
      <c r="A234" s="91"/>
      <c r="B234" s="91" t="s">
        <v>166</v>
      </c>
      <c r="C234" s="91"/>
      <c r="D234" s="90"/>
      <c r="E234" s="90"/>
      <c r="F234" s="90"/>
    </row>
    <row r="235" spans="1:6">
      <c r="A235" s="91" t="s">
        <v>230</v>
      </c>
      <c r="B235" s="91" t="s">
        <v>231</v>
      </c>
      <c r="C235" s="91" t="s">
        <v>232</v>
      </c>
      <c r="D235" s="90" t="s">
        <v>225</v>
      </c>
      <c r="E235" s="90"/>
      <c r="F235" s="90"/>
    </row>
    <row r="236" spans="1:6">
      <c r="A236" s="91"/>
      <c r="B236" s="91" t="s">
        <v>231</v>
      </c>
      <c r="C236" s="91"/>
      <c r="D236" s="90"/>
      <c r="E236" s="90"/>
      <c r="F236" s="90"/>
    </row>
    <row r="237" spans="1:6">
      <c r="A237" s="91" t="s">
        <v>35</v>
      </c>
      <c r="B237" s="91" t="s">
        <v>36</v>
      </c>
      <c r="C237" s="91" t="s">
        <v>233</v>
      </c>
      <c r="D237" s="90" t="s">
        <v>225</v>
      </c>
      <c r="E237" s="90"/>
      <c r="F237" s="90"/>
    </row>
    <row r="238" spans="1:6">
      <c r="A238" s="91"/>
      <c r="B238" s="91" t="s">
        <v>36</v>
      </c>
      <c r="C238" s="91"/>
      <c r="D238" s="90"/>
      <c r="E238" s="90"/>
      <c r="F238" s="90"/>
    </row>
    <row r="239" spans="1:6">
      <c r="A239" s="91" t="s">
        <v>234</v>
      </c>
      <c r="B239" s="91" t="s">
        <v>235</v>
      </c>
      <c r="C239" s="91" t="s">
        <v>236</v>
      </c>
      <c r="D239" s="90" t="s">
        <v>225</v>
      </c>
      <c r="E239" s="90"/>
      <c r="F239" s="90"/>
    </row>
    <row r="240" spans="1:6">
      <c r="A240" s="91"/>
      <c r="B240" s="91" t="s">
        <v>235</v>
      </c>
      <c r="C240" s="91"/>
      <c r="D240" s="90"/>
      <c r="E240" s="90"/>
      <c r="F240" s="90"/>
    </row>
    <row r="241" spans="1:6">
      <c r="A241" s="91" t="s">
        <v>237</v>
      </c>
      <c r="B241" s="91" t="s">
        <v>235</v>
      </c>
      <c r="C241" s="91" t="s">
        <v>238</v>
      </c>
      <c r="D241" s="90" t="s">
        <v>225</v>
      </c>
      <c r="E241" s="90"/>
      <c r="F241" s="90"/>
    </row>
    <row r="242" spans="1:6">
      <c r="A242" s="91"/>
      <c r="B242" s="91" t="s">
        <v>235</v>
      </c>
      <c r="C242" s="91"/>
      <c r="D242" s="90"/>
      <c r="E242" s="90"/>
      <c r="F242" s="90"/>
    </row>
    <row r="243" spans="1:6">
      <c r="A243" s="91" t="s">
        <v>239</v>
      </c>
      <c r="B243" s="91" t="s">
        <v>235</v>
      </c>
      <c r="C243" s="91" t="s">
        <v>240</v>
      </c>
      <c r="D243" s="90" t="s">
        <v>225</v>
      </c>
      <c r="E243" s="90"/>
      <c r="F243" s="90"/>
    </row>
    <row r="244" spans="1:6">
      <c r="A244" s="91"/>
      <c r="B244" s="91" t="s">
        <v>235</v>
      </c>
      <c r="C244" s="91"/>
      <c r="D244" s="90"/>
      <c r="E244" s="90"/>
      <c r="F244" s="90"/>
    </row>
    <row r="245" spans="1:6">
      <c r="A245" s="91" t="s">
        <v>241</v>
      </c>
      <c r="B245" s="91" t="s">
        <v>235</v>
      </c>
      <c r="C245" s="91" t="s">
        <v>242</v>
      </c>
      <c r="D245" s="90" t="s">
        <v>225</v>
      </c>
      <c r="E245" s="90"/>
      <c r="F245" s="90"/>
    </row>
    <row r="246" spans="1:6">
      <c r="A246" s="91"/>
      <c r="B246" s="91" t="s">
        <v>235</v>
      </c>
      <c r="C246" s="91"/>
      <c r="D246" s="90"/>
      <c r="E246" s="90"/>
      <c r="F246" s="90"/>
    </row>
    <row r="247" spans="1:6">
      <c r="A247" s="91" t="s">
        <v>243</v>
      </c>
      <c r="B247" s="91" t="s">
        <v>235</v>
      </c>
      <c r="C247" s="91" t="s">
        <v>244</v>
      </c>
      <c r="D247" s="90" t="s">
        <v>225</v>
      </c>
      <c r="E247" s="90"/>
      <c r="F247" s="90"/>
    </row>
    <row r="248" spans="1:6">
      <c r="A248" s="91"/>
      <c r="B248" s="91" t="s">
        <v>235</v>
      </c>
      <c r="C248" s="91"/>
      <c r="D248" s="90"/>
      <c r="E248" s="90"/>
      <c r="F248" s="90"/>
    </row>
    <row r="249" spans="1:6">
      <c r="A249" s="91" t="s">
        <v>245</v>
      </c>
      <c r="B249" s="91" t="s">
        <v>235</v>
      </c>
      <c r="C249" s="91" t="s">
        <v>246</v>
      </c>
      <c r="D249" s="90" t="s">
        <v>225</v>
      </c>
      <c r="E249" s="90"/>
      <c r="F249" s="90"/>
    </row>
    <row r="250" spans="1:6">
      <c r="A250" s="91"/>
      <c r="B250" s="91" t="s">
        <v>235</v>
      </c>
      <c r="C250" s="91"/>
      <c r="D250" s="90"/>
      <c r="E250" s="90"/>
      <c r="F250" s="90"/>
    </row>
    <row r="251" spans="1:6">
      <c r="A251" s="91" t="s">
        <v>247</v>
      </c>
      <c r="B251" s="91" t="s">
        <v>235</v>
      </c>
      <c r="C251" s="91" t="s">
        <v>248</v>
      </c>
      <c r="D251" s="90" t="s">
        <v>225</v>
      </c>
      <c r="E251" s="90"/>
      <c r="F251" s="90"/>
    </row>
    <row r="252" spans="1:6">
      <c r="A252" s="91"/>
      <c r="B252" s="91" t="s">
        <v>235</v>
      </c>
      <c r="C252" s="91"/>
      <c r="D252" s="90"/>
      <c r="E252" s="90"/>
      <c r="F252" s="90"/>
    </row>
    <row r="253" spans="1:6">
      <c r="A253" s="91" t="s">
        <v>249</v>
      </c>
      <c r="B253" s="91" t="s">
        <v>235</v>
      </c>
      <c r="C253" s="91" t="s">
        <v>250</v>
      </c>
      <c r="D253" s="90" t="s">
        <v>225</v>
      </c>
      <c r="E253" s="90"/>
      <c r="F253" s="90"/>
    </row>
    <row r="254" spans="1:6">
      <c r="A254" s="91"/>
      <c r="B254" s="91" t="s">
        <v>235</v>
      </c>
      <c r="C254" s="91"/>
      <c r="D254" s="90"/>
      <c r="E254" s="90"/>
      <c r="F254" s="90"/>
    </row>
    <row r="255" spans="1:6">
      <c r="A255" s="91" t="s">
        <v>251</v>
      </c>
      <c r="B255" s="91" t="s">
        <v>235</v>
      </c>
      <c r="C255" s="91" t="s">
        <v>252</v>
      </c>
      <c r="D255" s="90" t="s">
        <v>225</v>
      </c>
      <c r="E255" s="90"/>
      <c r="F255" s="90"/>
    </row>
    <row r="256" spans="1:6">
      <c r="A256" s="91"/>
      <c r="B256" s="91" t="s">
        <v>235</v>
      </c>
      <c r="C256" s="91"/>
      <c r="D256" s="90"/>
      <c r="E256" s="90"/>
      <c r="F256" s="90"/>
    </row>
    <row r="257" spans="1:6">
      <c r="A257" s="91" t="s">
        <v>253</v>
      </c>
      <c r="B257" s="91" t="s">
        <v>235</v>
      </c>
      <c r="C257" s="91" t="s">
        <v>254</v>
      </c>
      <c r="D257" s="90" t="s">
        <v>225</v>
      </c>
      <c r="E257" s="90"/>
      <c r="F257" s="90"/>
    </row>
    <row r="258" spans="1:6">
      <c r="A258" s="91"/>
      <c r="B258" s="91" t="s">
        <v>235</v>
      </c>
      <c r="C258" s="91"/>
      <c r="D258" s="90"/>
      <c r="E258" s="90"/>
      <c r="F258" s="90"/>
    </row>
    <row r="259" spans="1:6">
      <c r="A259" s="91" t="s">
        <v>255</v>
      </c>
      <c r="B259" s="91" t="s">
        <v>235</v>
      </c>
      <c r="C259" s="91" t="s">
        <v>256</v>
      </c>
      <c r="D259" s="90" t="s">
        <v>225</v>
      </c>
      <c r="E259" s="90"/>
      <c r="F259" s="90"/>
    </row>
    <row r="260" spans="1:6">
      <c r="A260" s="91"/>
      <c r="B260" s="91" t="s">
        <v>235</v>
      </c>
      <c r="C260" s="91"/>
      <c r="D260" s="90"/>
      <c r="E260" s="90"/>
      <c r="F260" s="90"/>
    </row>
    <row r="261" spans="1:6">
      <c r="A261" s="91" t="s">
        <v>257</v>
      </c>
      <c r="B261" s="91" t="s">
        <v>235</v>
      </c>
      <c r="C261" s="91" t="s">
        <v>258</v>
      </c>
      <c r="D261" s="90" t="s">
        <v>225</v>
      </c>
      <c r="E261" s="90"/>
      <c r="F261" s="90"/>
    </row>
    <row r="262" spans="1:6">
      <c r="A262" s="91"/>
      <c r="B262" s="91" t="s">
        <v>235</v>
      </c>
      <c r="C262" s="91"/>
      <c r="D262" s="90"/>
      <c r="E262" s="90"/>
      <c r="F262" s="90"/>
    </row>
    <row r="263" spans="1:6">
      <c r="D263" s="90" t="s">
        <v>259</v>
      </c>
      <c r="E263" s="90"/>
      <c r="F263" s="90"/>
    </row>
    <row r="264" spans="1:6">
      <c r="D264" s="90"/>
      <c r="E264" s="90"/>
      <c r="F264" s="90"/>
    </row>
    <row r="265" spans="1:6">
      <c r="A265" s="91" t="s">
        <v>260</v>
      </c>
      <c r="B265" s="91" t="s">
        <v>261</v>
      </c>
      <c r="C265" s="91" t="s">
        <v>262</v>
      </c>
      <c r="D265" s="90" t="s">
        <v>259</v>
      </c>
      <c r="E265" s="90"/>
      <c r="F265" s="90"/>
    </row>
    <row r="266" spans="1:6">
      <c r="A266" s="91"/>
      <c r="B266" s="91" t="s">
        <v>261</v>
      </c>
      <c r="C266" s="91"/>
      <c r="D266" s="90"/>
      <c r="E266" s="90"/>
      <c r="F266" s="90"/>
    </row>
    <row r="267" spans="1:6">
      <c r="A267" s="91" t="s">
        <v>263</v>
      </c>
      <c r="B267" s="91" t="s">
        <v>261</v>
      </c>
      <c r="C267" s="91" t="s">
        <v>264</v>
      </c>
      <c r="D267" s="90" t="s">
        <v>259</v>
      </c>
      <c r="E267" s="90"/>
      <c r="F267" s="90"/>
    </row>
    <row r="268" spans="1:6">
      <c r="A268" s="91"/>
      <c r="B268" s="91" t="s">
        <v>261</v>
      </c>
      <c r="C268" s="91"/>
      <c r="D268" s="90"/>
      <c r="E268" s="90"/>
      <c r="F268" s="90"/>
    </row>
    <row r="269" spans="1:6">
      <c r="D269" s="90" t="s">
        <v>265</v>
      </c>
      <c r="E269" s="90"/>
      <c r="F269" s="90"/>
    </row>
    <row r="270" spans="1:6">
      <c r="D270" s="90"/>
      <c r="E270" s="90"/>
      <c r="F270" s="90"/>
    </row>
    <row r="271" spans="1:6">
      <c r="A271" s="91" t="s">
        <v>260</v>
      </c>
      <c r="B271" s="91" t="s">
        <v>261</v>
      </c>
      <c r="C271" s="91" t="s">
        <v>262</v>
      </c>
      <c r="D271" s="90" t="s">
        <v>265</v>
      </c>
      <c r="E271" s="90"/>
      <c r="F271" s="90"/>
    </row>
    <row r="272" spans="1:6">
      <c r="A272" s="91"/>
      <c r="B272" s="91" t="s">
        <v>261</v>
      </c>
      <c r="C272" s="91"/>
      <c r="D272" s="90"/>
      <c r="E272" s="90"/>
      <c r="F272" s="90"/>
    </row>
    <row r="273" spans="1:6">
      <c r="A273" s="91" t="s">
        <v>230</v>
      </c>
      <c r="B273" s="91" t="s">
        <v>231</v>
      </c>
      <c r="C273" s="91" t="s">
        <v>232</v>
      </c>
      <c r="D273" s="90" t="s">
        <v>265</v>
      </c>
      <c r="E273" s="90"/>
      <c r="F273" s="90"/>
    </row>
    <row r="274" spans="1:6">
      <c r="A274" s="91"/>
      <c r="B274" s="91" t="s">
        <v>231</v>
      </c>
      <c r="C274" s="91"/>
      <c r="D274" s="90"/>
      <c r="E274" s="90"/>
      <c r="F274" s="90"/>
    </row>
    <row r="275" spans="1:6">
      <c r="A275" s="91" t="s">
        <v>263</v>
      </c>
      <c r="B275" s="91" t="s">
        <v>261</v>
      </c>
      <c r="C275" s="91" t="s">
        <v>264</v>
      </c>
      <c r="D275" s="90" t="s">
        <v>265</v>
      </c>
      <c r="E275" s="90"/>
      <c r="F275" s="90"/>
    </row>
    <row r="276" spans="1:6">
      <c r="A276" s="91"/>
      <c r="B276" s="91" t="s">
        <v>261</v>
      </c>
      <c r="C276" s="91"/>
      <c r="D276" s="90"/>
      <c r="E276" s="90"/>
      <c r="F276" s="90"/>
    </row>
    <row r="277" spans="1:6">
      <c r="A277" s="91" t="s">
        <v>266</v>
      </c>
      <c r="B277" s="91"/>
      <c r="C277" s="91" t="s">
        <v>267</v>
      </c>
      <c r="D277" s="90" t="s">
        <v>265</v>
      </c>
      <c r="E277" s="90"/>
      <c r="F277" s="90"/>
    </row>
    <row r="278" spans="1:6">
      <c r="A278" s="91"/>
      <c r="B278" s="91"/>
      <c r="C278" s="91"/>
      <c r="D278" s="90"/>
      <c r="E278" s="90"/>
      <c r="F278" s="90"/>
    </row>
    <row r="279" spans="1:6">
      <c r="A279" s="91" t="s">
        <v>268</v>
      </c>
      <c r="B279" s="91"/>
      <c r="C279" s="91" t="s">
        <v>269</v>
      </c>
      <c r="D279" s="90" t="s">
        <v>265</v>
      </c>
      <c r="E279" s="90"/>
      <c r="F279" s="90"/>
    </row>
    <row r="280" spans="1:6">
      <c r="A280" s="91"/>
      <c r="B280" s="91"/>
      <c r="C280" s="91"/>
      <c r="D280" s="90"/>
      <c r="E280" s="90"/>
      <c r="F280" s="90"/>
    </row>
    <row r="281" spans="1:6">
      <c r="D281" s="90" t="s">
        <v>270</v>
      </c>
      <c r="E281" s="90"/>
      <c r="F281" s="90"/>
    </row>
    <row r="282" spans="1:6">
      <c r="D282" s="90"/>
      <c r="E282" s="90"/>
      <c r="F282" s="90"/>
    </row>
    <row r="283" spans="1:6">
      <c r="A283" s="91">
        <v>2507000</v>
      </c>
      <c r="B283" s="91"/>
      <c r="C283" s="91" t="s">
        <v>270</v>
      </c>
      <c r="D283" s="90" t="s">
        <v>270</v>
      </c>
      <c r="E283" s="90"/>
      <c r="F283" s="90"/>
    </row>
    <row r="284" spans="1:6">
      <c r="A284" s="91"/>
      <c r="B284" s="91"/>
      <c r="C284" s="91"/>
      <c r="D284" s="90"/>
      <c r="E284" s="90"/>
      <c r="F284" s="90"/>
    </row>
    <row r="285" spans="1:6">
      <c r="A285" s="91" t="s">
        <v>271</v>
      </c>
      <c r="B285" s="91"/>
      <c r="C285" s="91"/>
      <c r="D285" s="90" t="s">
        <v>270</v>
      </c>
      <c r="E285" s="90"/>
      <c r="F285" s="90"/>
    </row>
    <row r="286" spans="1:6">
      <c r="A286" s="91"/>
      <c r="B286" s="91"/>
      <c r="C286" s="91"/>
      <c r="D286" s="90"/>
      <c r="E286" s="90"/>
      <c r="F286" s="90"/>
    </row>
    <row r="287" spans="1:6">
      <c r="D287" s="90" t="s">
        <v>272</v>
      </c>
      <c r="E287" s="90"/>
      <c r="F287" s="90"/>
    </row>
    <row r="288" spans="1:6">
      <c r="D288" s="90"/>
      <c r="E288" s="90"/>
      <c r="F288" s="90"/>
    </row>
    <row r="289" spans="1:6">
      <c r="A289" s="91" t="s">
        <v>239</v>
      </c>
      <c r="B289" s="91" t="s">
        <v>235</v>
      </c>
      <c r="C289" s="91" t="s">
        <v>240</v>
      </c>
      <c r="D289" s="90" t="s">
        <v>272</v>
      </c>
      <c r="E289" s="90"/>
      <c r="F289" s="90"/>
    </row>
    <row r="290" spans="1:6">
      <c r="A290" s="91"/>
      <c r="B290" s="91" t="s">
        <v>235</v>
      </c>
      <c r="C290" s="91"/>
      <c r="D290" s="90"/>
      <c r="E290" s="90"/>
      <c r="F290" s="90"/>
    </row>
    <row r="291" spans="1:6">
      <c r="A291" s="91" t="s">
        <v>241</v>
      </c>
      <c r="B291" s="91" t="s">
        <v>235</v>
      </c>
      <c r="C291" s="91" t="s">
        <v>242</v>
      </c>
      <c r="D291" s="90" t="s">
        <v>272</v>
      </c>
      <c r="E291" s="90"/>
      <c r="F291" s="90"/>
    </row>
    <row r="292" spans="1:6">
      <c r="A292" s="91"/>
      <c r="B292" s="91" t="s">
        <v>235</v>
      </c>
      <c r="C292" s="91"/>
      <c r="D292" s="90"/>
      <c r="E292" s="90"/>
      <c r="F292" s="90"/>
    </row>
    <row r="293" spans="1:6">
      <c r="A293" s="91" t="s">
        <v>243</v>
      </c>
      <c r="B293" s="91" t="s">
        <v>235</v>
      </c>
      <c r="C293" s="91" t="s">
        <v>244</v>
      </c>
      <c r="D293" s="90" t="s">
        <v>272</v>
      </c>
      <c r="E293" s="90"/>
      <c r="F293" s="90"/>
    </row>
    <row r="294" spans="1:6">
      <c r="A294" s="91"/>
      <c r="B294" s="91" t="s">
        <v>235</v>
      </c>
      <c r="C294" s="91"/>
      <c r="D294" s="90"/>
      <c r="E294" s="90"/>
      <c r="F294" s="90"/>
    </row>
    <row r="295" spans="1:6">
      <c r="A295" s="91" t="s">
        <v>245</v>
      </c>
      <c r="B295" s="91" t="s">
        <v>235</v>
      </c>
      <c r="C295" s="91" t="s">
        <v>246</v>
      </c>
      <c r="D295" s="90" t="s">
        <v>272</v>
      </c>
      <c r="E295" s="90"/>
      <c r="F295" s="90"/>
    </row>
    <row r="296" spans="1:6">
      <c r="A296" s="91"/>
      <c r="B296" s="91" t="s">
        <v>235</v>
      </c>
      <c r="C296" s="91"/>
      <c r="D296" s="90"/>
      <c r="E296" s="90"/>
      <c r="F296" s="90"/>
    </row>
    <row r="297" spans="1:6">
      <c r="A297" s="91" t="s">
        <v>247</v>
      </c>
      <c r="B297" s="91" t="s">
        <v>235</v>
      </c>
      <c r="C297" s="91" t="s">
        <v>248</v>
      </c>
      <c r="D297" s="90" t="s">
        <v>272</v>
      </c>
      <c r="E297" s="90"/>
      <c r="F297" s="90"/>
    </row>
    <row r="298" spans="1:6">
      <c r="A298" s="91"/>
      <c r="B298" s="91" t="s">
        <v>235</v>
      </c>
      <c r="C298" s="91"/>
      <c r="D298" s="90"/>
      <c r="E298" s="90"/>
      <c r="F298" s="90"/>
    </row>
    <row r="299" spans="1:6">
      <c r="A299" s="91" t="s">
        <v>249</v>
      </c>
      <c r="B299" s="91" t="s">
        <v>235</v>
      </c>
      <c r="C299" s="91" t="s">
        <v>250</v>
      </c>
      <c r="D299" s="90" t="s">
        <v>272</v>
      </c>
      <c r="E299" s="90"/>
      <c r="F299" s="90"/>
    </row>
    <row r="300" spans="1:6">
      <c r="A300" s="91"/>
      <c r="B300" s="91" t="s">
        <v>235</v>
      </c>
      <c r="C300" s="91"/>
      <c r="D300" s="90"/>
      <c r="E300" s="90"/>
      <c r="F300" s="90"/>
    </row>
    <row r="301" spans="1:6">
      <c r="A301" s="91" t="s">
        <v>251</v>
      </c>
      <c r="B301" s="91" t="s">
        <v>235</v>
      </c>
      <c r="C301" s="91" t="s">
        <v>252</v>
      </c>
      <c r="D301" s="90" t="s">
        <v>272</v>
      </c>
      <c r="E301" s="90"/>
      <c r="F301" s="90"/>
    </row>
    <row r="302" spans="1:6">
      <c r="A302" s="91"/>
      <c r="B302" s="91" t="s">
        <v>235</v>
      </c>
      <c r="C302" s="91"/>
      <c r="D302" s="90"/>
      <c r="E302" s="90"/>
      <c r="F302" s="90"/>
    </row>
    <row r="303" spans="1:6">
      <c r="A303" s="91" t="s">
        <v>253</v>
      </c>
      <c r="B303" s="91" t="s">
        <v>235</v>
      </c>
      <c r="C303" s="91" t="s">
        <v>254</v>
      </c>
      <c r="D303" s="90" t="s">
        <v>272</v>
      </c>
      <c r="E303" s="90"/>
      <c r="F303" s="90"/>
    </row>
    <row r="304" spans="1:6">
      <c r="A304" s="91"/>
      <c r="B304" s="91" t="s">
        <v>235</v>
      </c>
      <c r="C304" s="91"/>
      <c r="D304" s="90"/>
      <c r="E304" s="90"/>
      <c r="F304" s="90"/>
    </row>
    <row r="305" spans="1:6">
      <c r="A305" s="91" t="s">
        <v>255</v>
      </c>
      <c r="B305" s="91" t="s">
        <v>235</v>
      </c>
      <c r="C305" s="91" t="s">
        <v>256</v>
      </c>
      <c r="D305" s="90" t="s">
        <v>272</v>
      </c>
      <c r="E305" s="90"/>
      <c r="F305" s="90"/>
    </row>
    <row r="306" spans="1:6">
      <c r="A306" s="91"/>
      <c r="B306" s="91" t="s">
        <v>235</v>
      </c>
      <c r="C306" s="91"/>
      <c r="D306" s="90"/>
      <c r="E306" s="90"/>
      <c r="F306" s="90"/>
    </row>
    <row r="307" spans="1:6">
      <c r="A307" s="91" t="s">
        <v>257</v>
      </c>
      <c r="B307" s="91" t="s">
        <v>235</v>
      </c>
      <c r="C307" s="91" t="s">
        <v>258</v>
      </c>
      <c r="D307" s="90" t="s">
        <v>272</v>
      </c>
      <c r="E307" s="90"/>
      <c r="F307" s="90"/>
    </row>
    <row r="308" spans="1:6">
      <c r="A308" s="91"/>
      <c r="B308" s="91" t="s">
        <v>235</v>
      </c>
      <c r="C308" s="91"/>
      <c r="D308" s="90"/>
      <c r="E308" s="90"/>
      <c r="F308" s="90"/>
    </row>
    <row r="309" spans="1:6">
      <c r="D309" s="90" t="s">
        <v>273</v>
      </c>
      <c r="E309" s="90"/>
      <c r="F309" s="90"/>
    </row>
    <row r="310" spans="1:6">
      <c r="D310" s="90"/>
      <c r="E310" s="90"/>
      <c r="F310" s="90"/>
    </row>
    <row r="311" spans="1:6">
      <c r="A311" s="91" t="s">
        <v>234</v>
      </c>
      <c r="B311" s="91" t="s">
        <v>235</v>
      </c>
      <c r="C311" s="91" t="s">
        <v>236</v>
      </c>
      <c r="D311" s="90" t="s">
        <v>273</v>
      </c>
      <c r="E311" s="90"/>
      <c r="F311" s="90"/>
    </row>
    <row r="312" spans="1:6">
      <c r="A312" s="91"/>
      <c r="B312" s="91" t="s">
        <v>235</v>
      </c>
      <c r="C312" s="91"/>
      <c r="D312" s="90"/>
      <c r="E312" s="90"/>
      <c r="F312" s="90"/>
    </row>
    <row r="313" spans="1:6">
      <c r="A313" s="91" t="s">
        <v>237</v>
      </c>
      <c r="B313" s="91" t="s">
        <v>235</v>
      </c>
      <c r="C313" s="91" t="s">
        <v>238</v>
      </c>
      <c r="D313" s="90" t="s">
        <v>273</v>
      </c>
      <c r="E313" s="90"/>
      <c r="F313" s="90"/>
    </row>
    <row r="314" spans="1:6">
      <c r="A314" s="91"/>
      <c r="B314" s="91" t="s">
        <v>235</v>
      </c>
      <c r="C314" s="91"/>
      <c r="D314" s="90"/>
      <c r="E314" s="90"/>
      <c r="F314" s="90"/>
    </row>
  </sheetData>
  <mergeCells count="581">
    <mergeCell ref="D3:F4"/>
    <mergeCell ref="A3:A4"/>
    <mergeCell ref="B3:B4"/>
    <mergeCell ref="C3:C4"/>
    <mergeCell ref="A5:A6"/>
    <mergeCell ref="B5:B6"/>
    <mergeCell ref="C5:C6"/>
    <mergeCell ref="D5:F6"/>
    <mergeCell ref="A11:A12"/>
    <mergeCell ref="B11:B12"/>
    <mergeCell ref="C11:C12"/>
    <mergeCell ref="A13:A14"/>
    <mergeCell ref="B13:B14"/>
    <mergeCell ref="C13:C14"/>
    <mergeCell ref="A7:A8"/>
    <mergeCell ref="B7:B8"/>
    <mergeCell ref="C7:C8"/>
    <mergeCell ref="A9:A10"/>
    <mergeCell ref="B9:B10"/>
    <mergeCell ref="C9:C10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27:A28"/>
    <mergeCell ref="B27:B28"/>
    <mergeCell ref="C27:C28"/>
    <mergeCell ref="D29:F30"/>
    <mergeCell ref="A31:A32"/>
    <mergeCell ref="B31:B32"/>
    <mergeCell ref="C31:C32"/>
    <mergeCell ref="A23:A24"/>
    <mergeCell ref="B23:B24"/>
    <mergeCell ref="C23:C24"/>
    <mergeCell ref="A25:A26"/>
    <mergeCell ref="B25:B26"/>
    <mergeCell ref="C25:C26"/>
    <mergeCell ref="D33:F34"/>
    <mergeCell ref="A35:A36"/>
    <mergeCell ref="B35:B36"/>
    <mergeCell ref="C35:C36"/>
    <mergeCell ref="A37:A38"/>
    <mergeCell ref="B37:B38"/>
    <mergeCell ref="C37:C38"/>
    <mergeCell ref="D35:F36"/>
    <mergeCell ref="D37:F38"/>
    <mergeCell ref="A43:A44"/>
    <mergeCell ref="B43:B44"/>
    <mergeCell ref="C43:C44"/>
    <mergeCell ref="A45:A46"/>
    <mergeCell ref="B45:B46"/>
    <mergeCell ref="C45:C46"/>
    <mergeCell ref="A39:A40"/>
    <mergeCell ref="B39:B40"/>
    <mergeCell ref="C39:C40"/>
    <mergeCell ref="A41:A42"/>
    <mergeCell ref="B41:B42"/>
    <mergeCell ref="C41:C42"/>
    <mergeCell ref="A51:A52"/>
    <mergeCell ref="B51:B52"/>
    <mergeCell ref="C51:C52"/>
    <mergeCell ref="A53:A54"/>
    <mergeCell ref="B53:B54"/>
    <mergeCell ref="C53:C54"/>
    <mergeCell ref="A47:A48"/>
    <mergeCell ref="B47:B48"/>
    <mergeCell ref="C47:C48"/>
    <mergeCell ref="A49:A50"/>
    <mergeCell ref="B49:B50"/>
    <mergeCell ref="C49:C50"/>
    <mergeCell ref="A59:A60"/>
    <mergeCell ref="B59:B60"/>
    <mergeCell ref="C59:C60"/>
    <mergeCell ref="A61:A62"/>
    <mergeCell ref="B61:B62"/>
    <mergeCell ref="C61:C62"/>
    <mergeCell ref="A55:A56"/>
    <mergeCell ref="B55:B56"/>
    <mergeCell ref="C55:C56"/>
    <mergeCell ref="A57:A58"/>
    <mergeCell ref="B57:B58"/>
    <mergeCell ref="C57:C58"/>
    <mergeCell ref="A67:A68"/>
    <mergeCell ref="B67:B68"/>
    <mergeCell ref="C67:C68"/>
    <mergeCell ref="A69:A70"/>
    <mergeCell ref="B69:B70"/>
    <mergeCell ref="C69:C70"/>
    <mergeCell ref="A63:A64"/>
    <mergeCell ref="B63:B64"/>
    <mergeCell ref="C63:C64"/>
    <mergeCell ref="A65:A66"/>
    <mergeCell ref="B65:B66"/>
    <mergeCell ref="C65:C66"/>
    <mergeCell ref="A75:A76"/>
    <mergeCell ref="B75:B76"/>
    <mergeCell ref="C75:C76"/>
    <mergeCell ref="A77:A78"/>
    <mergeCell ref="B77:B78"/>
    <mergeCell ref="C77:C78"/>
    <mergeCell ref="A71:A72"/>
    <mergeCell ref="B71:B72"/>
    <mergeCell ref="C71:C72"/>
    <mergeCell ref="A73:A74"/>
    <mergeCell ref="B73:B74"/>
    <mergeCell ref="C73:C74"/>
    <mergeCell ref="A83:A84"/>
    <mergeCell ref="B83:B84"/>
    <mergeCell ref="C83:C84"/>
    <mergeCell ref="A85:A86"/>
    <mergeCell ref="B85:B86"/>
    <mergeCell ref="C85:C86"/>
    <mergeCell ref="A79:A80"/>
    <mergeCell ref="B79:B80"/>
    <mergeCell ref="C79:C80"/>
    <mergeCell ref="A81:A82"/>
    <mergeCell ref="B81:B82"/>
    <mergeCell ref="C81:C82"/>
    <mergeCell ref="A91:A92"/>
    <mergeCell ref="B91:B92"/>
    <mergeCell ref="C91:C92"/>
    <mergeCell ref="A93:A94"/>
    <mergeCell ref="B93:B94"/>
    <mergeCell ref="C93:C94"/>
    <mergeCell ref="A87:A88"/>
    <mergeCell ref="B87:B88"/>
    <mergeCell ref="C87:C88"/>
    <mergeCell ref="A89:A90"/>
    <mergeCell ref="B89:B90"/>
    <mergeCell ref="C89:C90"/>
    <mergeCell ref="A99:A100"/>
    <mergeCell ref="B99:B100"/>
    <mergeCell ref="C99:C100"/>
    <mergeCell ref="A101:A102"/>
    <mergeCell ref="B101:B102"/>
    <mergeCell ref="C101:C102"/>
    <mergeCell ref="A95:A96"/>
    <mergeCell ref="B95:B96"/>
    <mergeCell ref="C95:C96"/>
    <mergeCell ref="A97:A98"/>
    <mergeCell ref="B97:B98"/>
    <mergeCell ref="C97:C98"/>
    <mergeCell ref="A107:A108"/>
    <mergeCell ref="B107:B108"/>
    <mergeCell ref="C107:C108"/>
    <mergeCell ref="A109:A110"/>
    <mergeCell ref="B109:B110"/>
    <mergeCell ref="C109:C110"/>
    <mergeCell ref="A103:A104"/>
    <mergeCell ref="B103:B104"/>
    <mergeCell ref="C103:C104"/>
    <mergeCell ref="A105:A106"/>
    <mergeCell ref="B105:B106"/>
    <mergeCell ref="C105:C106"/>
    <mergeCell ref="A115:A116"/>
    <mergeCell ref="B115:B116"/>
    <mergeCell ref="C115:C116"/>
    <mergeCell ref="A117:A118"/>
    <mergeCell ref="B117:B118"/>
    <mergeCell ref="C117:C118"/>
    <mergeCell ref="A111:A112"/>
    <mergeCell ref="B111:B112"/>
    <mergeCell ref="C111:C112"/>
    <mergeCell ref="A113:A114"/>
    <mergeCell ref="B113:B114"/>
    <mergeCell ref="C113:C114"/>
    <mergeCell ref="A123:A124"/>
    <mergeCell ref="B123:B124"/>
    <mergeCell ref="C123:C124"/>
    <mergeCell ref="A125:A126"/>
    <mergeCell ref="B125:B126"/>
    <mergeCell ref="C125:C126"/>
    <mergeCell ref="A119:A120"/>
    <mergeCell ref="B119:B120"/>
    <mergeCell ref="C119:C120"/>
    <mergeCell ref="A121:A122"/>
    <mergeCell ref="B121:B122"/>
    <mergeCell ref="C121:C122"/>
    <mergeCell ref="A131:A132"/>
    <mergeCell ref="B131:B132"/>
    <mergeCell ref="C131:C132"/>
    <mergeCell ref="A133:A134"/>
    <mergeCell ref="B133:B134"/>
    <mergeCell ref="C133:C134"/>
    <mergeCell ref="A127:A128"/>
    <mergeCell ref="B127:B128"/>
    <mergeCell ref="C127:C128"/>
    <mergeCell ref="A129:A130"/>
    <mergeCell ref="B129:B130"/>
    <mergeCell ref="C129:C130"/>
    <mergeCell ref="A139:A140"/>
    <mergeCell ref="B139:B140"/>
    <mergeCell ref="C139:C140"/>
    <mergeCell ref="A141:A142"/>
    <mergeCell ref="B141:B142"/>
    <mergeCell ref="C141:C142"/>
    <mergeCell ref="A135:A136"/>
    <mergeCell ref="B135:B136"/>
    <mergeCell ref="C135:C136"/>
    <mergeCell ref="A137:A138"/>
    <mergeCell ref="B137:B138"/>
    <mergeCell ref="C137:C138"/>
    <mergeCell ref="A149:A150"/>
    <mergeCell ref="B149:B150"/>
    <mergeCell ref="C149:C150"/>
    <mergeCell ref="A151:A152"/>
    <mergeCell ref="B151:B152"/>
    <mergeCell ref="C151:C152"/>
    <mergeCell ref="A143:A144"/>
    <mergeCell ref="B143:B144"/>
    <mergeCell ref="C143:C144"/>
    <mergeCell ref="A147:A148"/>
    <mergeCell ref="B147:B148"/>
    <mergeCell ref="C147:C148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167:A168"/>
    <mergeCell ref="B167:B168"/>
    <mergeCell ref="C167:C168"/>
    <mergeCell ref="A169:A170"/>
    <mergeCell ref="B169:B170"/>
    <mergeCell ref="C169:C170"/>
    <mergeCell ref="A161:A162"/>
    <mergeCell ref="B161:B162"/>
    <mergeCell ref="C161:C162"/>
    <mergeCell ref="A163:A164"/>
    <mergeCell ref="B163:B164"/>
    <mergeCell ref="C163:C164"/>
    <mergeCell ref="A177:A178"/>
    <mergeCell ref="B177:B178"/>
    <mergeCell ref="C177:C178"/>
    <mergeCell ref="A179:A180"/>
    <mergeCell ref="B179:B180"/>
    <mergeCell ref="C179:C180"/>
    <mergeCell ref="D171:F172"/>
    <mergeCell ref="A173:A174"/>
    <mergeCell ref="B173:B174"/>
    <mergeCell ref="C173:C174"/>
    <mergeCell ref="A175:A176"/>
    <mergeCell ref="B175:B176"/>
    <mergeCell ref="C175:C176"/>
    <mergeCell ref="A185:A186"/>
    <mergeCell ref="B185:B186"/>
    <mergeCell ref="C185:C186"/>
    <mergeCell ref="A187:A188"/>
    <mergeCell ref="B187:B188"/>
    <mergeCell ref="C187:C188"/>
    <mergeCell ref="A181:A182"/>
    <mergeCell ref="B181:B182"/>
    <mergeCell ref="C181:C182"/>
    <mergeCell ref="A183:A184"/>
    <mergeCell ref="B183:B184"/>
    <mergeCell ref="C183:C184"/>
    <mergeCell ref="A195:A196"/>
    <mergeCell ref="B195:B196"/>
    <mergeCell ref="C195:C196"/>
    <mergeCell ref="A197:A198"/>
    <mergeCell ref="B197:B198"/>
    <mergeCell ref="C197:C198"/>
    <mergeCell ref="A189:A190"/>
    <mergeCell ref="B189:B190"/>
    <mergeCell ref="C189:C190"/>
    <mergeCell ref="A191:A192"/>
    <mergeCell ref="B191:B192"/>
    <mergeCell ref="C191:C192"/>
    <mergeCell ref="A205:A206"/>
    <mergeCell ref="B205:B206"/>
    <mergeCell ref="C205:C206"/>
    <mergeCell ref="A207:A208"/>
    <mergeCell ref="B207:B208"/>
    <mergeCell ref="C207:C208"/>
    <mergeCell ref="D205:F206"/>
    <mergeCell ref="D207:F208"/>
    <mergeCell ref="A199:A200"/>
    <mergeCell ref="B199:B200"/>
    <mergeCell ref="C199:C200"/>
    <mergeCell ref="A201:A202"/>
    <mergeCell ref="B201:B202"/>
    <mergeCell ref="C201:C202"/>
    <mergeCell ref="A215:A216"/>
    <mergeCell ref="B215:B216"/>
    <mergeCell ref="C215:C216"/>
    <mergeCell ref="A217:A218"/>
    <mergeCell ref="B217:B218"/>
    <mergeCell ref="C217:C218"/>
    <mergeCell ref="D209:F210"/>
    <mergeCell ref="A211:A212"/>
    <mergeCell ref="B211:B212"/>
    <mergeCell ref="C211:C212"/>
    <mergeCell ref="A213:A214"/>
    <mergeCell ref="B213:B214"/>
    <mergeCell ref="C213:C214"/>
    <mergeCell ref="D211:F212"/>
    <mergeCell ref="D213:F214"/>
    <mergeCell ref="A223:A224"/>
    <mergeCell ref="B223:B224"/>
    <mergeCell ref="C223:C224"/>
    <mergeCell ref="A225:A226"/>
    <mergeCell ref="B225:B226"/>
    <mergeCell ref="C225:C226"/>
    <mergeCell ref="A219:A220"/>
    <mergeCell ref="B219:B220"/>
    <mergeCell ref="C219:C220"/>
    <mergeCell ref="A221:A222"/>
    <mergeCell ref="B221:B222"/>
    <mergeCell ref="C221:C222"/>
    <mergeCell ref="D227:F228"/>
    <mergeCell ref="A229:A230"/>
    <mergeCell ref="B229:B230"/>
    <mergeCell ref="C229:C230"/>
    <mergeCell ref="A231:A232"/>
    <mergeCell ref="B231:B232"/>
    <mergeCell ref="C231:C232"/>
    <mergeCell ref="D229:F230"/>
    <mergeCell ref="D231:F232"/>
    <mergeCell ref="A237:A238"/>
    <mergeCell ref="B237:B238"/>
    <mergeCell ref="C237:C238"/>
    <mergeCell ref="A239:A240"/>
    <mergeCell ref="B239:B240"/>
    <mergeCell ref="C239:C240"/>
    <mergeCell ref="A233:A234"/>
    <mergeCell ref="B233:B234"/>
    <mergeCell ref="C233:C234"/>
    <mergeCell ref="A235:A236"/>
    <mergeCell ref="B235:B236"/>
    <mergeCell ref="C235:C236"/>
    <mergeCell ref="A245:A246"/>
    <mergeCell ref="B245:B246"/>
    <mergeCell ref="C245:C246"/>
    <mergeCell ref="A247:A248"/>
    <mergeCell ref="B247:B248"/>
    <mergeCell ref="C247:C248"/>
    <mergeCell ref="A241:A242"/>
    <mergeCell ref="B241:B242"/>
    <mergeCell ref="C241:C242"/>
    <mergeCell ref="A243:A244"/>
    <mergeCell ref="B243:B244"/>
    <mergeCell ref="C243:C244"/>
    <mergeCell ref="A253:A254"/>
    <mergeCell ref="B253:B254"/>
    <mergeCell ref="C253:C254"/>
    <mergeCell ref="A255:A256"/>
    <mergeCell ref="B255:B256"/>
    <mergeCell ref="C255:C256"/>
    <mergeCell ref="A249:A250"/>
    <mergeCell ref="B249:B250"/>
    <mergeCell ref="C249:C250"/>
    <mergeCell ref="A251:A252"/>
    <mergeCell ref="B251:B252"/>
    <mergeCell ref="C251:C252"/>
    <mergeCell ref="A261:A262"/>
    <mergeCell ref="B261:B262"/>
    <mergeCell ref="C261:C262"/>
    <mergeCell ref="D263:F264"/>
    <mergeCell ref="A265:A266"/>
    <mergeCell ref="B265:B266"/>
    <mergeCell ref="C265:C266"/>
    <mergeCell ref="A257:A258"/>
    <mergeCell ref="B257:B258"/>
    <mergeCell ref="C257:C258"/>
    <mergeCell ref="A259:A260"/>
    <mergeCell ref="B259:B260"/>
    <mergeCell ref="C259:C260"/>
    <mergeCell ref="A273:A274"/>
    <mergeCell ref="B273:B274"/>
    <mergeCell ref="C273:C274"/>
    <mergeCell ref="A275:A276"/>
    <mergeCell ref="B275:B276"/>
    <mergeCell ref="C275:C276"/>
    <mergeCell ref="A267:A268"/>
    <mergeCell ref="B267:B268"/>
    <mergeCell ref="C267:C268"/>
    <mergeCell ref="A271:A272"/>
    <mergeCell ref="B271:B272"/>
    <mergeCell ref="C271:C272"/>
    <mergeCell ref="A283:A284"/>
    <mergeCell ref="B283:B284"/>
    <mergeCell ref="C283:C286"/>
    <mergeCell ref="A285:A286"/>
    <mergeCell ref="B285:B286"/>
    <mergeCell ref="A277:A278"/>
    <mergeCell ref="B277:B278"/>
    <mergeCell ref="C277:C278"/>
    <mergeCell ref="A279:A280"/>
    <mergeCell ref="B279:B280"/>
    <mergeCell ref="C279:C280"/>
    <mergeCell ref="A293:A294"/>
    <mergeCell ref="B293:B294"/>
    <mergeCell ref="C293:C294"/>
    <mergeCell ref="A295:A296"/>
    <mergeCell ref="B295:B296"/>
    <mergeCell ref="C295:C296"/>
    <mergeCell ref="D287:F288"/>
    <mergeCell ref="A289:A290"/>
    <mergeCell ref="B289:B290"/>
    <mergeCell ref="C289:C290"/>
    <mergeCell ref="A291:A292"/>
    <mergeCell ref="B291:B292"/>
    <mergeCell ref="C291:C292"/>
    <mergeCell ref="D289:F290"/>
    <mergeCell ref="D291:F292"/>
    <mergeCell ref="A301:A302"/>
    <mergeCell ref="B301:B302"/>
    <mergeCell ref="C301:C302"/>
    <mergeCell ref="A303:A304"/>
    <mergeCell ref="B303:B304"/>
    <mergeCell ref="C303:C304"/>
    <mergeCell ref="A297:A298"/>
    <mergeCell ref="B297:B298"/>
    <mergeCell ref="C297:C298"/>
    <mergeCell ref="A299:A300"/>
    <mergeCell ref="B299:B300"/>
    <mergeCell ref="C299:C300"/>
    <mergeCell ref="A311:A312"/>
    <mergeCell ref="B311:B312"/>
    <mergeCell ref="C311:C312"/>
    <mergeCell ref="A313:A314"/>
    <mergeCell ref="B313:B314"/>
    <mergeCell ref="C313:C314"/>
    <mergeCell ref="A305:A306"/>
    <mergeCell ref="B305:B306"/>
    <mergeCell ref="C305:C306"/>
    <mergeCell ref="A307:A308"/>
    <mergeCell ref="B307:B308"/>
    <mergeCell ref="C307:C308"/>
    <mergeCell ref="D19:F20"/>
    <mergeCell ref="D21:F22"/>
    <mergeCell ref="D23:F24"/>
    <mergeCell ref="D25:F26"/>
    <mergeCell ref="D27:F28"/>
    <mergeCell ref="D31:F32"/>
    <mergeCell ref="D7:F8"/>
    <mergeCell ref="D9:F10"/>
    <mergeCell ref="D11:F12"/>
    <mergeCell ref="D13:F14"/>
    <mergeCell ref="D15:F16"/>
    <mergeCell ref="D17:F18"/>
    <mergeCell ref="D51:F52"/>
    <mergeCell ref="D53:F54"/>
    <mergeCell ref="D55:F56"/>
    <mergeCell ref="D57:F58"/>
    <mergeCell ref="D59:F60"/>
    <mergeCell ref="D61:F62"/>
    <mergeCell ref="D39:F40"/>
    <mergeCell ref="D41:F42"/>
    <mergeCell ref="D43:F44"/>
    <mergeCell ref="D45:F46"/>
    <mergeCell ref="D47:F48"/>
    <mergeCell ref="D49:F50"/>
    <mergeCell ref="D75:F76"/>
    <mergeCell ref="D77:F78"/>
    <mergeCell ref="D79:F80"/>
    <mergeCell ref="D81:F82"/>
    <mergeCell ref="D83:F84"/>
    <mergeCell ref="D85:F86"/>
    <mergeCell ref="D63:F64"/>
    <mergeCell ref="D65:F66"/>
    <mergeCell ref="D67:F68"/>
    <mergeCell ref="D69:F70"/>
    <mergeCell ref="D71:F72"/>
    <mergeCell ref="D73:F74"/>
    <mergeCell ref="D99:F100"/>
    <mergeCell ref="D101:F102"/>
    <mergeCell ref="D103:F104"/>
    <mergeCell ref="D105:F106"/>
    <mergeCell ref="D107:F108"/>
    <mergeCell ref="D109:F110"/>
    <mergeCell ref="D87:F88"/>
    <mergeCell ref="D89:F90"/>
    <mergeCell ref="D91:F92"/>
    <mergeCell ref="D93:F94"/>
    <mergeCell ref="D95:F96"/>
    <mergeCell ref="D97:F98"/>
    <mergeCell ref="D123:F124"/>
    <mergeCell ref="D125:F126"/>
    <mergeCell ref="D127:F128"/>
    <mergeCell ref="D129:F130"/>
    <mergeCell ref="D131:F132"/>
    <mergeCell ref="D133:F134"/>
    <mergeCell ref="D111:F112"/>
    <mergeCell ref="D113:F114"/>
    <mergeCell ref="D115:F116"/>
    <mergeCell ref="D117:F118"/>
    <mergeCell ref="D119:F120"/>
    <mergeCell ref="D121:F122"/>
    <mergeCell ref="D149:F150"/>
    <mergeCell ref="D151:F152"/>
    <mergeCell ref="D153:F154"/>
    <mergeCell ref="D155:F156"/>
    <mergeCell ref="D157:F158"/>
    <mergeCell ref="D159:F160"/>
    <mergeCell ref="D135:F136"/>
    <mergeCell ref="D137:F138"/>
    <mergeCell ref="D139:F140"/>
    <mergeCell ref="D141:F142"/>
    <mergeCell ref="D143:F144"/>
    <mergeCell ref="D147:F148"/>
    <mergeCell ref="D145:F146"/>
    <mergeCell ref="D177:F178"/>
    <mergeCell ref="D179:F180"/>
    <mergeCell ref="D181:F182"/>
    <mergeCell ref="D183:F184"/>
    <mergeCell ref="D185:F186"/>
    <mergeCell ref="D187:F188"/>
    <mergeCell ref="D161:F162"/>
    <mergeCell ref="D163:F164"/>
    <mergeCell ref="D167:F168"/>
    <mergeCell ref="D169:F170"/>
    <mergeCell ref="D173:F174"/>
    <mergeCell ref="D175:F176"/>
    <mergeCell ref="D165:F166"/>
    <mergeCell ref="D215:F216"/>
    <mergeCell ref="D217:F218"/>
    <mergeCell ref="D219:F220"/>
    <mergeCell ref="D221:F222"/>
    <mergeCell ref="D223:F224"/>
    <mergeCell ref="D225:F226"/>
    <mergeCell ref="D189:F190"/>
    <mergeCell ref="D191:F192"/>
    <mergeCell ref="D195:F196"/>
    <mergeCell ref="D197:F198"/>
    <mergeCell ref="D199:F200"/>
    <mergeCell ref="D201:F202"/>
    <mergeCell ref="D203:F204"/>
    <mergeCell ref="D193:F194"/>
    <mergeCell ref="D245:F246"/>
    <mergeCell ref="D247:F248"/>
    <mergeCell ref="D249:F250"/>
    <mergeCell ref="D251:F252"/>
    <mergeCell ref="D253:F254"/>
    <mergeCell ref="D255:F256"/>
    <mergeCell ref="D233:F234"/>
    <mergeCell ref="D235:F236"/>
    <mergeCell ref="D237:F238"/>
    <mergeCell ref="D239:F240"/>
    <mergeCell ref="D241:F242"/>
    <mergeCell ref="D243:F244"/>
    <mergeCell ref="D273:F274"/>
    <mergeCell ref="D275:F276"/>
    <mergeCell ref="D277:F278"/>
    <mergeCell ref="D279:F280"/>
    <mergeCell ref="D283:F284"/>
    <mergeCell ref="D285:F286"/>
    <mergeCell ref="D257:F258"/>
    <mergeCell ref="D259:F260"/>
    <mergeCell ref="D261:F262"/>
    <mergeCell ref="D265:F266"/>
    <mergeCell ref="D267:F268"/>
    <mergeCell ref="D271:F272"/>
    <mergeCell ref="D281:F282"/>
    <mergeCell ref="D269:F270"/>
    <mergeCell ref="D305:F306"/>
    <mergeCell ref="D307:F308"/>
    <mergeCell ref="D311:F312"/>
    <mergeCell ref="D313:F314"/>
    <mergeCell ref="D293:F294"/>
    <mergeCell ref="D295:F296"/>
    <mergeCell ref="D297:F298"/>
    <mergeCell ref="D299:F300"/>
    <mergeCell ref="D301:F302"/>
    <mergeCell ref="D303:F304"/>
    <mergeCell ref="D309:F3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L24" sqref="L24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32" customWidth="1"/>
    <col min="4" max="5" width="15" customWidth="1"/>
    <col min="7" max="7" width="6.7109375" bestFit="1" customWidth="1"/>
    <col min="8" max="8" width="68.42578125" customWidth="1"/>
    <col min="9" max="10" width="13.42578125" style="32" bestFit="1" customWidth="1"/>
    <col min="11" max="11" width="14.5703125" style="32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>
      <c r="A1" s="93" t="s">
        <v>275</v>
      </c>
      <c r="B1" s="93"/>
      <c r="C1" s="93"/>
      <c r="D1" s="93"/>
      <c r="E1" s="93"/>
      <c r="G1" s="93" t="s">
        <v>276</v>
      </c>
      <c r="H1" s="93"/>
      <c r="I1" s="93"/>
      <c r="J1" s="93"/>
      <c r="K1" s="93"/>
    </row>
    <row r="2" spans="1:15" ht="24.75" customHeight="1">
      <c r="A2" s="93"/>
      <c r="B2" s="93"/>
      <c r="C2" s="93"/>
      <c r="D2" s="93"/>
      <c r="E2" s="93"/>
      <c r="G2" s="93"/>
      <c r="H2" s="93"/>
      <c r="I2" s="93"/>
      <c r="J2" s="93"/>
      <c r="K2" s="93"/>
    </row>
    <row r="4" spans="1:15" ht="25.5">
      <c r="A4" s="15"/>
      <c r="B4" s="15" t="s">
        <v>277</v>
      </c>
      <c r="C4" s="16" t="s">
        <v>278</v>
      </c>
      <c r="D4" s="16" t="s">
        <v>279</v>
      </c>
      <c r="E4" s="16" t="s">
        <v>280</v>
      </c>
      <c r="G4" s="15"/>
      <c r="H4" s="15" t="s">
        <v>277</v>
      </c>
      <c r="I4" s="16" t="s">
        <v>278</v>
      </c>
      <c r="J4" s="16" t="s">
        <v>279</v>
      </c>
      <c r="K4" s="16" t="s">
        <v>280</v>
      </c>
      <c r="L4" s="17"/>
    </row>
    <row r="5" spans="1:15" ht="15.75">
      <c r="A5" s="18" t="s">
        <v>281</v>
      </c>
      <c r="B5" s="19" t="s">
        <v>282</v>
      </c>
      <c r="C5" s="16">
        <v>7.99</v>
      </c>
      <c r="D5" s="16">
        <v>8.5</v>
      </c>
      <c r="E5" s="16" t="s">
        <v>283</v>
      </c>
      <c r="G5" s="20" t="s">
        <v>281</v>
      </c>
      <c r="H5" s="19" t="s">
        <v>282</v>
      </c>
      <c r="I5" s="16">
        <v>7.99</v>
      </c>
      <c r="J5" s="16">
        <v>8.5</v>
      </c>
      <c r="K5" s="16" t="s">
        <v>283</v>
      </c>
      <c r="L5" s="17"/>
    </row>
    <row r="6" spans="1:15" ht="15.75">
      <c r="A6" s="21" t="s">
        <v>284</v>
      </c>
      <c r="B6" s="22" t="s">
        <v>285</v>
      </c>
      <c r="C6" s="23">
        <f>176.33*7.99*1000000</f>
        <v>1408876700</v>
      </c>
      <c r="D6" s="23">
        <v>1576000000</v>
      </c>
      <c r="E6" s="23">
        <v>1694800000</v>
      </c>
      <c r="G6" s="24" t="s">
        <v>284</v>
      </c>
      <c r="H6" s="22" t="s">
        <v>285</v>
      </c>
      <c r="I6" s="23">
        <f>176.33*7.99*1000000</f>
        <v>1408876700</v>
      </c>
      <c r="J6" s="23">
        <v>1576000000</v>
      </c>
      <c r="K6" s="23">
        <v>1694800000</v>
      </c>
      <c r="L6" s="17"/>
    </row>
    <row r="7" spans="1:15" ht="15.75">
      <c r="A7" s="21" t="s">
        <v>286</v>
      </c>
      <c r="B7" s="22" t="s">
        <v>287</v>
      </c>
      <c r="C7" s="23">
        <f>SUM(C14:C24)+C8</f>
        <v>688174665.53999996</v>
      </c>
      <c r="D7" s="23">
        <f>SUM(D14:D24)+D8</f>
        <v>683907237.29999995</v>
      </c>
      <c r="E7" s="23">
        <f t="shared" ref="D7:E7" si="0">SUM(E14:E24)+E8</f>
        <v>697126633.5</v>
      </c>
      <c r="G7" s="24" t="s">
        <v>286</v>
      </c>
      <c r="H7" s="22" t="s">
        <v>288</v>
      </c>
      <c r="I7" s="23">
        <f>I8+I19+I20+I25+I31+I33+I35+I39+I34</f>
        <v>688174665.50000012</v>
      </c>
      <c r="J7" s="23">
        <f t="shared" ref="J7:K7" si="1">J8+J19+J20+J25+J31+J33+J35+J39+J34</f>
        <v>718955176.10000002</v>
      </c>
      <c r="K7" s="23">
        <f t="shared" si="1"/>
        <v>730286922.0999999</v>
      </c>
      <c r="L7" s="17"/>
      <c r="M7" s="25">
        <f>I7-C7</f>
        <v>-3.9999842643737793E-2</v>
      </c>
      <c r="N7" s="25">
        <f t="shared" ref="N7:O7" si="2">J7-D7</f>
        <v>35047938.800000072</v>
      </c>
      <c r="O7" s="25">
        <f t="shared" si="2"/>
        <v>33160288.599999905</v>
      </c>
    </row>
    <row r="8" spans="1:15" ht="15.75">
      <c r="A8" s="20" t="s">
        <v>289</v>
      </c>
      <c r="B8" s="26" t="s">
        <v>290</v>
      </c>
      <c r="C8" s="27">
        <f>SUM(C9:C13)</f>
        <v>286701008.5</v>
      </c>
      <c r="D8" s="27">
        <v>282133880.39999998</v>
      </c>
      <c r="E8" s="27">
        <v>286921318.89999998</v>
      </c>
      <c r="G8" s="20" t="s">
        <v>289</v>
      </c>
      <c r="H8" s="26" t="s">
        <v>291</v>
      </c>
      <c r="I8" s="28">
        <f>I10+I9+I17</f>
        <v>413605316.00000006</v>
      </c>
      <c r="J8" s="28">
        <v>422447001.69999999</v>
      </c>
      <c r="K8" s="28">
        <v>446228291.80000001</v>
      </c>
      <c r="L8" s="17"/>
    </row>
    <row r="9" spans="1:15" ht="31.5">
      <c r="A9" s="20" t="s">
        <v>292</v>
      </c>
      <c r="B9" s="29" t="s">
        <v>293</v>
      </c>
      <c r="C9" s="30">
        <v>12133771.399999987</v>
      </c>
      <c r="D9" s="30">
        <v>5892443.3999999976</v>
      </c>
      <c r="E9" s="30">
        <v>5440806.799999997</v>
      </c>
      <c r="G9" s="20" t="s">
        <v>292</v>
      </c>
      <c r="H9" s="26" t="s">
        <v>294</v>
      </c>
      <c r="I9" s="31">
        <v>38807222.099999994</v>
      </c>
      <c r="J9" s="31">
        <v>69980783</v>
      </c>
      <c r="K9" s="31">
        <v>68562475.400000006</v>
      </c>
      <c r="L9" s="17"/>
    </row>
    <row r="10" spans="1:15" ht="15.75">
      <c r="A10" s="20" t="s">
        <v>295</v>
      </c>
      <c r="B10" s="29" t="s">
        <v>296</v>
      </c>
      <c r="C10" s="30">
        <f>I24</f>
        <v>249479222.59999999</v>
      </c>
      <c r="D10" s="30">
        <f>J24</f>
        <v>252755016.90000001</v>
      </c>
      <c r="E10" s="30">
        <f t="shared" ref="D10:E10" si="3">K24</f>
        <v>255483512.09999999</v>
      </c>
      <c r="G10" s="20" t="s">
        <v>295</v>
      </c>
      <c r="H10" s="26" t="s">
        <v>297</v>
      </c>
      <c r="I10" s="28">
        <f>I11+I12+I13+I14+I15+I16</f>
        <v>373960236.20000005</v>
      </c>
      <c r="J10" s="28">
        <v>351164635.30000001</v>
      </c>
      <c r="K10" s="28">
        <v>372931772.10000002</v>
      </c>
      <c r="L10" s="17"/>
    </row>
    <row r="11" spans="1:15">
      <c r="A11" s="20" t="s">
        <v>298</v>
      </c>
      <c r="B11" s="29" t="s">
        <v>299</v>
      </c>
      <c r="C11" s="30">
        <v>8899821.1999999993</v>
      </c>
      <c r="D11" s="30">
        <f>J31+J33</f>
        <v>9797871.9000000004</v>
      </c>
      <c r="E11" s="30">
        <f>K31+K33</f>
        <v>6439421.0999999996</v>
      </c>
      <c r="G11" s="20" t="s">
        <v>300</v>
      </c>
      <c r="H11" s="29" t="s">
        <v>301</v>
      </c>
      <c r="I11" s="31">
        <v>311111027.10000002</v>
      </c>
      <c r="J11" s="31">
        <v>282461930.80000001</v>
      </c>
      <c r="K11" s="31">
        <v>299196044.80000001</v>
      </c>
      <c r="L11" s="17"/>
    </row>
    <row r="12" spans="1:15" ht="26.25">
      <c r="A12" s="20" t="s">
        <v>302</v>
      </c>
      <c r="B12" s="29" t="s">
        <v>303</v>
      </c>
      <c r="C12" s="30">
        <v>10023688</v>
      </c>
      <c r="D12" s="30">
        <f>J35</f>
        <v>11407499</v>
      </c>
      <c r="E12" s="30">
        <f>K35</f>
        <v>10780781</v>
      </c>
      <c r="G12" s="20" t="s">
        <v>304</v>
      </c>
      <c r="H12" s="29" t="s">
        <v>305</v>
      </c>
      <c r="I12" s="31">
        <v>58708255.600000001</v>
      </c>
      <c r="J12" s="31">
        <v>64881085.100000001</v>
      </c>
      <c r="K12" s="31">
        <v>68873338.099999994</v>
      </c>
      <c r="L12" s="17"/>
    </row>
    <row r="13" spans="1:15" ht="26.25">
      <c r="A13" s="20" t="s">
        <v>306</v>
      </c>
      <c r="B13" s="29" t="s">
        <v>307</v>
      </c>
      <c r="C13" s="30">
        <f>I39-I44</f>
        <v>6164505.2999999989</v>
      </c>
      <c r="D13" s="30">
        <f t="shared" ref="D13:E13" si="4">J39-J44</f>
        <v>6675991</v>
      </c>
      <c r="E13" s="30">
        <f t="shared" si="4"/>
        <v>6576288.5</v>
      </c>
      <c r="G13" s="20" t="s">
        <v>308</v>
      </c>
      <c r="H13" s="29" t="s">
        <v>309</v>
      </c>
      <c r="I13" s="31">
        <v>2064017.3</v>
      </c>
      <c r="J13" s="31">
        <v>1006946.9</v>
      </c>
      <c r="K13" s="31">
        <v>1456271.2</v>
      </c>
      <c r="L13" s="17"/>
    </row>
    <row r="14" spans="1:15" ht="26.25">
      <c r="A14" s="20" t="s">
        <v>310</v>
      </c>
      <c r="B14" s="26" t="s">
        <v>311</v>
      </c>
      <c r="C14" s="27">
        <f>I18</f>
        <v>167145606.50000006</v>
      </c>
      <c r="D14" s="30">
        <f>J18</f>
        <v>179888152.80000001</v>
      </c>
      <c r="E14" s="30">
        <f>K18</f>
        <v>179821958.39999998</v>
      </c>
      <c r="G14" s="20" t="s">
        <v>312</v>
      </c>
      <c r="H14" s="29" t="s">
        <v>313</v>
      </c>
      <c r="I14" s="31">
        <v>1137227.2</v>
      </c>
      <c r="J14" s="31">
        <v>1589152</v>
      </c>
      <c r="K14" s="31">
        <v>2003162</v>
      </c>
      <c r="L14" s="17"/>
    </row>
    <row r="15" spans="1:15" ht="26.25">
      <c r="A15" s="20" t="s">
        <v>314</v>
      </c>
      <c r="B15" s="26" t="s">
        <v>315</v>
      </c>
      <c r="C15" s="27">
        <v>47335346.100000009</v>
      </c>
      <c r="D15" s="30">
        <v>48384666.000000007</v>
      </c>
      <c r="E15" s="30">
        <v>45484922.000000007</v>
      </c>
      <c r="G15" s="20" t="s">
        <v>316</v>
      </c>
      <c r="H15" s="29" t="s">
        <v>317</v>
      </c>
      <c r="I15" s="31">
        <v>762379</v>
      </c>
      <c r="J15" s="31">
        <v>1047650.7</v>
      </c>
      <c r="K15" s="31">
        <v>1225481.6000000001</v>
      </c>
      <c r="L15" s="17"/>
    </row>
    <row r="16" spans="1:15" ht="15.75">
      <c r="A16" s="20" t="s">
        <v>318</v>
      </c>
      <c r="B16" s="26" t="s">
        <v>148</v>
      </c>
      <c r="C16" s="27">
        <v>42182089.140000001</v>
      </c>
      <c r="D16" s="30">
        <v>25758685.700000003</v>
      </c>
      <c r="E16" s="30">
        <v>23484516.099999998</v>
      </c>
      <c r="G16" s="20" t="s">
        <v>319</v>
      </c>
      <c r="H16" s="29" t="s">
        <v>320</v>
      </c>
      <c r="I16" s="31">
        <v>177330</v>
      </c>
      <c r="J16" s="31">
        <v>177869.8</v>
      </c>
      <c r="K16" s="31">
        <v>177474.2</v>
      </c>
      <c r="L16" s="17"/>
    </row>
    <row r="17" spans="1:12" ht="15.75">
      <c r="A17" s="20" t="s">
        <v>321</v>
      </c>
      <c r="B17" s="26" t="s">
        <v>322</v>
      </c>
      <c r="C17" s="27">
        <v>33702668.599999994</v>
      </c>
      <c r="D17" s="30">
        <v>31993040.200000003</v>
      </c>
      <c r="E17" s="30">
        <v>31009875.900000002</v>
      </c>
      <c r="G17" s="20" t="s">
        <v>323</v>
      </c>
      <c r="H17" s="26" t="s">
        <v>324</v>
      </c>
      <c r="I17" s="31">
        <v>837857.69999999902</v>
      </c>
      <c r="J17" s="31">
        <v>1301583.3999999999</v>
      </c>
      <c r="K17" s="31">
        <v>4734044.3</v>
      </c>
      <c r="L17" s="17"/>
    </row>
    <row r="18" spans="1:12" ht="15.75">
      <c r="A18" s="20" t="s">
        <v>325</v>
      </c>
      <c r="B18" s="26" t="s">
        <v>326</v>
      </c>
      <c r="C18" s="27">
        <v>29582930.800000001</v>
      </c>
      <c r="D18" s="30">
        <v>34966548</v>
      </c>
      <c r="E18" s="30">
        <v>46014804.299999997</v>
      </c>
      <c r="G18" s="20" t="s">
        <v>310</v>
      </c>
      <c r="H18" s="26" t="s">
        <v>327</v>
      </c>
      <c r="I18" s="31">
        <f>I19+I20+I21+I22+I23</f>
        <v>167145606.50000006</v>
      </c>
      <c r="J18" s="31">
        <f t="shared" ref="J18:K18" si="5">J19+J20+J21+J22+J23</f>
        <v>179888152.80000001</v>
      </c>
      <c r="K18" s="31">
        <f t="shared" si="5"/>
        <v>179821958.39999998</v>
      </c>
      <c r="L18" s="17"/>
    </row>
    <row r="19" spans="1:12" ht="15.75">
      <c r="A19" s="20" t="s">
        <v>328</v>
      </c>
      <c r="B19" s="26" t="s">
        <v>329</v>
      </c>
      <c r="C19" s="27">
        <v>28424632.500000004</v>
      </c>
      <c r="D19" s="30">
        <v>25763357.499999996</v>
      </c>
      <c r="E19" s="30">
        <v>23454989.100000001</v>
      </c>
      <c r="G19" s="20" t="s">
        <v>330</v>
      </c>
      <c r="H19" s="29" t="s">
        <v>331</v>
      </c>
      <c r="I19" s="31">
        <v>65633486.600000076</v>
      </c>
      <c r="J19" s="31">
        <v>72644683.400000006</v>
      </c>
      <c r="K19" s="31">
        <v>65105067.700000003</v>
      </c>
      <c r="L19" s="17"/>
    </row>
    <row r="20" spans="1:12" ht="15.75">
      <c r="A20" s="20" t="s">
        <v>332</v>
      </c>
      <c r="B20" s="26" t="s">
        <v>38</v>
      </c>
      <c r="C20" s="27">
        <v>18617034.899999991</v>
      </c>
      <c r="D20" s="30">
        <v>21188591.699999999</v>
      </c>
      <c r="E20" s="30">
        <v>23361982.100000005</v>
      </c>
      <c r="G20" s="20" t="s">
        <v>333</v>
      </c>
      <c r="H20" s="29" t="s">
        <v>334</v>
      </c>
      <c r="I20" s="31">
        <v>-1137227.2</v>
      </c>
      <c r="J20" s="31">
        <v>-1589152</v>
      </c>
      <c r="K20" s="31">
        <v>-2003162.2</v>
      </c>
      <c r="L20" s="17"/>
    </row>
    <row r="21" spans="1:12" ht="15.75">
      <c r="A21" s="20" t="s">
        <v>335</v>
      </c>
      <c r="B21" s="26" t="s">
        <v>336</v>
      </c>
      <c r="C21" s="27">
        <v>14186113.40000001</v>
      </c>
      <c r="D21" s="30">
        <v>10001840.29999999</v>
      </c>
      <c r="E21" s="30">
        <v>15629072.799999997</v>
      </c>
      <c r="G21" s="20" t="s">
        <v>337</v>
      </c>
      <c r="H21" s="29" t="s">
        <v>338</v>
      </c>
      <c r="I21" s="31">
        <v>51649947.29999999</v>
      </c>
      <c r="J21" s="31">
        <v>55695424.600000001</v>
      </c>
      <c r="K21" s="31">
        <v>60500938.799999997</v>
      </c>
      <c r="L21" s="17"/>
    </row>
    <row r="22" spans="1:12" ht="15.75">
      <c r="A22" s="20" t="s">
        <v>339</v>
      </c>
      <c r="B22" s="26" t="s">
        <v>208</v>
      </c>
      <c r="C22" s="27">
        <v>9588813.5000000019</v>
      </c>
      <c r="D22" s="30">
        <v>10479739.300000001</v>
      </c>
      <c r="E22" s="30">
        <v>10497199.699999999</v>
      </c>
      <c r="G22" s="20" t="s">
        <v>340</v>
      </c>
      <c r="H22" s="29" t="s">
        <v>341</v>
      </c>
      <c r="I22" s="31">
        <v>5904434.7000000002</v>
      </c>
      <c r="J22" s="31">
        <v>1312123</v>
      </c>
      <c r="K22" s="31">
        <v>1374194.5</v>
      </c>
      <c r="L22" s="17"/>
    </row>
    <row r="23" spans="1:12" ht="15.75">
      <c r="A23" s="20" t="s">
        <v>342</v>
      </c>
      <c r="B23" s="26" t="s">
        <v>203</v>
      </c>
      <c r="C23" s="27">
        <v>8268698.2000000002</v>
      </c>
      <c r="D23" s="30">
        <v>10823594.800000001</v>
      </c>
      <c r="E23" s="30">
        <v>8953625.3000000007</v>
      </c>
      <c r="G23" s="20" t="s">
        <v>343</v>
      </c>
      <c r="H23" s="29" t="s">
        <v>344</v>
      </c>
      <c r="I23" s="31">
        <v>45094965.100000001</v>
      </c>
      <c r="J23" s="31">
        <v>51825073.799999997</v>
      </c>
      <c r="K23" s="31">
        <v>54844919.599999994</v>
      </c>
      <c r="L23" s="17"/>
    </row>
    <row r="24" spans="1:12" ht="15.75">
      <c r="A24" s="20" t="s">
        <v>345</v>
      </c>
      <c r="B24" s="26" t="s">
        <v>168</v>
      </c>
      <c r="C24" s="27">
        <v>2439723.4000000004</v>
      </c>
      <c r="D24" s="30">
        <v>2525140.6</v>
      </c>
      <c r="E24" s="30">
        <v>2492368.9</v>
      </c>
      <c r="G24" s="20" t="s">
        <v>314</v>
      </c>
      <c r="H24" s="26" t="s">
        <v>346</v>
      </c>
      <c r="I24" s="31">
        <f>I25+I26+I28+I29+I27</f>
        <v>249479222.59999999</v>
      </c>
      <c r="J24" s="31">
        <v>252755016.90000001</v>
      </c>
      <c r="K24" s="31">
        <v>255483512.09999999</v>
      </c>
      <c r="L24" s="17"/>
    </row>
    <row r="25" spans="1:12">
      <c r="G25" s="20" t="s">
        <v>347</v>
      </c>
      <c r="H25" s="29" t="s">
        <v>348</v>
      </c>
      <c r="I25" s="31">
        <v>184350393.19999999</v>
      </c>
      <c r="J25" s="31">
        <v>197400595.09999999</v>
      </c>
      <c r="K25" s="31">
        <v>196974862.30000001</v>
      </c>
      <c r="L25" s="17"/>
    </row>
    <row r="26" spans="1:12" ht="26.25">
      <c r="C26"/>
      <c r="G26" s="20" t="s">
        <v>349</v>
      </c>
      <c r="H26" s="29" t="s">
        <v>350</v>
      </c>
      <c r="I26" s="31">
        <v>49170216.700000003</v>
      </c>
      <c r="J26" s="31">
        <v>61469768.299999997</v>
      </c>
      <c r="K26" s="31">
        <v>65693707.799999997</v>
      </c>
      <c r="L26" s="17"/>
    </row>
    <row r="27" spans="1:12" ht="26.25">
      <c r="G27" s="20" t="s">
        <v>351</v>
      </c>
      <c r="H27" s="29" t="s">
        <v>352</v>
      </c>
      <c r="I27" s="31">
        <v>15323930.300000001</v>
      </c>
      <c r="J27" s="31">
        <v>21763797.699999999</v>
      </c>
      <c r="K27" s="31">
        <v>18102584</v>
      </c>
      <c r="L27" s="33"/>
    </row>
    <row r="28" spans="1:12" ht="26.25">
      <c r="G28" s="20" t="s">
        <v>353</v>
      </c>
      <c r="H28" s="29" t="s">
        <v>354</v>
      </c>
      <c r="I28" s="31">
        <v>154842.9</v>
      </c>
      <c r="J28" s="31">
        <v>83347.600000000006</v>
      </c>
      <c r="K28" s="31">
        <v>105870.9</v>
      </c>
      <c r="L28" s="17"/>
    </row>
    <row r="29" spans="1:12" ht="26.25" outlineLevel="1">
      <c r="G29" s="20" t="s">
        <v>355</v>
      </c>
      <c r="H29" s="29" t="s">
        <v>356</v>
      </c>
      <c r="I29" s="31">
        <v>479839.5</v>
      </c>
      <c r="J29" s="31">
        <v>109569.60000000001</v>
      </c>
      <c r="K29" s="31">
        <v>79978.7</v>
      </c>
      <c r="L29" s="17"/>
    </row>
    <row r="30" spans="1:12" ht="31.5" outlineLevel="1">
      <c r="G30" s="20" t="s">
        <v>318</v>
      </c>
      <c r="H30" s="26" t="s">
        <v>357</v>
      </c>
      <c r="I30" s="31">
        <f>I31+I32+I33+I34</f>
        <v>9082459.5</v>
      </c>
      <c r="J30" s="31">
        <f t="shared" ref="J30:K30" si="6">J31+J32+J33+J34</f>
        <v>9906622.5999999996</v>
      </c>
      <c r="K30" s="31">
        <f t="shared" si="6"/>
        <v>6554645.0999999996</v>
      </c>
      <c r="L30" s="17"/>
    </row>
    <row r="31" spans="1:12" outlineLevel="1">
      <c r="G31" s="20" t="s">
        <v>358</v>
      </c>
      <c r="H31" s="29" t="s">
        <v>359</v>
      </c>
      <c r="I31" s="31">
        <v>8822140</v>
      </c>
      <c r="J31" s="31">
        <v>9714845.9000000004</v>
      </c>
      <c r="K31" s="31">
        <v>6403039.7999999998</v>
      </c>
      <c r="L31" s="17"/>
    </row>
    <row r="32" spans="1:12" outlineLevel="1">
      <c r="G32" s="20" t="s">
        <v>360</v>
      </c>
      <c r="H32" s="29" t="s">
        <v>361</v>
      </c>
      <c r="I32" s="31">
        <v>27795.4</v>
      </c>
      <c r="J32" s="31">
        <v>25403.1</v>
      </c>
      <c r="K32" s="31">
        <v>9353.1</v>
      </c>
      <c r="L32" s="17"/>
    </row>
    <row r="33" spans="7:13" outlineLevel="1">
      <c r="G33" s="20" t="s">
        <v>362</v>
      </c>
      <c r="H33" s="29" t="s">
        <v>363</v>
      </c>
      <c r="I33" s="31">
        <v>77681.2</v>
      </c>
      <c r="J33" s="31">
        <v>83026</v>
      </c>
      <c r="K33" s="31">
        <v>36381.300000000003</v>
      </c>
      <c r="L33" s="17"/>
      <c r="M33" s="32"/>
    </row>
    <row r="34" spans="7:13" ht="26.25">
      <c r="G34" s="20" t="s">
        <v>364</v>
      </c>
      <c r="H34" s="29" t="s">
        <v>365</v>
      </c>
      <c r="I34" s="31">
        <v>154842.9</v>
      </c>
      <c r="J34" s="31">
        <v>83347.600000000006</v>
      </c>
      <c r="K34" s="31">
        <v>105870.9</v>
      </c>
      <c r="L34" s="17"/>
    </row>
    <row r="35" spans="7:13" ht="31.5" outlineLevel="1">
      <c r="G35" s="20" t="s">
        <v>321</v>
      </c>
      <c r="H35" s="26" t="s">
        <v>366</v>
      </c>
      <c r="I35" s="31">
        <f>I36+I37+I38</f>
        <v>10023688</v>
      </c>
      <c r="J35" s="31">
        <v>11407499</v>
      </c>
      <c r="K35" s="31">
        <v>10780781</v>
      </c>
      <c r="L35" s="17"/>
    </row>
    <row r="36" spans="7:13" ht="26.25" outlineLevel="1">
      <c r="G36" s="20" t="s">
        <v>367</v>
      </c>
      <c r="H36" s="29" t="s">
        <v>368</v>
      </c>
      <c r="I36" s="31">
        <v>9709319</v>
      </c>
      <c r="J36" s="31">
        <v>11063372</v>
      </c>
      <c r="K36" s="31">
        <v>9520745</v>
      </c>
      <c r="L36" s="17"/>
    </row>
    <row r="37" spans="7:13">
      <c r="G37" s="20" t="s">
        <v>369</v>
      </c>
      <c r="H37" s="29" t="s">
        <v>370</v>
      </c>
      <c r="I37" s="31">
        <v>245168</v>
      </c>
      <c r="J37" s="31">
        <v>259633</v>
      </c>
      <c r="K37" s="31">
        <v>222486</v>
      </c>
      <c r="L37" s="17"/>
    </row>
    <row r="38" spans="7:13" outlineLevel="1">
      <c r="G38" s="20" t="s">
        <v>371</v>
      </c>
      <c r="H38" s="29" t="s">
        <v>372</v>
      </c>
      <c r="I38" s="31">
        <v>69201</v>
      </c>
      <c r="J38" s="31">
        <v>84494</v>
      </c>
      <c r="K38" s="31">
        <v>82932</v>
      </c>
      <c r="L38" s="17"/>
    </row>
    <row r="39" spans="7:13" ht="31.5" outlineLevel="1">
      <c r="G39" s="20" t="s">
        <v>325</v>
      </c>
      <c r="H39" s="26" t="s">
        <v>373</v>
      </c>
      <c r="I39" s="31">
        <f>I40+I41+I42+I43+I44</f>
        <v>6644344.7999999989</v>
      </c>
      <c r="J39" s="31">
        <f t="shared" ref="J39:K39" si="7">J40+J41+J42+J43+J44</f>
        <v>6763329.4000000004</v>
      </c>
      <c r="K39" s="31">
        <f t="shared" si="7"/>
        <v>6655789.5</v>
      </c>
      <c r="L39" s="17"/>
    </row>
    <row r="40" spans="7:13" outlineLevel="1">
      <c r="G40" s="20" t="s">
        <v>374</v>
      </c>
      <c r="H40" s="29" t="s">
        <v>375</v>
      </c>
      <c r="I40" s="31">
        <v>6117121.5999999996</v>
      </c>
      <c r="J40" s="31">
        <v>6615266</v>
      </c>
      <c r="K40" s="31">
        <v>6541578</v>
      </c>
      <c r="L40" s="17"/>
    </row>
    <row r="41" spans="7:13" ht="26.25" outlineLevel="1">
      <c r="G41" s="20" t="s">
        <v>376</v>
      </c>
      <c r="H41" s="29" t="s">
        <v>377</v>
      </c>
      <c r="I41" s="31">
        <v>9004.1</v>
      </c>
      <c r="J41" s="31">
        <v>4330.3999999999996</v>
      </c>
      <c r="K41" s="31">
        <v>6455.8</v>
      </c>
      <c r="L41" s="17"/>
    </row>
    <row r="42" spans="7:13" ht="26.25" outlineLevel="1">
      <c r="G42" s="20" t="s">
        <v>378</v>
      </c>
      <c r="H42" s="29" t="s">
        <v>379</v>
      </c>
      <c r="I42" s="31">
        <v>10940.6</v>
      </c>
      <c r="J42" s="31">
        <v>16704.599999999999</v>
      </c>
      <c r="K42" s="31">
        <v>23680.400000000001</v>
      </c>
      <c r="L42" s="17"/>
    </row>
    <row r="43" spans="7:13" ht="26.25">
      <c r="G43" s="20" t="s">
        <v>380</v>
      </c>
      <c r="H43" s="29" t="s">
        <v>381</v>
      </c>
      <c r="I43" s="31">
        <v>27439</v>
      </c>
      <c r="J43" s="31">
        <v>39690</v>
      </c>
      <c r="K43" s="31">
        <v>4574.3</v>
      </c>
      <c r="L43" s="17"/>
    </row>
    <row r="44" spans="7:13" ht="26.25">
      <c r="G44" s="20" t="s">
        <v>382</v>
      </c>
      <c r="H44" s="29" t="s">
        <v>365</v>
      </c>
      <c r="I44" s="31">
        <v>479839.5</v>
      </c>
      <c r="J44" s="31">
        <v>87338.4</v>
      </c>
      <c r="K44" s="31">
        <v>79501</v>
      </c>
      <c r="L44" s="17"/>
    </row>
  </sheetData>
  <mergeCells count="2">
    <mergeCell ref="A1:E2"/>
    <mergeCell ref="G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F318"/>
  <sheetViews>
    <sheetView topLeftCell="A291" workbookViewId="0">
      <selection activeCell="A3" sqref="A3:C316"/>
    </sheetView>
  </sheetViews>
  <sheetFormatPr defaultRowHeight="15" outlineLevelRow="2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>
      <c r="A1" s="95" t="s">
        <v>0</v>
      </c>
      <c r="B1" s="95"/>
      <c r="C1" s="95"/>
      <c r="D1" s="95"/>
      <c r="E1" s="95"/>
      <c r="F1" s="95"/>
    </row>
    <row r="2" spans="1:6" s="2" customFormat="1" ht="132.75" customHeight="1">
      <c r="A2" s="1" t="s">
        <v>1</v>
      </c>
      <c r="B2" s="1" t="s">
        <v>2</v>
      </c>
      <c r="C2" s="1" t="s">
        <v>3</v>
      </c>
      <c r="D2" s="1" t="s">
        <v>4</v>
      </c>
      <c r="E2" s="1">
        <v>2012</v>
      </c>
      <c r="F2" s="1">
        <v>2013</v>
      </c>
    </row>
    <row r="3" spans="1:6">
      <c r="A3" s="90" t="s">
        <v>5</v>
      </c>
      <c r="B3" s="90"/>
      <c r="C3" s="90"/>
      <c r="D3" s="3" t="s">
        <v>6</v>
      </c>
      <c r="E3" s="4">
        <v>48589253.025540002</v>
      </c>
      <c r="F3" s="4">
        <v>49526422.459270008</v>
      </c>
    </row>
    <row r="4" spans="1:6">
      <c r="A4" s="90"/>
      <c r="B4" s="90"/>
      <c r="C4" s="90"/>
      <c r="D4" s="9" t="s">
        <v>7</v>
      </c>
      <c r="E4" s="10">
        <v>46250212.069159992</v>
      </c>
      <c r="F4" s="10">
        <v>48384666.000000007</v>
      </c>
    </row>
    <row r="5" spans="1:6" outlineLevel="1">
      <c r="A5" s="91" t="s">
        <v>8</v>
      </c>
      <c r="B5" s="91"/>
      <c r="C5" s="91" t="s">
        <v>9</v>
      </c>
      <c r="D5" s="5" t="s">
        <v>6</v>
      </c>
      <c r="E5" s="6">
        <v>3556845.8785600001</v>
      </c>
      <c r="F5" s="6">
        <v>2930806.78143</v>
      </c>
    </row>
    <row r="6" spans="1:6" outlineLevel="1">
      <c r="A6" s="91"/>
      <c r="B6" s="91"/>
      <c r="C6" s="91"/>
      <c r="D6" s="11" t="s">
        <v>7</v>
      </c>
      <c r="E6" s="12">
        <v>3556551.8871999998</v>
      </c>
      <c r="F6" s="12">
        <v>3201659.2</v>
      </c>
    </row>
    <row r="7" spans="1:6" outlineLevel="1">
      <c r="A7" s="91" t="s">
        <v>10</v>
      </c>
      <c r="B7" s="91"/>
      <c r="C7" s="91" t="s">
        <v>11</v>
      </c>
      <c r="D7" s="5" t="s">
        <v>6</v>
      </c>
      <c r="E7" s="6">
        <v>16426090.078</v>
      </c>
      <c r="F7" s="6">
        <v>15598919.78717</v>
      </c>
    </row>
    <row r="8" spans="1:6" outlineLevel="1">
      <c r="A8" s="91"/>
      <c r="B8" s="91"/>
      <c r="C8" s="91"/>
      <c r="D8" s="11" t="s">
        <v>7</v>
      </c>
      <c r="E8" s="12">
        <v>15837157.426290002</v>
      </c>
      <c r="F8" s="12">
        <v>16059713.5</v>
      </c>
    </row>
    <row r="9" spans="1:6" outlineLevel="1">
      <c r="A9" s="91" t="s">
        <v>12</v>
      </c>
      <c r="B9" s="91"/>
      <c r="C9" s="91" t="s">
        <v>13</v>
      </c>
      <c r="D9" s="5" t="s">
        <v>6</v>
      </c>
      <c r="E9" s="6">
        <v>15227991.120959999</v>
      </c>
      <c r="F9" s="6">
        <v>16511817.46239</v>
      </c>
    </row>
    <row r="10" spans="1:6" outlineLevel="1">
      <c r="A10" s="91"/>
      <c r="B10" s="91"/>
      <c r="C10" s="91"/>
      <c r="D10" s="11" t="s">
        <v>7</v>
      </c>
      <c r="E10" s="12">
        <v>13935432.058110001</v>
      </c>
      <c r="F10" s="12">
        <v>15315079.5</v>
      </c>
    </row>
    <row r="11" spans="1:6" outlineLevel="1">
      <c r="A11" s="91" t="s">
        <v>14</v>
      </c>
      <c r="B11" s="91"/>
      <c r="C11" s="91" t="s">
        <v>15</v>
      </c>
      <c r="D11" s="5" t="s">
        <v>6</v>
      </c>
      <c r="E11" s="6">
        <v>564978.74404999998</v>
      </c>
      <c r="F11" s="6">
        <v>5868093.8542799996</v>
      </c>
    </row>
    <row r="12" spans="1:6" outlineLevel="1">
      <c r="A12" s="91"/>
      <c r="B12" s="91"/>
      <c r="C12" s="91"/>
      <c r="D12" s="11" t="s">
        <v>7</v>
      </c>
      <c r="E12" s="12">
        <v>432144.35107999999</v>
      </c>
      <c r="F12" s="12">
        <v>1722674.7</v>
      </c>
    </row>
    <row r="13" spans="1:6" outlineLevel="1">
      <c r="A13" s="91" t="s">
        <v>16</v>
      </c>
      <c r="B13" s="91"/>
      <c r="C13" s="91" t="s">
        <v>17</v>
      </c>
      <c r="D13" s="5" t="s">
        <v>6</v>
      </c>
      <c r="E13" s="6">
        <v>0</v>
      </c>
      <c r="F13" s="6">
        <v>13500</v>
      </c>
    </row>
    <row r="14" spans="1:6" outlineLevel="1">
      <c r="A14" s="91"/>
      <c r="B14" s="91"/>
      <c r="C14" s="91"/>
      <c r="D14" s="11" t="s">
        <v>7</v>
      </c>
      <c r="E14" s="12">
        <v>0</v>
      </c>
      <c r="F14" s="12">
        <v>0</v>
      </c>
    </row>
    <row r="15" spans="1:6" outlineLevel="1">
      <c r="A15" s="91" t="s">
        <v>18</v>
      </c>
      <c r="B15" s="91"/>
      <c r="C15" s="91" t="s">
        <v>19</v>
      </c>
      <c r="D15" s="5" t="s">
        <v>6</v>
      </c>
      <c r="E15" s="6">
        <v>2739744.1140000001</v>
      </c>
      <c r="F15" s="6">
        <v>2821822.9029999999</v>
      </c>
    </row>
    <row r="16" spans="1:6" outlineLevel="1">
      <c r="A16" s="91"/>
      <c r="B16" s="91"/>
      <c r="C16" s="91"/>
      <c r="D16" s="11" t="s">
        <v>7</v>
      </c>
      <c r="E16" s="12">
        <v>2556162.8961199997</v>
      </c>
      <c r="F16" s="12">
        <v>2605952.5</v>
      </c>
    </row>
    <row r="17" spans="1:6" outlineLevel="1">
      <c r="A17" s="91" t="s">
        <v>20</v>
      </c>
      <c r="B17" s="91"/>
      <c r="C17" s="91" t="s">
        <v>21</v>
      </c>
      <c r="D17" s="5" t="s">
        <v>6</v>
      </c>
      <c r="E17" s="6">
        <v>499954.19500000001</v>
      </c>
      <c r="F17" s="6">
        <v>458907.59</v>
      </c>
    </row>
    <row r="18" spans="1:6" outlineLevel="1">
      <c r="A18" s="91"/>
      <c r="B18" s="91"/>
      <c r="C18" s="91"/>
      <c r="D18" s="11" t="s">
        <v>7</v>
      </c>
      <c r="E18" s="12">
        <v>497424.82785</v>
      </c>
      <c r="F18" s="12">
        <v>464840.6</v>
      </c>
    </row>
    <row r="19" spans="1:6" outlineLevel="1">
      <c r="A19" s="91" t="s">
        <v>22</v>
      </c>
      <c r="B19" s="91"/>
      <c r="C19" s="91" t="s">
        <v>23</v>
      </c>
      <c r="D19" s="5" t="s">
        <v>6</v>
      </c>
      <c r="E19" s="6">
        <v>124000</v>
      </c>
      <c r="F19" s="6">
        <v>99385.2</v>
      </c>
    </row>
    <row r="20" spans="1:6" outlineLevel="1">
      <c r="A20" s="91"/>
      <c r="B20" s="91"/>
      <c r="C20" s="91"/>
      <c r="D20" s="11" t="s">
        <v>7</v>
      </c>
      <c r="E20" s="12">
        <v>117643.65031999999</v>
      </c>
      <c r="F20" s="12">
        <v>124000</v>
      </c>
    </row>
    <row r="21" spans="1:6" outlineLevel="1">
      <c r="A21" s="91" t="s">
        <v>24</v>
      </c>
      <c r="B21" s="91"/>
      <c r="C21" s="91" t="s">
        <v>25</v>
      </c>
      <c r="D21" s="5" t="s">
        <v>6</v>
      </c>
      <c r="E21" s="6">
        <v>3661319.4309999999</v>
      </c>
      <c r="F21" s="6">
        <v>3478768.4810000001</v>
      </c>
    </row>
    <row r="22" spans="1:6" outlineLevel="1">
      <c r="A22" s="91"/>
      <c r="B22" s="91"/>
      <c r="C22" s="91"/>
      <c r="D22" s="11" t="s">
        <v>7</v>
      </c>
      <c r="E22" s="12">
        <v>3648116.8703999999</v>
      </c>
      <c r="F22" s="12">
        <v>3452528.3</v>
      </c>
    </row>
    <row r="23" spans="1:6" outlineLevel="1">
      <c r="A23" s="91" t="s">
        <v>26</v>
      </c>
      <c r="B23" s="91"/>
      <c r="C23" s="91" t="s">
        <v>27</v>
      </c>
      <c r="D23" s="5" t="s">
        <v>6</v>
      </c>
      <c r="E23" s="6">
        <v>359903.93830000004</v>
      </c>
      <c r="F23" s="6">
        <v>334152.7</v>
      </c>
    </row>
    <row r="24" spans="1:6" outlineLevel="1">
      <c r="A24" s="91"/>
      <c r="B24" s="91"/>
      <c r="C24" s="91"/>
      <c r="D24" s="11" t="s">
        <v>7</v>
      </c>
      <c r="E24" s="12">
        <v>358793.57530000003</v>
      </c>
      <c r="F24" s="12">
        <v>315175.09999999998</v>
      </c>
    </row>
    <row r="25" spans="1:6" outlineLevel="1">
      <c r="A25" s="91" t="s">
        <v>28</v>
      </c>
      <c r="B25" s="91"/>
      <c r="C25" s="91" t="s">
        <v>29</v>
      </c>
      <c r="D25" s="5" t="s">
        <v>6</v>
      </c>
      <c r="E25" s="6">
        <v>571963.29524000001</v>
      </c>
      <c r="F25" s="6">
        <v>533770.55299999996</v>
      </c>
    </row>
    <row r="26" spans="1:6" outlineLevel="1">
      <c r="A26" s="91"/>
      <c r="B26" s="91"/>
      <c r="C26" s="91"/>
      <c r="D26" s="11" t="s">
        <v>7</v>
      </c>
      <c r="E26" s="12">
        <v>569456.18637000001</v>
      </c>
      <c r="F26" s="12">
        <v>569885.4</v>
      </c>
    </row>
    <row r="27" spans="1:6" outlineLevel="1">
      <c r="A27" s="91" t="s">
        <v>30</v>
      </c>
      <c r="B27" s="91"/>
      <c r="C27" s="91" t="s">
        <v>31</v>
      </c>
      <c r="D27" s="5" t="s">
        <v>6</v>
      </c>
      <c r="E27" s="6">
        <v>748942.49300000002</v>
      </c>
      <c r="F27" s="6">
        <v>876477.147</v>
      </c>
    </row>
    <row r="28" spans="1:6" outlineLevel="1">
      <c r="A28" s="91"/>
      <c r="B28" s="91"/>
      <c r="C28" s="91"/>
      <c r="D28" s="11" t="s">
        <v>7</v>
      </c>
      <c r="E28" s="12">
        <v>733052.66564000002</v>
      </c>
      <c r="F28" s="12">
        <v>603792</v>
      </c>
    </row>
    <row r="29" spans="1:6" outlineLevel="1">
      <c r="A29" s="91" t="s">
        <v>32</v>
      </c>
      <c r="B29" s="91"/>
      <c r="C29" s="91" t="s">
        <v>33</v>
      </c>
      <c r="D29" s="5" t="s">
        <v>6</v>
      </c>
      <c r="E29" s="6">
        <v>4107519.7374299997</v>
      </c>
      <c r="F29" s="6">
        <v>0</v>
      </c>
    </row>
    <row r="30" spans="1:6" outlineLevel="1">
      <c r="A30" s="91"/>
      <c r="B30" s="91"/>
      <c r="C30" s="91"/>
      <c r="D30" s="11" t="s">
        <v>7</v>
      </c>
      <c r="E30" s="12">
        <v>4008275.67448</v>
      </c>
      <c r="F30" s="12">
        <v>3949365.2</v>
      </c>
    </row>
    <row r="31" spans="1:6" ht="15" customHeight="1">
      <c r="A31" s="90" t="s">
        <v>34</v>
      </c>
      <c r="B31" s="90"/>
      <c r="C31" s="90"/>
      <c r="D31" s="3" t="s">
        <v>6</v>
      </c>
      <c r="E31" s="4">
        <v>32558000.623</v>
      </c>
      <c r="F31" s="4">
        <v>24492102.5</v>
      </c>
    </row>
    <row r="32" spans="1:6">
      <c r="A32" s="90"/>
      <c r="B32" s="90"/>
      <c r="C32" s="90"/>
      <c r="D32" s="9" t="s">
        <v>7</v>
      </c>
      <c r="E32" s="10">
        <v>31677093.342980001</v>
      </c>
      <c r="F32" s="10">
        <v>34966548</v>
      </c>
    </row>
    <row r="33" spans="1:6" outlineLevel="1">
      <c r="A33" s="92" t="s">
        <v>35</v>
      </c>
      <c r="B33" s="91" t="s">
        <v>36</v>
      </c>
      <c r="C33" s="91" t="s">
        <v>37</v>
      </c>
      <c r="D33" s="5" t="s">
        <v>6</v>
      </c>
      <c r="E33" s="6">
        <v>32558000.623</v>
      </c>
      <c r="F33" s="6">
        <v>24492102.5</v>
      </c>
    </row>
    <row r="34" spans="1:6" ht="15" customHeight="1" outlineLevel="1">
      <c r="A34" s="92"/>
      <c r="B34" s="91" t="s">
        <v>36</v>
      </c>
      <c r="C34" s="91" t="s">
        <v>37</v>
      </c>
      <c r="D34" s="11" t="s">
        <v>7</v>
      </c>
      <c r="E34" s="12">
        <v>31677093.342980001</v>
      </c>
      <c r="F34" s="12">
        <v>34966548</v>
      </c>
    </row>
    <row r="35" spans="1:6" ht="15" customHeight="1">
      <c r="A35" s="90" t="s">
        <v>38</v>
      </c>
      <c r="B35" s="90"/>
      <c r="C35" s="90"/>
      <c r="D35" s="3" t="s">
        <v>6</v>
      </c>
      <c r="E35" s="4">
        <v>25298820.704730004</v>
      </c>
      <c r="F35" s="4">
        <v>22268888.474660002</v>
      </c>
    </row>
    <row r="36" spans="1:6">
      <c r="A36" s="90"/>
      <c r="B36" s="90"/>
      <c r="C36" s="90"/>
      <c r="D36" s="9" t="s">
        <v>7</v>
      </c>
      <c r="E36" s="10">
        <v>21362484.078699995</v>
      </c>
      <c r="F36" s="10">
        <v>21188591.699999988</v>
      </c>
    </row>
    <row r="37" spans="1:6" outlineLevel="1">
      <c r="A37" s="91" t="s">
        <v>39</v>
      </c>
      <c r="B37" s="91"/>
      <c r="C37" s="91" t="s">
        <v>40</v>
      </c>
      <c r="D37" s="5" t="s">
        <v>6</v>
      </c>
      <c r="E37" s="6">
        <v>1346512.55201</v>
      </c>
      <c r="F37" s="6">
        <v>1464954.5693099999</v>
      </c>
    </row>
    <row r="38" spans="1:6" outlineLevel="1">
      <c r="A38" s="91"/>
      <c r="B38" s="91"/>
      <c r="C38" s="91"/>
      <c r="D38" s="11" t="s">
        <v>7</v>
      </c>
      <c r="E38" s="12">
        <v>1278321.7299800001</v>
      </c>
      <c r="F38" s="12">
        <v>1301748.3999999999</v>
      </c>
    </row>
    <row r="39" spans="1:6" outlineLevel="1">
      <c r="A39" s="91" t="s">
        <v>41</v>
      </c>
      <c r="B39" s="91"/>
      <c r="C39" s="91" t="s">
        <v>42</v>
      </c>
      <c r="D39" s="5" t="s">
        <v>6</v>
      </c>
      <c r="E39" s="6">
        <v>337783.28907999996</v>
      </c>
      <c r="F39" s="6">
        <v>294492.82699999999</v>
      </c>
    </row>
    <row r="40" spans="1:6" outlineLevel="1">
      <c r="A40" s="91"/>
      <c r="B40" s="91"/>
      <c r="C40" s="91"/>
      <c r="D40" s="11" t="s">
        <v>7</v>
      </c>
      <c r="E40" s="12">
        <v>282572.23531000002</v>
      </c>
      <c r="F40" s="12">
        <v>334520</v>
      </c>
    </row>
    <row r="41" spans="1:6" outlineLevel="1">
      <c r="A41" s="91" t="s">
        <v>43</v>
      </c>
      <c r="B41" s="91"/>
      <c r="C41" s="91" t="s">
        <v>44</v>
      </c>
      <c r="D41" s="5" t="s">
        <v>6</v>
      </c>
      <c r="E41" s="6">
        <v>1976997.3233</v>
      </c>
      <c r="F41" s="6">
        <v>2997268.97859</v>
      </c>
    </row>
    <row r="42" spans="1:6" outlineLevel="1">
      <c r="A42" s="91"/>
      <c r="B42" s="91"/>
      <c r="C42" s="91"/>
      <c r="D42" s="11" t="s">
        <v>7</v>
      </c>
      <c r="E42" s="12">
        <v>1315303.0115499999</v>
      </c>
      <c r="F42" s="12">
        <v>2011122.8</v>
      </c>
    </row>
    <row r="43" spans="1:6" outlineLevel="1">
      <c r="A43" s="91" t="s">
        <v>45</v>
      </c>
      <c r="B43" s="91"/>
      <c r="C43" s="91" t="s">
        <v>46</v>
      </c>
      <c r="D43" s="5" t="s">
        <v>6</v>
      </c>
      <c r="E43" s="6">
        <v>196010.2</v>
      </c>
      <c r="F43" s="6">
        <v>45251.3</v>
      </c>
    </row>
    <row r="44" spans="1:6" outlineLevel="1">
      <c r="A44" s="91"/>
      <c r="B44" s="91"/>
      <c r="C44" s="91"/>
      <c r="D44" s="11" t="s">
        <v>7</v>
      </c>
      <c r="E44" s="12">
        <v>30916.59131</v>
      </c>
      <c r="F44" s="12">
        <v>46010.2</v>
      </c>
    </row>
    <row r="45" spans="1:6" outlineLevel="1">
      <c r="A45" s="91" t="s">
        <v>47</v>
      </c>
      <c r="B45" s="91"/>
      <c r="C45" s="91" t="s">
        <v>48</v>
      </c>
      <c r="D45" s="5" t="s">
        <v>6</v>
      </c>
      <c r="E45" s="6">
        <v>1191569.38032</v>
      </c>
      <c r="F45" s="6">
        <v>1366555.0688099999</v>
      </c>
    </row>
    <row r="46" spans="1:6" outlineLevel="1">
      <c r="A46" s="91"/>
      <c r="B46" s="91"/>
      <c r="C46" s="91"/>
      <c r="D46" s="11" t="s">
        <v>7</v>
      </c>
      <c r="E46" s="12">
        <v>1103824.5990200001</v>
      </c>
      <c r="F46" s="12">
        <v>1116412.1000000001</v>
      </c>
    </row>
    <row r="47" spans="1:6" outlineLevel="1">
      <c r="A47" s="91" t="s">
        <v>49</v>
      </c>
      <c r="B47" s="91"/>
      <c r="C47" s="91" t="s">
        <v>50</v>
      </c>
      <c r="D47" s="5" t="s">
        <v>6</v>
      </c>
      <c r="E47" s="6">
        <v>1106965.53379</v>
      </c>
      <c r="F47" s="6">
        <v>1499393.4677500001</v>
      </c>
    </row>
    <row r="48" spans="1:6" outlineLevel="1">
      <c r="A48" s="91"/>
      <c r="B48" s="91"/>
      <c r="C48" s="91"/>
      <c r="D48" s="11" t="s">
        <v>7</v>
      </c>
      <c r="E48" s="12">
        <v>1001108.96205</v>
      </c>
      <c r="F48" s="12">
        <v>857610.7</v>
      </c>
    </row>
    <row r="49" spans="1:6" outlineLevel="1">
      <c r="A49" s="91" t="s">
        <v>51</v>
      </c>
      <c r="B49" s="91"/>
      <c r="C49" s="91" t="s">
        <v>52</v>
      </c>
      <c r="D49" s="5" t="s">
        <v>6</v>
      </c>
      <c r="E49" s="6">
        <v>719172.01914999995</v>
      </c>
      <c r="F49" s="6">
        <v>668520.51665000001</v>
      </c>
    </row>
    <row r="50" spans="1:6" outlineLevel="1">
      <c r="A50" s="91"/>
      <c r="B50" s="91"/>
      <c r="C50" s="91"/>
      <c r="D50" s="11" t="s">
        <v>7</v>
      </c>
      <c r="E50" s="12">
        <v>644483.74011999997</v>
      </c>
      <c r="F50" s="12">
        <v>695585.3</v>
      </c>
    </row>
    <row r="51" spans="1:6" outlineLevel="1">
      <c r="A51" s="91" t="s">
        <v>53</v>
      </c>
      <c r="B51" s="91"/>
      <c r="C51" s="91" t="s">
        <v>54</v>
      </c>
      <c r="D51" s="5" t="s">
        <v>6</v>
      </c>
      <c r="E51" s="6">
        <v>6018882.4418400005</v>
      </c>
      <c r="F51" s="6">
        <v>4992284.6164100002</v>
      </c>
    </row>
    <row r="52" spans="1:6" outlineLevel="1">
      <c r="A52" s="91"/>
      <c r="B52" s="91"/>
      <c r="C52" s="91"/>
      <c r="D52" s="11" t="s">
        <v>7</v>
      </c>
      <c r="E52" s="12">
        <v>4326766.5425299993</v>
      </c>
      <c r="F52" s="12">
        <v>4130251.3</v>
      </c>
    </row>
    <row r="53" spans="1:6" outlineLevel="1">
      <c r="A53" s="91" t="s">
        <v>55</v>
      </c>
      <c r="B53" s="91"/>
      <c r="C53" s="91" t="s">
        <v>56</v>
      </c>
      <c r="D53" s="5" t="s">
        <v>6</v>
      </c>
      <c r="E53" s="6">
        <v>118903.39675</v>
      </c>
      <c r="F53" s="6">
        <v>416217.70776999998</v>
      </c>
    </row>
    <row r="54" spans="1:6" outlineLevel="1">
      <c r="A54" s="91"/>
      <c r="B54" s="91"/>
      <c r="C54" s="91"/>
      <c r="D54" s="11" t="s">
        <v>7</v>
      </c>
      <c r="E54" s="12">
        <v>87577.11473999999</v>
      </c>
      <c r="F54" s="12">
        <v>118869.3</v>
      </c>
    </row>
    <row r="55" spans="1:6" outlineLevel="1">
      <c r="A55" s="91" t="s">
        <v>57</v>
      </c>
      <c r="B55" s="91"/>
      <c r="C55" s="91" t="s">
        <v>58</v>
      </c>
      <c r="D55" s="5" t="s">
        <v>6</v>
      </c>
      <c r="E55" s="6">
        <v>6100954.4014300006</v>
      </c>
      <c r="F55" s="6">
        <v>0</v>
      </c>
    </row>
    <row r="56" spans="1:6" outlineLevel="1">
      <c r="A56" s="91"/>
      <c r="B56" s="91"/>
      <c r="C56" s="91"/>
      <c r="D56" s="11" t="s">
        <v>7</v>
      </c>
      <c r="E56" s="12">
        <v>5976144.6206200002</v>
      </c>
      <c r="F56" s="12">
        <v>5888288.7999999998</v>
      </c>
    </row>
    <row r="57" spans="1:6" outlineLevel="1">
      <c r="A57" s="91" t="s">
        <v>59</v>
      </c>
      <c r="B57" s="91"/>
      <c r="C57" s="91" t="s">
        <v>60</v>
      </c>
      <c r="D57" s="5" t="s">
        <v>6</v>
      </c>
      <c r="E57" s="6">
        <v>24255</v>
      </c>
      <c r="F57" s="6">
        <v>23688.5</v>
      </c>
    </row>
    <row r="58" spans="1:6" outlineLevel="1">
      <c r="A58" s="91"/>
      <c r="B58" s="91"/>
      <c r="C58" s="91"/>
      <c r="D58" s="11" t="s">
        <v>7</v>
      </c>
      <c r="E58" s="12">
        <v>24085.296019999998</v>
      </c>
      <c r="F58" s="12">
        <v>24255</v>
      </c>
    </row>
    <row r="59" spans="1:6" outlineLevel="1">
      <c r="A59" s="91" t="s">
        <v>61</v>
      </c>
      <c r="B59" s="91"/>
      <c r="C59" s="91" t="s">
        <v>62</v>
      </c>
      <c r="D59" s="5" t="s">
        <v>6</v>
      </c>
      <c r="E59" s="6">
        <v>0</v>
      </c>
      <c r="F59" s="6">
        <v>0</v>
      </c>
    </row>
    <row r="60" spans="1:6" outlineLevel="1">
      <c r="A60" s="91"/>
      <c r="B60" s="91"/>
      <c r="C60" s="91"/>
      <c r="D60" s="11" t="s">
        <v>7</v>
      </c>
      <c r="E60" s="12">
        <v>0</v>
      </c>
      <c r="F60" s="12">
        <v>0</v>
      </c>
    </row>
    <row r="61" spans="1:6" outlineLevel="1">
      <c r="A61" s="91" t="s">
        <v>63</v>
      </c>
      <c r="B61" s="91"/>
      <c r="C61" s="91" t="s">
        <v>64</v>
      </c>
      <c r="D61" s="5" t="s">
        <v>6</v>
      </c>
      <c r="E61" s="6">
        <v>28559.599999999999</v>
      </c>
      <c r="F61" s="6">
        <v>33518</v>
      </c>
    </row>
    <row r="62" spans="1:6" outlineLevel="1">
      <c r="A62" s="91"/>
      <c r="B62" s="91"/>
      <c r="C62" s="91"/>
      <c r="D62" s="11" t="s">
        <v>7</v>
      </c>
      <c r="E62" s="12">
        <v>28102.48172</v>
      </c>
      <c r="F62" s="12">
        <v>28559.599999999999</v>
      </c>
    </row>
    <row r="63" spans="1:6" outlineLevel="1">
      <c r="A63" s="91" t="s">
        <v>65</v>
      </c>
      <c r="B63" s="91"/>
      <c r="C63" s="91" t="s">
        <v>66</v>
      </c>
      <c r="D63" s="5" t="s">
        <v>6</v>
      </c>
      <c r="E63" s="6">
        <v>11740</v>
      </c>
      <c r="F63" s="6">
        <v>12884.3</v>
      </c>
    </row>
    <row r="64" spans="1:6" outlineLevel="1">
      <c r="A64" s="91"/>
      <c r="B64" s="91"/>
      <c r="C64" s="91"/>
      <c r="D64" s="11" t="s">
        <v>7</v>
      </c>
      <c r="E64" s="12">
        <v>8825.2567799999997</v>
      </c>
      <c r="F64" s="12">
        <v>11740</v>
      </c>
    </row>
    <row r="65" spans="1:6" outlineLevel="1">
      <c r="A65" s="91" t="s">
        <v>67</v>
      </c>
      <c r="B65" s="91"/>
      <c r="C65" s="91" t="s">
        <v>68</v>
      </c>
      <c r="D65" s="5" t="s">
        <v>6</v>
      </c>
      <c r="E65" s="6">
        <v>35574.1</v>
      </c>
      <c r="F65" s="6">
        <v>35177.9</v>
      </c>
    </row>
    <row r="66" spans="1:6" outlineLevel="1">
      <c r="A66" s="91"/>
      <c r="B66" s="91"/>
      <c r="C66" s="91"/>
      <c r="D66" s="11" t="s">
        <v>7</v>
      </c>
      <c r="E66" s="12">
        <v>34400.323779999999</v>
      </c>
      <c r="F66" s="12">
        <v>35574.1</v>
      </c>
    </row>
    <row r="67" spans="1:6" outlineLevel="1">
      <c r="A67" s="91" t="s">
        <v>69</v>
      </c>
      <c r="B67" s="91"/>
      <c r="C67" s="91" t="s">
        <v>70</v>
      </c>
      <c r="D67" s="5" t="s">
        <v>6</v>
      </c>
      <c r="E67" s="6">
        <v>20172.059539999998</v>
      </c>
      <c r="F67" s="6">
        <v>19430.191719999999</v>
      </c>
    </row>
    <row r="68" spans="1:6" outlineLevel="1">
      <c r="A68" s="91"/>
      <c r="B68" s="91"/>
      <c r="C68" s="91"/>
      <c r="D68" s="11" t="s">
        <v>7</v>
      </c>
      <c r="E68" s="12">
        <v>19942.56739</v>
      </c>
      <c r="F68" s="12">
        <v>20155.3</v>
      </c>
    </row>
    <row r="69" spans="1:6" outlineLevel="1">
      <c r="A69" s="91" t="s">
        <v>71</v>
      </c>
      <c r="B69" s="91"/>
      <c r="C69" s="91" t="s">
        <v>72</v>
      </c>
      <c r="D69" s="5" t="s">
        <v>6</v>
      </c>
      <c r="E69" s="6">
        <v>75506.358999999997</v>
      </c>
      <c r="F69" s="6">
        <v>65856.274999999994</v>
      </c>
    </row>
    <row r="70" spans="1:6" outlineLevel="1">
      <c r="A70" s="91"/>
      <c r="B70" s="91"/>
      <c r="C70" s="91"/>
      <c r="D70" s="11" t="s">
        <v>7</v>
      </c>
      <c r="E70" s="12">
        <v>73476.868870000006</v>
      </c>
      <c r="F70" s="12">
        <v>73190.399999999994</v>
      </c>
    </row>
    <row r="71" spans="1:6" outlineLevel="1">
      <c r="A71" s="91" t="s">
        <v>73</v>
      </c>
      <c r="B71" s="91"/>
      <c r="C71" s="91" t="s">
        <v>74</v>
      </c>
      <c r="D71" s="5" t="s">
        <v>6</v>
      </c>
      <c r="E71" s="6">
        <v>73364.371750000006</v>
      </c>
      <c r="F71" s="6">
        <v>71453.741709999988</v>
      </c>
    </row>
    <row r="72" spans="1:6" outlineLevel="1">
      <c r="A72" s="91"/>
      <c r="B72" s="91"/>
      <c r="C72" s="91"/>
      <c r="D72" s="11" t="s">
        <v>7</v>
      </c>
      <c r="E72" s="12">
        <v>63293.719090000006</v>
      </c>
      <c r="F72" s="12">
        <v>73353.100000000006</v>
      </c>
    </row>
    <row r="73" spans="1:6" outlineLevel="1">
      <c r="A73" s="91" t="s">
        <v>75</v>
      </c>
      <c r="B73" s="91"/>
      <c r="C73" s="91" t="s">
        <v>76</v>
      </c>
      <c r="D73" s="5" t="s">
        <v>6</v>
      </c>
      <c r="E73" s="6">
        <v>48714.731310000003</v>
      </c>
      <c r="F73" s="6">
        <v>43972.032340000005</v>
      </c>
    </row>
    <row r="74" spans="1:6" outlineLevel="1">
      <c r="A74" s="91"/>
      <c r="B74" s="91"/>
      <c r="C74" s="91"/>
      <c r="D74" s="11" t="s">
        <v>7</v>
      </c>
      <c r="E74" s="12">
        <v>44033.721259999998</v>
      </c>
      <c r="F74" s="12">
        <v>44701.1</v>
      </c>
    </row>
    <row r="75" spans="1:6" outlineLevel="1">
      <c r="A75" s="91" t="s">
        <v>77</v>
      </c>
      <c r="B75" s="91"/>
      <c r="C75" s="91" t="s">
        <v>78</v>
      </c>
      <c r="D75" s="5" t="s">
        <v>6</v>
      </c>
      <c r="E75" s="6">
        <v>36894.190999999999</v>
      </c>
      <c r="F75" s="6">
        <v>35535.190430000002</v>
      </c>
    </row>
    <row r="76" spans="1:6" outlineLevel="1">
      <c r="A76" s="91"/>
      <c r="B76" s="91"/>
      <c r="C76" s="91"/>
      <c r="D76" s="11" t="s">
        <v>7</v>
      </c>
      <c r="E76" s="12">
        <v>36618.739809999999</v>
      </c>
      <c r="F76" s="12">
        <v>36716.5</v>
      </c>
    </row>
    <row r="77" spans="1:6" outlineLevel="1">
      <c r="A77" s="91" t="s">
        <v>79</v>
      </c>
      <c r="B77" s="91"/>
      <c r="C77" s="91" t="s">
        <v>80</v>
      </c>
      <c r="D77" s="5" t="s">
        <v>6</v>
      </c>
      <c r="E77" s="6">
        <v>23012.714</v>
      </c>
      <c r="F77" s="6">
        <v>21937.514729999999</v>
      </c>
    </row>
    <row r="78" spans="1:6" outlineLevel="1">
      <c r="A78" s="91"/>
      <c r="B78" s="91"/>
      <c r="C78" s="91"/>
      <c r="D78" s="11" t="s">
        <v>7</v>
      </c>
      <c r="E78" s="12">
        <v>22981.555660000002</v>
      </c>
      <c r="F78" s="12">
        <v>22985.7</v>
      </c>
    </row>
    <row r="79" spans="1:6" outlineLevel="1">
      <c r="A79" s="91" t="s">
        <v>81</v>
      </c>
      <c r="B79" s="91"/>
      <c r="C79" s="91" t="s">
        <v>82</v>
      </c>
      <c r="D79" s="5" t="s">
        <v>6</v>
      </c>
      <c r="E79" s="6">
        <v>41170.34678</v>
      </c>
      <c r="F79" s="6">
        <v>44277.788500000002</v>
      </c>
    </row>
    <row r="80" spans="1:6" outlineLevel="1">
      <c r="A80" s="91"/>
      <c r="B80" s="91"/>
      <c r="C80" s="91"/>
      <c r="D80" s="11" t="s">
        <v>7</v>
      </c>
      <c r="E80" s="12">
        <v>39661.000270000004</v>
      </c>
      <c r="F80" s="12">
        <v>40351</v>
      </c>
    </row>
    <row r="81" spans="1:6" outlineLevel="1">
      <c r="A81" s="91" t="s">
        <v>83</v>
      </c>
      <c r="B81" s="91"/>
      <c r="C81" s="91" t="s">
        <v>84</v>
      </c>
      <c r="D81" s="5" t="s">
        <v>6</v>
      </c>
      <c r="E81" s="6">
        <v>98911.912389999998</v>
      </c>
      <c r="F81" s="6">
        <v>85762.041549999994</v>
      </c>
    </row>
    <row r="82" spans="1:6" outlineLevel="1">
      <c r="A82" s="91"/>
      <c r="B82" s="91"/>
      <c r="C82" s="91"/>
      <c r="D82" s="11" t="s">
        <v>7</v>
      </c>
      <c r="E82" s="12">
        <v>97904.69359000001</v>
      </c>
      <c r="F82" s="12">
        <v>98898.6</v>
      </c>
    </row>
    <row r="83" spans="1:6" outlineLevel="1">
      <c r="A83" s="91" t="s">
        <v>85</v>
      </c>
      <c r="B83" s="91"/>
      <c r="C83" s="91" t="s">
        <v>86</v>
      </c>
      <c r="D83" s="5" t="s">
        <v>6</v>
      </c>
      <c r="E83" s="6">
        <v>173218.3316</v>
      </c>
      <c r="F83" s="6">
        <v>172833.72321</v>
      </c>
    </row>
    <row r="84" spans="1:6" outlineLevel="1">
      <c r="A84" s="91"/>
      <c r="B84" s="91"/>
      <c r="C84" s="91"/>
      <c r="D84" s="11" t="s">
        <v>7</v>
      </c>
      <c r="E84" s="12">
        <v>163877.61605000001</v>
      </c>
      <c r="F84" s="12">
        <v>172911.3</v>
      </c>
    </row>
    <row r="85" spans="1:6" outlineLevel="1">
      <c r="A85" s="91" t="s">
        <v>87</v>
      </c>
      <c r="B85" s="91"/>
      <c r="C85" s="91" t="s">
        <v>88</v>
      </c>
      <c r="D85" s="5" t="s">
        <v>6</v>
      </c>
      <c r="E85" s="6">
        <v>126289.17200000001</v>
      </c>
      <c r="F85" s="6">
        <v>2102617.90441</v>
      </c>
    </row>
    <row r="86" spans="1:6" outlineLevel="1">
      <c r="A86" s="91"/>
      <c r="B86" s="91"/>
      <c r="C86" s="91"/>
      <c r="D86" s="11" t="s">
        <v>7</v>
      </c>
      <c r="E86" s="12">
        <v>110875.89272</v>
      </c>
      <c r="F86" s="12">
        <v>126276.7</v>
      </c>
    </row>
    <row r="87" spans="1:6" outlineLevel="1">
      <c r="A87" s="91" t="s">
        <v>89</v>
      </c>
      <c r="B87" s="91"/>
      <c r="C87" s="91" t="s">
        <v>90</v>
      </c>
      <c r="D87" s="5" t="s">
        <v>6</v>
      </c>
      <c r="E87" s="6">
        <v>19000</v>
      </c>
      <c r="F87" s="6">
        <v>19000</v>
      </c>
    </row>
    <row r="88" spans="1:6" outlineLevel="1">
      <c r="A88" s="91"/>
      <c r="B88" s="91"/>
      <c r="C88" s="91"/>
      <c r="D88" s="11" t="s">
        <v>7</v>
      </c>
      <c r="E88" s="12">
        <v>13837.49577</v>
      </c>
      <c r="F88" s="12">
        <v>19000</v>
      </c>
    </row>
    <row r="89" spans="1:6" outlineLevel="1">
      <c r="A89" s="91" t="s">
        <v>91</v>
      </c>
      <c r="B89" s="91"/>
      <c r="C89" s="91" t="s">
        <v>92</v>
      </c>
      <c r="D89" s="5" t="s">
        <v>6</v>
      </c>
      <c r="E89" s="6">
        <v>193671.32506999999</v>
      </c>
      <c r="F89" s="6">
        <v>412551.04463999998</v>
      </c>
    </row>
    <row r="90" spans="1:6" outlineLevel="1">
      <c r="A90" s="91"/>
      <c r="B90" s="91"/>
      <c r="C90" s="91"/>
      <c r="D90" s="11" t="s">
        <v>7</v>
      </c>
      <c r="E90" s="12">
        <v>101750.21881000001</v>
      </c>
      <c r="F90" s="12">
        <v>68510.899999999994</v>
      </c>
    </row>
    <row r="91" spans="1:6" outlineLevel="1">
      <c r="A91" s="91" t="s">
        <v>93</v>
      </c>
      <c r="B91" s="91"/>
      <c r="C91" s="91" t="s">
        <v>94</v>
      </c>
      <c r="D91" s="5" t="s">
        <v>6</v>
      </c>
      <c r="E91" s="6">
        <v>175977.82842999999</v>
      </c>
      <c r="F91" s="6">
        <v>137483.09363999998</v>
      </c>
    </row>
    <row r="92" spans="1:6" outlineLevel="1">
      <c r="A92" s="91"/>
      <c r="B92" s="91"/>
      <c r="C92" s="91"/>
      <c r="D92" s="11" t="s">
        <v>7</v>
      </c>
      <c r="E92" s="12">
        <v>166949.30850000001</v>
      </c>
      <c r="F92" s="12">
        <v>153266.20000000001</v>
      </c>
    </row>
    <row r="93" spans="1:6" outlineLevel="1">
      <c r="A93" s="91" t="s">
        <v>95</v>
      </c>
      <c r="B93" s="91"/>
      <c r="C93" s="91" t="s">
        <v>96</v>
      </c>
      <c r="D93" s="5" t="s">
        <v>6</v>
      </c>
      <c r="E93" s="6">
        <v>163964.60827</v>
      </c>
      <c r="F93" s="6">
        <v>172833.88880000002</v>
      </c>
    </row>
    <row r="94" spans="1:6" outlineLevel="1">
      <c r="A94" s="91"/>
      <c r="B94" s="91"/>
      <c r="C94" s="91"/>
      <c r="D94" s="11" t="s">
        <v>7</v>
      </c>
      <c r="E94" s="12">
        <v>153100.11130000002</v>
      </c>
      <c r="F94" s="12">
        <v>96402</v>
      </c>
    </row>
    <row r="95" spans="1:6" outlineLevel="1">
      <c r="A95" s="91" t="s">
        <v>97</v>
      </c>
      <c r="B95" s="91"/>
      <c r="C95" s="91" t="s">
        <v>98</v>
      </c>
      <c r="D95" s="5" t="s">
        <v>6</v>
      </c>
      <c r="E95" s="6">
        <v>203092.41513000001</v>
      </c>
      <c r="F95" s="6">
        <v>230186.55469999998</v>
      </c>
    </row>
    <row r="96" spans="1:6" outlineLevel="1">
      <c r="A96" s="91"/>
      <c r="B96" s="91"/>
      <c r="C96" s="91"/>
      <c r="D96" s="11" t="s">
        <v>7</v>
      </c>
      <c r="E96" s="12">
        <v>176572.10511</v>
      </c>
      <c r="F96" s="12">
        <v>137279.4</v>
      </c>
    </row>
    <row r="97" spans="1:6" outlineLevel="1">
      <c r="A97" s="91" t="s">
        <v>99</v>
      </c>
      <c r="B97" s="91"/>
      <c r="C97" s="91" t="s">
        <v>100</v>
      </c>
      <c r="D97" s="5" t="s">
        <v>6</v>
      </c>
      <c r="E97" s="6">
        <v>383418.71529000002</v>
      </c>
      <c r="F97" s="6">
        <v>255015.80781999999</v>
      </c>
    </row>
    <row r="98" spans="1:6" outlineLevel="1">
      <c r="A98" s="91"/>
      <c r="B98" s="91"/>
      <c r="C98" s="91"/>
      <c r="D98" s="11" t="s">
        <v>7</v>
      </c>
      <c r="E98" s="12">
        <v>334248.09726999997</v>
      </c>
      <c r="F98" s="12">
        <v>121211.7</v>
      </c>
    </row>
    <row r="99" spans="1:6" outlineLevel="1">
      <c r="A99" s="91" t="s">
        <v>101</v>
      </c>
      <c r="B99" s="91"/>
      <c r="C99" s="91" t="s">
        <v>102</v>
      </c>
      <c r="D99" s="5" t="s">
        <v>6</v>
      </c>
      <c r="E99" s="6">
        <v>138898.81531999999</v>
      </c>
      <c r="F99" s="6">
        <v>125418.97785</v>
      </c>
    </row>
    <row r="100" spans="1:6" outlineLevel="1">
      <c r="A100" s="91"/>
      <c r="B100" s="91"/>
      <c r="C100" s="91"/>
      <c r="D100" s="11" t="s">
        <v>7</v>
      </c>
      <c r="E100" s="12">
        <v>135782.58068000001</v>
      </c>
      <c r="F100" s="12">
        <v>125098.4</v>
      </c>
    </row>
    <row r="101" spans="1:6" outlineLevel="1">
      <c r="A101" s="91" t="s">
        <v>103</v>
      </c>
      <c r="B101" s="91"/>
      <c r="C101" s="91" t="s">
        <v>104</v>
      </c>
      <c r="D101" s="5" t="s">
        <v>6</v>
      </c>
      <c r="E101" s="6">
        <v>119977.40183</v>
      </c>
      <c r="F101" s="6">
        <v>97031.077999999994</v>
      </c>
    </row>
    <row r="102" spans="1:6" outlineLevel="1">
      <c r="A102" s="91"/>
      <c r="B102" s="91"/>
      <c r="C102" s="91"/>
      <c r="D102" s="11" t="s">
        <v>7</v>
      </c>
      <c r="E102" s="12">
        <v>110365.51845</v>
      </c>
      <c r="F102" s="12">
        <v>98013.2</v>
      </c>
    </row>
    <row r="103" spans="1:6" outlineLevel="1">
      <c r="A103" s="91" t="s">
        <v>105</v>
      </c>
      <c r="B103" s="91"/>
      <c r="C103" s="91" t="s">
        <v>106</v>
      </c>
      <c r="D103" s="5" t="s">
        <v>6</v>
      </c>
      <c r="E103" s="6">
        <v>135347.47452000002</v>
      </c>
      <c r="F103" s="6">
        <v>171862.49875999999</v>
      </c>
    </row>
    <row r="104" spans="1:6" outlineLevel="1">
      <c r="A104" s="91"/>
      <c r="B104" s="91"/>
      <c r="C104" s="91"/>
      <c r="D104" s="11" t="s">
        <v>7</v>
      </c>
      <c r="E104" s="12">
        <v>133138.11004</v>
      </c>
      <c r="F104" s="12">
        <v>109952.5</v>
      </c>
    </row>
    <row r="105" spans="1:6" outlineLevel="1">
      <c r="A105" s="91" t="s">
        <v>107</v>
      </c>
      <c r="B105" s="91"/>
      <c r="C105" s="91" t="s">
        <v>108</v>
      </c>
      <c r="D105" s="5" t="s">
        <v>6</v>
      </c>
      <c r="E105" s="6">
        <v>276943.22366000002</v>
      </c>
      <c r="F105" s="6">
        <v>215119.79149</v>
      </c>
    </row>
    <row r="106" spans="1:6" outlineLevel="1">
      <c r="A106" s="91"/>
      <c r="B106" s="91"/>
      <c r="C106" s="91"/>
      <c r="D106" s="11" t="s">
        <v>7</v>
      </c>
      <c r="E106" s="12">
        <v>184753.87221</v>
      </c>
      <c r="F106" s="12">
        <v>106108.4</v>
      </c>
    </row>
    <row r="107" spans="1:6" outlineLevel="1">
      <c r="A107" s="91" t="s">
        <v>109</v>
      </c>
      <c r="B107" s="91"/>
      <c r="C107" s="91" t="s">
        <v>110</v>
      </c>
      <c r="D107" s="5" t="s">
        <v>6</v>
      </c>
      <c r="E107" s="6">
        <v>185260.65489999999</v>
      </c>
      <c r="F107" s="6">
        <v>160721.02086000002</v>
      </c>
    </row>
    <row r="108" spans="1:6" outlineLevel="1">
      <c r="A108" s="91"/>
      <c r="B108" s="91"/>
      <c r="C108" s="91"/>
      <c r="D108" s="11" t="s">
        <v>7</v>
      </c>
      <c r="E108" s="12">
        <v>173973.36262</v>
      </c>
      <c r="F108" s="12">
        <v>148807.6</v>
      </c>
    </row>
    <row r="109" spans="1:6" outlineLevel="1">
      <c r="A109" s="91" t="s">
        <v>111</v>
      </c>
      <c r="B109" s="91"/>
      <c r="C109" s="91" t="s">
        <v>112</v>
      </c>
      <c r="D109" s="5" t="s">
        <v>6</v>
      </c>
      <c r="E109" s="6">
        <v>123368.93783</v>
      </c>
      <c r="F109" s="6">
        <v>145085.37428999998</v>
      </c>
    </row>
    <row r="110" spans="1:6" outlineLevel="1">
      <c r="A110" s="91"/>
      <c r="B110" s="91"/>
      <c r="C110" s="91"/>
      <c r="D110" s="11" t="s">
        <v>7</v>
      </c>
      <c r="E110" s="12">
        <v>111137.96026000001</v>
      </c>
      <c r="F110" s="12">
        <v>108707.3</v>
      </c>
    </row>
    <row r="111" spans="1:6" outlineLevel="1">
      <c r="A111" s="91" t="s">
        <v>113</v>
      </c>
      <c r="B111" s="91"/>
      <c r="C111" s="91" t="s">
        <v>114</v>
      </c>
      <c r="D111" s="5" t="s">
        <v>6</v>
      </c>
      <c r="E111" s="6">
        <v>169099.00534999999</v>
      </c>
      <c r="F111" s="6">
        <v>224041.9</v>
      </c>
    </row>
    <row r="112" spans="1:6" outlineLevel="1">
      <c r="A112" s="91"/>
      <c r="B112" s="91"/>
      <c r="C112" s="91"/>
      <c r="D112" s="11" t="s">
        <v>7</v>
      </c>
      <c r="E112" s="12">
        <v>146310.03100999998</v>
      </c>
      <c r="F112" s="12">
        <v>109044.7</v>
      </c>
    </row>
    <row r="113" spans="1:6" outlineLevel="1">
      <c r="A113" s="91" t="s">
        <v>115</v>
      </c>
      <c r="B113" s="91"/>
      <c r="C113" s="91" t="s">
        <v>116</v>
      </c>
      <c r="D113" s="5" t="s">
        <v>6</v>
      </c>
      <c r="E113" s="6">
        <v>157018.08230000001</v>
      </c>
      <c r="F113" s="6">
        <v>139793.446</v>
      </c>
    </row>
    <row r="114" spans="1:6" outlineLevel="1">
      <c r="A114" s="91"/>
      <c r="B114" s="91"/>
      <c r="C114" s="91"/>
      <c r="D114" s="11" t="s">
        <v>7</v>
      </c>
      <c r="E114" s="12">
        <v>141707.86731</v>
      </c>
      <c r="F114" s="12">
        <v>129548.5</v>
      </c>
    </row>
    <row r="115" spans="1:6" outlineLevel="1">
      <c r="A115" s="91" t="s">
        <v>117</v>
      </c>
      <c r="B115" s="91"/>
      <c r="C115" s="91" t="s">
        <v>118</v>
      </c>
      <c r="D115" s="5" t="s">
        <v>6</v>
      </c>
      <c r="E115" s="6">
        <v>157468.2616</v>
      </c>
      <c r="F115" s="6">
        <v>130232.35699</v>
      </c>
    </row>
    <row r="116" spans="1:6" outlineLevel="1">
      <c r="A116" s="91"/>
      <c r="B116" s="91"/>
      <c r="C116" s="91"/>
      <c r="D116" s="11" t="s">
        <v>7</v>
      </c>
      <c r="E116" s="12">
        <v>123178.09479</v>
      </c>
      <c r="F116" s="12">
        <v>100730.1</v>
      </c>
    </row>
    <row r="117" spans="1:6" outlineLevel="1">
      <c r="A117" s="91" t="s">
        <v>119</v>
      </c>
      <c r="B117" s="91"/>
      <c r="C117" s="91" t="s">
        <v>120</v>
      </c>
      <c r="D117" s="5" t="s">
        <v>6</v>
      </c>
      <c r="E117" s="6">
        <v>399077.41486000002</v>
      </c>
      <c r="F117" s="6">
        <v>166979.68828</v>
      </c>
    </row>
    <row r="118" spans="1:6" outlineLevel="1">
      <c r="A118" s="91"/>
      <c r="B118" s="91"/>
      <c r="C118" s="91"/>
      <c r="D118" s="11" t="s">
        <v>7</v>
      </c>
      <c r="E118" s="12">
        <v>180337.62231000001</v>
      </c>
      <c r="F118" s="12">
        <v>150568.70000000001</v>
      </c>
    </row>
    <row r="119" spans="1:6" outlineLevel="1">
      <c r="A119" s="91" t="s">
        <v>121</v>
      </c>
      <c r="B119" s="91"/>
      <c r="C119" s="91" t="s">
        <v>122</v>
      </c>
      <c r="D119" s="5" t="s">
        <v>6</v>
      </c>
      <c r="E119" s="6">
        <v>136700.21865999998</v>
      </c>
      <c r="F119" s="6">
        <v>105261.30159999999</v>
      </c>
    </row>
    <row r="120" spans="1:6" outlineLevel="1">
      <c r="A120" s="91"/>
      <c r="B120" s="91"/>
      <c r="C120" s="91"/>
      <c r="D120" s="11" t="s">
        <v>7</v>
      </c>
      <c r="E120" s="12">
        <v>120979.89515000001</v>
      </c>
      <c r="F120" s="12">
        <v>121050.5</v>
      </c>
    </row>
    <row r="121" spans="1:6" outlineLevel="1">
      <c r="A121" s="91" t="s">
        <v>123</v>
      </c>
      <c r="B121" s="91"/>
      <c r="C121" s="91" t="s">
        <v>124</v>
      </c>
      <c r="D121" s="5" t="s">
        <v>6</v>
      </c>
      <c r="E121" s="6">
        <v>153511.74906999999</v>
      </c>
      <c r="F121" s="6">
        <v>105079.13706000001</v>
      </c>
    </row>
    <row r="122" spans="1:6" outlineLevel="1">
      <c r="A122" s="91"/>
      <c r="B122" s="91"/>
      <c r="C122" s="91"/>
      <c r="D122" s="11" t="s">
        <v>7</v>
      </c>
      <c r="E122" s="12">
        <v>148474.26572999998</v>
      </c>
      <c r="F122" s="12">
        <v>98838.399999999994</v>
      </c>
    </row>
    <row r="123" spans="1:6" outlineLevel="1">
      <c r="A123" s="91" t="s">
        <v>125</v>
      </c>
      <c r="B123" s="91"/>
      <c r="C123" s="91" t="s">
        <v>126</v>
      </c>
      <c r="D123" s="5" t="s">
        <v>6</v>
      </c>
      <c r="E123" s="6">
        <v>124431.76678000001</v>
      </c>
      <c r="F123" s="6">
        <v>149129.58549</v>
      </c>
    </row>
    <row r="124" spans="1:6" outlineLevel="1">
      <c r="A124" s="91"/>
      <c r="B124" s="91"/>
      <c r="C124" s="91"/>
      <c r="D124" s="11" t="s">
        <v>7</v>
      </c>
      <c r="E124" s="12">
        <v>111506.87324</v>
      </c>
      <c r="F124" s="12">
        <v>102882.1</v>
      </c>
    </row>
    <row r="125" spans="1:6" outlineLevel="1">
      <c r="A125" s="91" t="s">
        <v>127</v>
      </c>
      <c r="B125" s="91"/>
      <c r="C125" s="91" t="s">
        <v>128</v>
      </c>
      <c r="D125" s="5" t="s">
        <v>6</v>
      </c>
      <c r="E125" s="6">
        <v>113461.50981999999</v>
      </c>
      <c r="F125" s="6">
        <v>131051.27931999999</v>
      </c>
    </row>
    <row r="126" spans="1:6" outlineLevel="1">
      <c r="A126" s="91"/>
      <c r="B126" s="91"/>
      <c r="C126" s="91"/>
      <c r="D126" s="11" t="s">
        <v>7</v>
      </c>
      <c r="E126" s="12">
        <v>109478.33229999999</v>
      </c>
      <c r="F126" s="12">
        <v>105369.5</v>
      </c>
    </row>
    <row r="127" spans="1:6" outlineLevel="1">
      <c r="A127" s="91" t="s">
        <v>129</v>
      </c>
      <c r="B127" s="91"/>
      <c r="C127" s="91" t="s">
        <v>130</v>
      </c>
      <c r="D127" s="5" t="s">
        <v>6</v>
      </c>
      <c r="E127" s="6">
        <v>191647.00659</v>
      </c>
      <c r="F127" s="6">
        <v>170605.49569000001</v>
      </c>
    </row>
    <row r="128" spans="1:6" outlineLevel="1">
      <c r="A128" s="91"/>
      <c r="B128" s="91"/>
      <c r="C128" s="91"/>
      <c r="D128" s="11" t="s">
        <v>7</v>
      </c>
      <c r="E128" s="12">
        <v>169877.29165999999</v>
      </c>
      <c r="F128" s="12">
        <v>155960.9</v>
      </c>
    </row>
    <row r="129" spans="1:6" outlineLevel="1">
      <c r="A129" s="91" t="s">
        <v>131</v>
      </c>
      <c r="B129" s="91"/>
      <c r="C129" s="91" t="s">
        <v>132</v>
      </c>
      <c r="D129" s="5" t="s">
        <v>6</v>
      </c>
      <c r="E129" s="6">
        <v>132399.05600000001</v>
      </c>
      <c r="F129" s="6">
        <v>106022.36006000001</v>
      </c>
    </row>
    <row r="130" spans="1:6" outlineLevel="1">
      <c r="A130" s="91"/>
      <c r="B130" s="91"/>
      <c r="C130" s="91"/>
      <c r="D130" s="11" t="s">
        <v>7</v>
      </c>
      <c r="E130" s="12">
        <v>92580.907560000007</v>
      </c>
      <c r="F130" s="12">
        <v>93717.9</v>
      </c>
    </row>
    <row r="131" spans="1:6" outlineLevel="1">
      <c r="A131" s="91" t="s">
        <v>133</v>
      </c>
      <c r="B131" s="91"/>
      <c r="C131" s="91" t="s">
        <v>134</v>
      </c>
      <c r="D131" s="5" t="s">
        <v>6</v>
      </c>
      <c r="E131" s="6">
        <v>128663.39068000001</v>
      </c>
      <c r="F131" s="6">
        <v>120424.98913</v>
      </c>
    </row>
    <row r="132" spans="1:6" outlineLevel="1">
      <c r="A132" s="91"/>
      <c r="B132" s="91"/>
      <c r="C132" s="91"/>
      <c r="D132" s="11" t="s">
        <v>7</v>
      </c>
      <c r="E132" s="12">
        <v>114665.68028</v>
      </c>
      <c r="F132" s="12">
        <v>112062.2</v>
      </c>
    </row>
    <row r="133" spans="1:6" outlineLevel="1">
      <c r="A133" s="91" t="s">
        <v>135</v>
      </c>
      <c r="B133" s="91"/>
      <c r="C133" s="91" t="s">
        <v>136</v>
      </c>
      <c r="D133" s="5" t="s">
        <v>6</v>
      </c>
      <c r="E133" s="6">
        <v>119719.18579</v>
      </c>
      <c r="F133" s="6">
        <v>132480.33249</v>
      </c>
    </row>
    <row r="134" spans="1:6" outlineLevel="1">
      <c r="A134" s="91"/>
      <c r="B134" s="91"/>
      <c r="C134" s="91"/>
      <c r="D134" s="11" t="s">
        <v>7</v>
      </c>
      <c r="E134" s="12">
        <v>112412.45903</v>
      </c>
      <c r="F134" s="12">
        <v>106842.4</v>
      </c>
    </row>
    <row r="135" spans="1:6" outlineLevel="1">
      <c r="A135" s="91" t="s">
        <v>137</v>
      </c>
      <c r="B135" s="91"/>
      <c r="C135" s="91" t="s">
        <v>138</v>
      </c>
      <c r="D135" s="5" t="s">
        <v>6</v>
      </c>
      <c r="E135" s="6">
        <v>100102.24693000001</v>
      </c>
      <c r="F135" s="6">
        <v>62149.7</v>
      </c>
    </row>
    <row r="136" spans="1:6" outlineLevel="1">
      <c r="A136" s="91"/>
      <c r="B136" s="91"/>
      <c r="C136" s="91"/>
      <c r="D136" s="11" t="s">
        <v>7</v>
      </c>
      <c r="E136" s="12">
        <v>84794.138599999991</v>
      </c>
      <c r="F136" s="12">
        <v>70888.899999999994</v>
      </c>
    </row>
    <row r="137" spans="1:6" outlineLevel="1">
      <c r="A137" s="91" t="s">
        <v>139</v>
      </c>
      <c r="B137" s="91"/>
      <c r="C137" s="91" t="s">
        <v>140</v>
      </c>
      <c r="D137" s="5" t="s">
        <v>6</v>
      </c>
      <c r="E137" s="6">
        <v>135007.95882</v>
      </c>
      <c r="F137" s="6">
        <v>157040.43103000001</v>
      </c>
    </row>
    <row r="138" spans="1:6" outlineLevel="1">
      <c r="A138" s="91"/>
      <c r="B138" s="91"/>
      <c r="C138" s="91"/>
      <c r="D138" s="11" t="s">
        <v>7</v>
      </c>
      <c r="E138" s="12">
        <v>116356.91721</v>
      </c>
      <c r="F138" s="12">
        <v>110760.4</v>
      </c>
    </row>
    <row r="139" spans="1:6" outlineLevel="1">
      <c r="A139" s="91">
        <v>7960000</v>
      </c>
      <c r="B139" s="91"/>
      <c r="C139" s="91" t="s">
        <v>141</v>
      </c>
      <c r="D139" s="5" t="s">
        <v>6</v>
      </c>
      <c r="E139" s="6">
        <v>0</v>
      </c>
      <c r="F139" s="6">
        <v>729200</v>
      </c>
    </row>
    <row r="140" spans="1:6" outlineLevel="1">
      <c r="A140" s="91"/>
      <c r="B140" s="91"/>
      <c r="C140" s="91"/>
      <c r="D140" s="11" t="s">
        <v>7</v>
      </c>
      <c r="E140" s="12">
        <v>0</v>
      </c>
      <c r="F140" s="12">
        <v>0</v>
      </c>
    </row>
    <row r="141" spans="1:6" outlineLevel="1">
      <c r="A141" s="91" t="s">
        <v>142</v>
      </c>
      <c r="B141" s="91"/>
      <c r="C141" s="91" t="s">
        <v>143</v>
      </c>
      <c r="D141" s="5" t="s">
        <v>6</v>
      </c>
      <c r="E141" s="6">
        <v>86494.941489999997</v>
      </c>
      <c r="F141" s="6">
        <v>97955.9</v>
      </c>
    </row>
    <row r="142" spans="1:6" outlineLevel="1">
      <c r="A142" s="91"/>
      <c r="B142" s="91"/>
      <c r="C142" s="91"/>
      <c r="D142" s="11" t="s">
        <v>7</v>
      </c>
      <c r="E142" s="12">
        <v>58262.894650000002</v>
      </c>
      <c r="F142" s="12">
        <v>51472.4</v>
      </c>
    </row>
    <row r="143" spans="1:6" outlineLevel="1">
      <c r="A143" s="91" t="s">
        <v>144</v>
      </c>
      <c r="B143" s="91"/>
      <c r="C143" s="91" t="s">
        <v>145</v>
      </c>
      <c r="D143" s="5" t="s">
        <v>6</v>
      </c>
      <c r="E143" s="6">
        <v>30178</v>
      </c>
      <c r="F143" s="6">
        <v>13537.76635</v>
      </c>
    </row>
    <row r="144" spans="1:6" outlineLevel="1">
      <c r="A144" s="91"/>
      <c r="B144" s="91"/>
      <c r="C144" s="91"/>
      <c r="D144" s="11" t="s">
        <v>7</v>
      </c>
      <c r="E144" s="12">
        <v>26471.554350000002</v>
      </c>
      <c r="F144" s="12">
        <v>30438.2</v>
      </c>
    </row>
    <row r="145" spans="1:6" outlineLevel="1">
      <c r="A145" s="91" t="s">
        <v>146</v>
      </c>
      <c r="B145" s="91"/>
      <c r="C145" s="91" t="s">
        <v>147</v>
      </c>
      <c r="D145" s="5" t="s">
        <v>6</v>
      </c>
      <c r="E145" s="6">
        <v>913786.08270000003</v>
      </c>
      <c r="F145" s="6">
        <v>871709.51842999994</v>
      </c>
    </row>
    <row r="146" spans="1:6" outlineLevel="1">
      <c r="A146" s="91"/>
      <c r="B146" s="91"/>
      <c r="C146" s="91"/>
      <c r="D146" s="11" t="s">
        <v>7</v>
      </c>
      <c r="E146" s="12">
        <v>894381.63225999998</v>
      </c>
      <c r="F146" s="12">
        <v>935971</v>
      </c>
    </row>
    <row r="147" spans="1:6" ht="15" customHeight="1">
      <c r="A147" s="90" t="s">
        <v>148</v>
      </c>
      <c r="B147" s="90"/>
      <c r="C147" s="90"/>
      <c r="D147" s="3" t="s">
        <v>6</v>
      </c>
      <c r="E147" s="4">
        <v>34710750.714170001</v>
      </c>
      <c r="F147" s="4">
        <v>47569173.099750005</v>
      </c>
    </row>
    <row r="148" spans="1:6">
      <c r="A148" s="90"/>
      <c r="B148" s="90"/>
      <c r="C148" s="90"/>
      <c r="D148" s="9" t="s">
        <v>7</v>
      </c>
      <c r="E148" s="10">
        <v>24270859.87489</v>
      </c>
      <c r="F148" s="10">
        <v>25758685.700000003</v>
      </c>
    </row>
    <row r="149" spans="1:6" outlineLevel="1">
      <c r="A149" s="91" t="s">
        <v>149</v>
      </c>
      <c r="B149" s="91"/>
      <c r="C149" s="91" t="s">
        <v>150</v>
      </c>
      <c r="D149" s="5" t="s">
        <v>6</v>
      </c>
      <c r="E149" s="6">
        <v>1788387.44319</v>
      </c>
      <c r="F149" s="6">
        <v>2920362.69398</v>
      </c>
    </row>
    <row r="150" spans="1:6" outlineLevel="1">
      <c r="A150" s="91"/>
      <c r="B150" s="91"/>
      <c r="C150" s="91"/>
      <c r="D150" s="11" t="s">
        <v>7</v>
      </c>
      <c r="E150" s="12">
        <v>1341721.94658</v>
      </c>
      <c r="F150" s="12">
        <v>758767.9</v>
      </c>
    </row>
    <row r="151" spans="1:6" outlineLevel="1">
      <c r="A151" s="91" t="s">
        <v>151</v>
      </c>
      <c r="B151" s="91"/>
      <c r="C151" s="91" t="s">
        <v>152</v>
      </c>
      <c r="D151" s="5" t="s">
        <v>6</v>
      </c>
      <c r="E151" s="6">
        <v>5829406.6339999996</v>
      </c>
      <c r="F151" s="6">
        <v>16284324.5</v>
      </c>
    </row>
    <row r="152" spans="1:6" outlineLevel="1">
      <c r="A152" s="91"/>
      <c r="B152" s="91"/>
      <c r="C152" s="91"/>
      <c r="D152" s="11" t="s">
        <v>7</v>
      </c>
      <c r="E152" s="12">
        <v>2351893.87035</v>
      </c>
      <c r="F152" s="12">
        <v>5780025.5</v>
      </c>
    </row>
    <row r="153" spans="1:6" outlineLevel="1">
      <c r="A153" s="91" t="s">
        <v>153</v>
      </c>
      <c r="B153" s="91"/>
      <c r="C153" s="91" t="s">
        <v>154</v>
      </c>
      <c r="D153" s="5" t="s">
        <v>6</v>
      </c>
      <c r="E153" s="6">
        <v>1676102.0871300001</v>
      </c>
      <c r="F153" s="6">
        <v>1722358.4298099999</v>
      </c>
    </row>
    <row r="154" spans="1:6" outlineLevel="1">
      <c r="A154" s="91"/>
      <c r="B154" s="91"/>
      <c r="C154" s="91"/>
      <c r="D154" s="11" t="s">
        <v>7</v>
      </c>
      <c r="E154" s="12">
        <v>1597141.3050499998</v>
      </c>
      <c r="F154" s="12">
        <v>1502749.1</v>
      </c>
    </row>
    <row r="155" spans="1:6" outlineLevel="1">
      <c r="A155" s="91" t="s">
        <v>155</v>
      </c>
      <c r="B155" s="91"/>
      <c r="C155" s="91" t="s">
        <v>156</v>
      </c>
      <c r="D155" s="5" t="s">
        <v>6</v>
      </c>
      <c r="E155" s="6">
        <v>17432208.338669997</v>
      </c>
      <c r="F155" s="6">
        <v>10850395.291690001</v>
      </c>
    </row>
    <row r="156" spans="1:6" outlineLevel="1">
      <c r="A156" s="91"/>
      <c r="B156" s="91"/>
      <c r="C156" s="91"/>
      <c r="D156" s="11" t="s">
        <v>7</v>
      </c>
      <c r="E156" s="12">
        <v>13705017.7761</v>
      </c>
      <c r="F156" s="12">
        <v>13559189</v>
      </c>
    </row>
    <row r="157" spans="1:6" outlineLevel="1">
      <c r="A157" s="91" t="s">
        <v>157</v>
      </c>
      <c r="B157" s="91"/>
      <c r="C157" s="91" t="s">
        <v>158</v>
      </c>
      <c r="D157" s="5" t="s">
        <v>6</v>
      </c>
      <c r="E157" s="6">
        <v>2390850</v>
      </c>
      <c r="F157" s="6">
        <v>2216250</v>
      </c>
    </row>
    <row r="158" spans="1:6" outlineLevel="1">
      <c r="A158" s="91"/>
      <c r="B158" s="91"/>
      <c r="C158" s="91"/>
      <c r="D158" s="11" t="s">
        <v>7</v>
      </c>
      <c r="E158" s="12">
        <v>1766431.3369400001</v>
      </c>
      <c r="F158" s="12">
        <v>2390850</v>
      </c>
    </row>
    <row r="159" spans="1:6" outlineLevel="1">
      <c r="A159" s="91" t="s">
        <v>159</v>
      </c>
      <c r="B159" s="91"/>
      <c r="C159" s="91" t="s">
        <v>160</v>
      </c>
      <c r="D159" s="5" t="s">
        <v>6</v>
      </c>
      <c r="E159" s="6">
        <v>671456.48084000009</v>
      </c>
      <c r="F159" s="6">
        <v>498875.81058999995</v>
      </c>
    </row>
    <row r="160" spans="1:6" outlineLevel="1">
      <c r="A160" s="91"/>
      <c r="B160" s="91"/>
      <c r="C160" s="91"/>
      <c r="D160" s="11" t="s">
        <v>7</v>
      </c>
      <c r="E160" s="12">
        <v>558971.42441999994</v>
      </c>
      <c r="F160" s="12">
        <v>621094.1</v>
      </c>
    </row>
    <row r="161" spans="1:6" outlineLevel="1">
      <c r="A161" s="91" t="s">
        <v>161</v>
      </c>
      <c r="B161" s="91"/>
      <c r="C161" s="91" t="s">
        <v>162</v>
      </c>
      <c r="D161" s="5" t="s">
        <v>6</v>
      </c>
      <c r="E161" s="6">
        <v>3638667.8303400003</v>
      </c>
      <c r="F161" s="6">
        <v>3539704.45</v>
      </c>
    </row>
    <row r="162" spans="1:6" outlineLevel="1">
      <c r="A162" s="91"/>
      <c r="B162" s="91"/>
      <c r="C162" s="91"/>
      <c r="D162" s="11" t="s">
        <v>7</v>
      </c>
      <c r="E162" s="12">
        <v>1843136.02404</v>
      </c>
      <c r="F162" s="12">
        <v>109743</v>
      </c>
    </row>
    <row r="163" spans="1:6" outlineLevel="1">
      <c r="A163" s="91" t="s">
        <v>163</v>
      </c>
      <c r="B163" s="91"/>
      <c r="C163" s="91" t="s">
        <v>164</v>
      </c>
      <c r="D163" s="5" t="s">
        <v>6</v>
      </c>
      <c r="E163" s="6">
        <v>1283671.8999999999</v>
      </c>
      <c r="F163" s="6">
        <v>7506901.92368</v>
      </c>
    </row>
    <row r="164" spans="1:6" outlineLevel="1">
      <c r="A164" s="91"/>
      <c r="B164" s="91"/>
      <c r="C164" s="91"/>
      <c r="D164" s="11" t="s">
        <v>7</v>
      </c>
      <c r="E164" s="12">
        <v>1106546.19141</v>
      </c>
      <c r="F164" s="12">
        <v>1036267.1</v>
      </c>
    </row>
    <row r="165" spans="1:6" ht="15" customHeight="1" outlineLevel="1">
      <c r="A165" s="91" t="s">
        <v>165</v>
      </c>
      <c r="B165" s="91" t="s">
        <v>166</v>
      </c>
      <c r="C165" s="91" t="s">
        <v>167</v>
      </c>
      <c r="D165" s="5" t="s">
        <v>6</v>
      </c>
      <c r="E165" s="6">
        <v>0</v>
      </c>
      <c r="F165" s="6">
        <v>2030000</v>
      </c>
    </row>
    <row r="166" spans="1:6" outlineLevel="1">
      <c r="A166" s="91"/>
      <c r="B166" s="91" t="s">
        <v>166</v>
      </c>
      <c r="C166" s="91"/>
      <c r="D166" s="11" t="s">
        <v>7</v>
      </c>
      <c r="E166" s="12">
        <v>0</v>
      </c>
      <c r="F166" s="12">
        <v>0</v>
      </c>
    </row>
    <row r="167" spans="1:6" ht="15" customHeight="1">
      <c r="A167" s="90" t="s">
        <v>168</v>
      </c>
      <c r="B167" s="90"/>
      <c r="C167" s="90"/>
      <c r="D167" s="3" t="s">
        <v>6</v>
      </c>
      <c r="E167" s="4">
        <v>2799917.7828299999</v>
      </c>
      <c r="F167" s="4">
        <v>2568134.3216200001</v>
      </c>
    </row>
    <row r="168" spans="1:6" collapsed="1">
      <c r="A168" s="90"/>
      <c r="B168" s="90"/>
      <c r="C168" s="90"/>
      <c r="D168" s="9" t="s">
        <v>7</v>
      </c>
      <c r="E168" s="10">
        <v>2547969.7809699997</v>
      </c>
      <c r="F168" s="10">
        <v>2525140.6</v>
      </c>
    </row>
    <row r="169" spans="1:6" hidden="1" outlineLevel="2">
      <c r="A169" s="91" t="s">
        <v>169</v>
      </c>
      <c r="B169" s="91"/>
      <c r="C169" s="91" t="s">
        <v>170</v>
      </c>
      <c r="D169" s="5" t="s">
        <v>6</v>
      </c>
      <c r="E169" s="6">
        <v>2665417.7828299999</v>
      </c>
      <c r="F169" s="6">
        <v>2543134.3216200001</v>
      </c>
    </row>
    <row r="170" spans="1:6" hidden="1" outlineLevel="2">
      <c r="A170" s="91"/>
      <c r="B170" s="91"/>
      <c r="C170" s="91"/>
      <c r="D170" s="11" t="s">
        <v>7</v>
      </c>
      <c r="E170" s="12">
        <v>2472937.5855799997</v>
      </c>
      <c r="F170" s="12">
        <v>2460140.6</v>
      </c>
    </row>
    <row r="171" spans="1:6" hidden="1" outlineLevel="2">
      <c r="A171" s="91" t="s">
        <v>171</v>
      </c>
      <c r="B171" s="91"/>
      <c r="C171" s="91" t="s">
        <v>172</v>
      </c>
      <c r="D171" s="5" t="s">
        <v>6</v>
      </c>
      <c r="E171" s="6">
        <v>134500</v>
      </c>
      <c r="F171" s="6">
        <v>25000</v>
      </c>
    </row>
    <row r="172" spans="1:6" outlineLevel="1">
      <c r="A172" s="91"/>
      <c r="B172" s="91"/>
      <c r="C172" s="91"/>
      <c r="D172" s="11" t="s">
        <v>7</v>
      </c>
      <c r="E172" s="12">
        <v>75032.195389999993</v>
      </c>
      <c r="F172" s="12">
        <v>65000</v>
      </c>
    </row>
    <row r="173" spans="1:6" ht="15" customHeight="1">
      <c r="A173" s="90" t="s">
        <v>173</v>
      </c>
      <c r="B173" s="90"/>
      <c r="C173" s="90"/>
      <c r="D173" s="3" t="s">
        <v>6</v>
      </c>
      <c r="E173" s="4">
        <v>33979449.803520001</v>
      </c>
      <c r="F173" s="4">
        <v>32359644.263</v>
      </c>
    </row>
    <row r="174" spans="1:6">
      <c r="A174" s="90"/>
      <c r="B174" s="90"/>
      <c r="C174" s="90"/>
      <c r="D174" s="9" t="s">
        <v>7</v>
      </c>
      <c r="E174" s="10">
        <v>31259309.395819999</v>
      </c>
      <c r="F174" s="10">
        <v>31993040.200000003</v>
      </c>
    </row>
    <row r="175" spans="1:6" outlineLevel="1">
      <c r="A175" s="91" t="s">
        <v>174</v>
      </c>
      <c r="B175" s="91"/>
      <c r="C175" s="91" t="s">
        <v>175</v>
      </c>
      <c r="D175" s="5" t="s">
        <v>6</v>
      </c>
      <c r="E175" s="6">
        <v>25823248.98361</v>
      </c>
      <c r="F175" s="6">
        <v>25403398.971349999</v>
      </c>
    </row>
    <row r="176" spans="1:6" outlineLevel="1">
      <c r="A176" s="91"/>
      <c r="B176" s="91"/>
      <c r="C176" s="91"/>
      <c r="D176" s="11" t="s">
        <v>7</v>
      </c>
      <c r="E176" s="12">
        <v>23847231.245029997</v>
      </c>
      <c r="F176" s="12">
        <v>24304439.899999999</v>
      </c>
    </row>
    <row r="177" spans="1:6" outlineLevel="1">
      <c r="A177" s="91" t="s">
        <v>176</v>
      </c>
      <c r="B177" s="91"/>
      <c r="C177" s="91" t="s">
        <v>177</v>
      </c>
      <c r="D177" s="5" t="s">
        <v>6</v>
      </c>
      <c r="E177" s="6">
        <v>0</v>
      </c>
      <c r="F177" s="6">
        <v>33500</v>
      </c>
    </row>
    <row r="178" spans="1:6" outlineLevel="1">
      <c r="A178" s="91"/>
      <c r="B178" s="91"/>
      <c r="C178" s="91"/>
      <c r="D178" s="11" t="s">
        <v>7</v>
      </c>
      <c r="E178" s="12">
        <v>0</v>
      </c>
      <c r="F178" s="12">
        <v>0</v>
      </c>
    </row>
    <row r="179" spans="1:6" outlineLevel="1">
      <c r="A179" s="91" t="s">
        <v>178</v>
      </c>
      <c r="B179" s="91"/>
      <c r="C179" s="91" t="s">
        <v>179</v>
      </c>
      <c r="D179" s="5" t="s">
        <v>6</v>
      </c>
      <c r="E179" s="6">
        <v>3462945.0788200004</v>
      </c>
      <c r="F179" s="6">
        <v>3375062.5400900003</v>
      </c>
    </row>
    <row r="180" spans="1:6" outlineLevel="1">
      <c r="A180" s="91"/>
      <c r="B180" s="91"/>
      <c r="C180" s="91"/>
      <c r="D180" s="11" t="s">
        <v>7</v>
      </c>
      <c r="E180" s="12">
        <v>3311753.9108699998</v>
      </c>
      <c r="F180" s="12">
        <v>3250511.9</v>
      </c>
    </row>
    <row r="181" spans="1:6" outlineLevel="1">
      <c r="A181" s="91" t="s">
        <v>180</v>
      </c>
      <c r="B181" s="91"/>
      <c r="C181" s="91" t="s">
        <v>181</v>
      </c>
      <c r="D181" s="5" t="s">
        <v>6</v>
      </c>
      <c r="E181" s="6">
        <v>185651.26564</v>
      </c>
      <c r="F181" s="6">
        <v>193858.70619999999</v>
      </c>
    </row>
    <row r="182" spans="1:6" outlineLevel="1">
      <c r="A182" s="91"/>
      <c r="B182" s="91"/>
      <c r="C182" s="91"/>
      <c r="D182" s="11" t="s">
        <v>7</v>
      </c>
      <c r="E182" s="12">
        <v>182517.48730000001</v>
      </c>
      <c r="F182" s="12">
        <v>191780.3</v>
      </c>
    </row>
    <row r="183" spans="1:6" outlineLevel="1">
      <c r="A183" s="91" t="s">
        <v>182</v>
      </c>
      <c r="B183" s="91"/>
      <c r="C183" s="91" t="s">
        <v>183</v>
      </c>
      <c r="D183" s="5" t="s">
        <v>6</v>
      </c>
      <c r="E183" s="6">
        <v>2695915.8467399999</v>
      </c>
      <c r="F183" s="6">
        <v>2517833.8819899997</v>
      </c>
    </row>
    <row r="184" spans="1:6" outlineLevel="1">
      <c r="A184" s="91"/>
      <c r="B184" s="91"/>
      <c r="C184" s="91"/>
      <c r="D184" s="11" t="s">
        <v>7</v>
      </c>
      <c r="E184" s="12">
        <v>2168438.1248000003</v>
      </c>
      <c r="F184" s="12">
        <v>2496785.1</v>
      </c>
    </row>
    <row r="185" spans="1:6" outlineLevel="1">
      <c r="A185" s="91" t="s">
        <v>184</v>
      </c>
      <c r="B185" s="91"/>
      <c r="C185" s="91" t="s">
        <v>185</v>
      </c>
      <c r="D185" s="5" t="s">
        <v>6</v>
      </c>
      <c r="E185" s="6">
        <v>20143.099999999999</v>
      </c>
      <c r="F185" s="6">
        <v>20125.900000000001</v>
      </c>
    </row>
    <row r="186" spans="1:6" outlineLevel="1">
      <c r="A186" s="91"/>
      <c r="B186" s="91"/>
      <c r="C186" s="91"/>
      <c r="D186" s="11" t="s">
        <v>7</v>
      </c>
      <c r="E186" s="12">
        <v>19884.44096</v>
      </c>
      <c r="F186" s="12">
        <v>20068.099999999999</v>
      </c>
    </row>
    <row r="187" spans="1:6" outlineLevel="1">
      <c r="A187" s="91" t="s">
        <v>186</v>
      </c>
      <c r="B187" s="91"/>
      <c r="C187" s="91" t="s">
        <v>187</v>
      </c>
      <c r="D187" s="5" t="s">
        <v>6</v>
      </c>
      <c r="E187" s="6">
        <v>46000.156149999995</v>
      </c>
      <c r="F187" s="6">
        <v>43059.247670000004</v>
      </c>
    </row>
    <row r="188" spans="1:6" outlineLevel="1">
      <c r="A188" s="91"/>
      <c r="B188" s="91"/>
      <c r="C188" s="91"/>
      <c r="D188" s="11" t="s">
        <v>7</v>
      </c>
      <c r="E188" s="12">
        <v>43800.760299999994</v>
      </c>
      <c r="F188" s="12">
        <v>45219</v>
      </c>
    </row>
    <row r="189" spans="1:6" outlineLevel="1">
      <c r="A189" s="91" t="s">
        <v>188</v>
      </c>
      <c r="B189" s="91"/>
      <c r="C189" s="91" t="s">
        <v>189</v>
      </c>
      <c r="D189" s="5" t="s">
        <v>6</v>
      </c>
      <c r="E189" s="6">
        <v>738456.45727000001</v>
      </c>
      <c r="F189" s="6">
        <v>772805.01570000011</v>
      </c>
    </row>
    <row r="190" spans="1:6" outlineLevel="1">
      <c r="A190" s="91"/>
      <c r="B190" s="91"/>
      <c r="C190" s="91"/>
      <c r="D190" s="11" t="s">
        <v>7</v>
      </c>
      <c r="E190" s="12">
        <v>704389.45939999993</v>
      </c>
      <c r="F190" s="12">
        <v>707360</v>
      </c>
    </row>
    <row r="191" spans="1:6" outlineLevel="1">
      <c r="A191" s="91" t="s">
        <v>190</v>
      </c>
      <c r="B191" s="91"/>
      <c r="C191" s="91" t="s">
        <v>191</v>
      </c>
      <c r="D191" s="5" t="s">
        <v>6</v>
      </c>
      <c r="E191" s="6">
        <v>971308.81528999994</v>
      </c>
      <c r="F191" s="6">
        <v>0</v>
      </c>
    </row>
    <row r="192" spans="1:6" outlineLevel="1">
      <c r="A192" s="91"/>
      <c r="B192" s="91"/>
      <c r="C192" s="91"/>
      <c r="D192" s="11" t="s">
        <v>7</v>
      </c>
      <c r="E192" s="12">
        <v>945529.93012999999</v>
      </c>
      <c r="F192" s="12">
        <v>941095.8</v>
      </c>
    </row>
    <row r="193" spans="1:6" outlineLevel="1">
      <c r="A193" s="91" t="s">
        <v>192</v>
      </c>
      <c r="B193" s="91"/>
      <c r="C193" s="91" t="s">
        <v>193</v>
      </c>
      <c r="D193" s="5" t="s">
        <v>6</v>
      </c>
      <c r="E193" s="6">
        <v>35780.1</v>
      </c>
      <c r="F193" s="6">
        <v>0</v>
      </c>
    </row>
    <row r="194" spans="1:6" outlineLevel="1">
      <c r="A194" s="91"/>
      <c r="B194" s="91"/>
      <c r="C194" s="91"/>
      <c r="D194" s="11" t="s">
        <v>7</v>
      </c>
      <c r="E194" s="12">
        <v>35764.03703</v>
      </c>
      <c r="F194" s="12">
        <v>35780.1</v>
      </c>
    </row>
    <row r="195" spans="1:6" ht="15" customHeight="1">
      <c r="A195" s="90" t="s">
        <v>194</v>
      </c>
      <c r="B195" s="90"/>
      <c r="C195" s="90"/>
      <c r="D195" s="3" t="s">
        <v>6</v>
      </c>
      <c r="E195" s="4">
        <v>26609343.629529998</v>
      </c>
      <c r="F195" s="4">
        <v>31547306.857680004</v>
      </c>
    </row>
    <row r="196" spans="1:6">
      <c r="A196" s="90"/>
      <c r="B196" s="90"/>
      <c r="C196" s="90"/>
      <c r="D196" s="9" t="s">
        <v>7</v>
      </c>
      <c r="E196" s="10">
        <v>23635273.078479998</v>
      </c>
      <c r="F196" s="10">
        <v>25763357.499999996</v>
      </c>
    </row>
    <row r="197" spans="1:6" outlineLevel="1">
      <c r="A197" s="91" t="s">
        <v>195</v>
      </c>
      <c r="B197" s="91"/>
      <c r="C197" s="91" t="s">
        <v>196</v>
      </c>
      <c r="D197" s="5" t="s">
        <v>6</v>
      </c>
      <c r="E197" s="6">
        <v>16113581.679</v>
      </c>
      <c r="F197" s="6">
        <v>19212574.250990003</v>
      </c>
    </row>
    <row r="198" spans="1:6" outlineLevel="1">
      <c r="A198" s="91"/>
      <c r="B198" s="91"/>
      <c r="C198" s="91"/>
      <c r="D198" s="11" t="s">
        <v>7</v>
      </c>
      <c r="E198" s="12">
        <v>15741259.624399999</v>
      </c>
      <c r="F198" s="12">
        <v>15651299.1</v>
      </c>
    </row>
    <row r="199" spans="1:6" outlineLevel="1">
      <c r="A199" s="91" t="s">
        <v>197</v>
      </c>
      <c r="B199" s="91"/>
      <c r="C199" s="91" t="s">
        <v>198</v>
      </c>
      <c r="D199" s="5" t="s">
        <v>6</v>
      </c>
      <c r="E199" s="6">
        <v>9062965.9612399992</v>
      </c>
      <c r="F199" s="6">
        <v>11356473.51949</v>
      </c>
    </row>
    <row r="200" spans="1:6" outlineLevel="1">
      <c r="A200" s="91"/>
      <c r="B200" s="91"/>
      <c r="C200" s="91"/>
      <c r="D200" s="11" t="s">
        <v>7</v>
      </c>
      <c r="E200" s="12">
        <v>7193516.0943900002</v>
      </c>
      <c r="F200" s="12">
        <v>8721178.6999999993</v>
      </c>
    </row>
    <row r="201" spans="1:6" outlineLevel="1">
      <c r="A201" s="91" t="s">
        <v>199</v>
      </c>
      <c r="B201" s="91"/>
      <c r="C201" s="91" t="s">
        <v>200</v>
      </c>
      <c r="D201" s="5" t="s">
        <v>6</v>
      </c>
      <c r="E201" s="6">
        <v>1274795.9892899999</v>
      </c>
      <c r="F201" s="6">
        <v>898259.08720000007</v>
      </c>
    </row>
    <row r="202" spans="1:6" outlineLevel="1">
      <c r="A202" s="91"/>
      <c r="B202" s="91"/>
      <c r="C202" s="91"/>
      <c r="D202" s="11" t="s">
        <v>7</v>
      </c>
      <c r="E202" s="12">
        <v>624318.55888999999</v>
      </c>
      <c r="F202" s="12">
        <v>1232879.7</v>
      </c>
    </row>
    <row r="203" spans="1:6" outlineLevel="1">
      <c r="A203" s="91" t="s">
        <v>201</v>
      </c>
      <c r="B203" s="91"/>
      <c r="C203" s="91" t="s">
        <v>202</v>
      </c>
      <c r="D203" s="5" t="s">
        <v>6</v>
      </c>
      <c r="E203" s="6">
        <v>158000</v>
      </c>
      <c r="F203" s="6">
        <v>80000</v>
      </c>
    </row>
    <row r="204" spans="1:6" outlineLevel="1">
      <c r="A204" s="91"/>
      <c r="B204" s="91"/>
      <c r="C204" s="91"/>
      <c r="D204" s="11" t="s">
        <v>7</v>
      </c>
      <c r="E204" s="12">
        <v>76178.800799999997</v>
      </c>
      <c r="F204" s="12">
        <v>158000</v>
      </c>
    </row>
    <row r="205" spans="1:6" ht="15" customHeight="1">
      <c r="A205" s="90" t="s">
        <v>203</v>
      </c>
      <c r="B205" s="90"/>
      <c r="C205" s="90"/>
      <c r="D205" s="3" t="s">
        <v>6</v>
      </c>
      <c r="E205" s="4">
        <v>11585697.339330001</v>
      </c>
      <c r="F205" s="4">
        <v>10663996.692229999</v>
      </c>
    </row>
    <row r="206" spans="1:6">
      <c r="A206" s="90"/>
      <c r="B206" s="90"/>
      <c r="C206" s="90"/>
      <c r="D206" s="9" t="s">
        <v>7</v>
      </c>
      <c r="E206" s="10">
        <v>10508695.603840001</v>
      </c>
      <c r="F206" s="10">
        <v>10823594.800000001</v>
      </c>
    </row>
    <row r="207" spans="1:6" outlineLevel="1">
      <c r="A207" s="91" t="s">
        <v>204</v>
      </c>
      <c r="B207" s="91"/>
      <c r="C207" s="91" t="s">
        <v>205</v>
      </c>
      <c r="D207" s="5" t="s">
        <v>6</v>
      </c>
      <c r="E207" s="6">
        <v>10733945.93933</v>
      </c>
      <c r="F207" s="6">
        <v>9432104.99223</v>
      </c>
    </row>
    <row r="208" spans="1:6" outlineLevel="1">
      <c r="A208" s="91"/>
      <c r="B208" s="91"/>
      <c r="C208" s="91"/>
      <c r="D208" s="11" t="s">
        <v>7</v>
      </c>
      <c r="E208" s="12">
        <v>9774465.6403999999</v>
      </c>
      <c r="F208" s="12">
        <v>10001843.4</v>
      </c>
    </row>
    <row r="209" spans="1:6" outlineLevel="1">
      <c r="A209" s="91" t="s">
        <v>206</v>
      </c>
      <c r="B209" s="91"/>
      <c r="C209" s="91" t="s">
        <v>207</v>
      </c>
      <c r="D209" s="5" t="s">
        <v>6</v>
      </c>
      <c r="E209" s="6">
        <v>851751.4</v>
      </c>
      <c r="F209" s="6">
        <v>1231891.7</v>
      </c>
    </row>
    <row r="210" spans="1:6" outlineLevel="1">
      <c r="A210" s="91"/>
      <c r="B210" s="91"/>
      <c r="C210" s="91"/>
      <c r="D210" s="11" t="s">
        <v>7</v>
      </c>
      <c r="E210" s="12">
        <v>734229.96344000008</v>
      </c>
      <c r="F210" s="12">
        <v>821751.4</v>
      </c>
    </row>
    <row r="211" spans="1:6" ht="15" customHeight="1">
      <c r="A211" s="90" t="s">
        <v>208</v>
      </c>
      <c r="B211" s="90"/>
      <c r="C211" s="90"/>
      <c r="D211" s="3" t="s">
        <v>6</v>
      </c>
      <c r="E211" s="4">
        <v>11200373.94414</v>
      </c>
      <c r="F211" s="4">
        <v>10333636.37737</v>
      </c>
    </row>
    <row r="212" spans="1:6">
      <c r="A212" s="90"/>
      <c r="B212" s="90"/>
      <c r="C212" s="90"/>
      <c r="D212" s="9" t="s">
        <v>7</v>
      </c>
      <c r="E212" s="10">
        <v>10132363.152489999</v>
      </c>
      <c r="F212" s="10">
        <v>10479739.300000001</v>
      </c>
    </row>
    <row r="213" spans="1:6" outlineLevel="1">
      <c r="A213" s="91" t="s">
        <v>209</v>
      </c>
      <c r="B213" s="91"/>
      <c r="C213" s="91" t="s">
        <v>210</v>
      </c>
      <c r="D213" s="5" t="s">
        <v>6</v>
      </c>
      <c r="E213" s="6">
        <v>4589739.3992600003</v>
      </c>
      <c r="F213" s="6">
        <v>4241468.4231900005</v>
      </c>
    </row>
    <row r="214" spans="1:6" outlineLevel="1">
      <c r="A214" s="91"/>
      <c r="B214" s="91"/>
      <c r="C214" s="91"/>
      <c r="D214" s="11" t="s">
        <v>7</v>
      </c>
      <c r="E214" s="12">
        <v>4197702.14004</v>
      </c>
      <c r="F214" s="12">
        <v>4419209.5</v>
      </c>
    </row>
    <row r="215" spans="1:6" outlineLevel="1">
      <c r="A215" s="91" t="s">
        <v>211</v>
      </c>
      <c r="B215" s="91"/>
      <c r="C215" s="91" t="s">
        <v>212</v>
      </c>
      <c r="D215" s="5" t="s">
        <v>6</v>
      </c>
      <c r="E215" s="6">
        <v>115547.31</v>
      </c>
      <c r="F215" s="6">
        <v>106567.2</v>
      </c>
    </row>
    <row r="216" spans="1:6" outlineLevel="1">
      <c r="A216" s="91"/>
      <c r="B216" s="91"/>
      <c r="C216" s="91"/>
      <c r="D216" s="11" t="s">
        <v>7</v>
      </c>
      <c r="E216" s="12">
        <v>114191.22799</v>
      </c>
      <c r="F216" s="12">
        <v>105659.6</v>
      </c>
    </row>
    <row r="217" spans="1:6" outlineLevel="1">
      <c r="A217" s="91" t="s">
        <v>213</v>
      </c>
      <c r="B217" s="91"/>
      <c r="C217" s="91" t="s">
        <v>214</v>
      </c>
      <c r="D217" s="5" t="s">
        <v>6</v>
      </c>
      <c r="E217" s="6">
        <v>161749.1428</v>
      </c>
      <c r="F217" s="6">
        <v>176110.80969999998</v>
      </c>
    </row>
    <row r="218" spans="1:6" outlineLevel="1">
      <c r="A218" s="91"/>
      <c r="B218" s="91"/>
      <c r="C218" s="91"/>
      <c r="D218" s="11" t="s">
        <v>7</v>
      </c>
      <c r="E218" s="12">
        <v>154162.83986000001</v>
      </c>
      <c r="F218" s="12">
        <v>112279.2</v>
      </c>
    </row>
    <row r="219" spans="1:6" outlineLevel="1">
      <c r="A219" s="91" t="s">
        <v>215</v>
      </c>
      <c r="B219" s="91"/>
      <c r="C219" s="91" t="s">
        <v>216</v>
      </c>
      <c r="D219" s="5" t="s">
        <v>6</v>
      </c>
      <c r="E219" s="6">
        <v>240716.60713999998</v>
      </c>
      <c r="F219" s="6">
        <v>182428.70931000001</v>
      </c>
    </row>
    <row r="220" spans="1:6" outlineLevel="1">
      <c r="A220" s="91"/>
      <c r="B220" s="91"/>
      <c r="C220" s="91"/>
      <c r="D220" s="11" t="s">
        <v>7</v>
      </c>
      <c r="E220" s="12">
        <v>129660.60292</v>
      </c>
      <c r="F220" s="12">
        <v>133999.5</v>
      </c>
    </row>
    <row r="221" spans="1:6" outlineLevel="1">
      <c r="A221" s="91" t="s">
        <v>217</v>
      </c>
      <c r="B221" s="91"/>
      <c r="C221" s="91" t="s">
        <v>218</v>
      </c>
      <c r="D221" s="5" t="s">
        <v>6</v>
      </c>
      <c r="E221" s="6">
        <v>106662.92234</v>
      </c>
      <c r="F221" s="6">
        <v>108897.55903</v>
      </c>
    </row>
    <row r="222" spans="1:6" outlineLevel="1">
      <c r="A222" s="91"/>
      <c r="B222" s="91"/>
      <c r="C222" s="91"/>
      <c r="D222" s="11" t="s">
        <v>7</v>
      </c>
      <c r="E222" s="12">
        <v>102059.44629000001</v>
      </c>
      <c r="F222" s="12">
        <v>104228.1</v>
      </c>
    </row>
    <row r="223" spans="1:6" outlineLevel="1">
      <c r="A223" s="91" t="s">
        <v>219</v>
      </c>
      <c r="B223" s="91"/>
      <c r="C223" s="91" t="s">
        <v>220</v>
      </c>
      <c r="D223" s="5" t="s">
        <v>6</v>
      </c>
      <c r="E223" s="6">
        <v>68902.547860000006</v>
      </c>
      <c r="F223" s="6">
        <v>67593.999920000002</v>
      </c>
    </row>
    <row r="224" spans="1:6" outlineLevel="1">
      <c r="A224" s="91"/>
      <c r="B224" s="91"/>
      <c r="C224" s="91"/>
      <c r="D224" s="11" t="s">
        <v>7</v>
      </c>
      <c r="E224" s="12">
        <v>63389.848399999995</v>
      </c>
      <c r="F224" s="12">
        <v>68693</v>
      </c>
    </row>
    <row r="225" spans="1:6" outlineLevel="1">
      <c r="A225" s="91" t="s">
        <v>221</v>
      </c>
      <c r="B225" s="91"/>
      <c r="C225" s="91" t="s">
        <v>222</v>
      </c>
      <c r="D225" s="5" t="s">
        <v>6</v>
      </c>
      <c r="E225" s="6">
        <v>5877990.1207400002</v>
      </c>
      <c r="F225" s="6">
        <v>5401083.8492200002</v>
      </c>
    </row>
    <row r="226" spans="1:6" outlineLevel="1">
      <c r="A226" s="91"/>
      <c r="B226" s="91"/>
      <c r="C226" s="91"/>
      <c r="D226" s="11" t="s">
        <v>7</v>
      </c>
      <c r="E226" s="12">
        <v>5332329.3457700005</v>
      </c>
      <c r="F226" s="12">
        <v>5518583.9000000004</v>
      </c>
    </row>
    <row r="227" spans="1:6" outlineLevel="1">
      <c r="A227" s="91" t="s">
        <v>223</v>
      </c>
      <c r="B227" s="91"/>
      <c r="C227" s="91" t="s">
        <v>224</v>
      </c>
      <c r="D227" s="5" t="s">
        <v>6</v>
      </c>
      <c r="E227" s="6">
        <v>39065.894</v>
      </c>
      <c r="F227" s="6">
        <v>49485.826999999997</v>
      </c>
    </row>
    <row r="228" spans="1:6" outlineLevel="1">
      <c r="A228" s="91"/>
      <c r="B228" s="91"/>
      <c r="C228" s="91"/>
      <c r="D228" s="11" t="s">
        <v>7</v>
      </c>
      <c r="E228" s="12">
        <v>38867.701219999995</v>
      </c>
      <c r="F228" s="12">
        <v>17086.5</v>
      </c>
    </row>
    <row r="229" spans="1:6">
      <c r="A229" s="90" t="s">
        <v>225</v>
      </c>
      <c r="B229" s="90"/>
      <c r="C229" s="90"/>
      <c r="D229" s="3" t="s">
        <v>6</v>
      </c>
      <c r="E229" s="4">
        <v>4667817.653610006</v>
      </c>
      <c r="F229" s="4">
        <v>10886844.295410011</v>
      </c>
    </row>
    <row r="230" spans="1:6">
      <c r="A230" s="90"/>
      <c r="B230" s="90"/>
      <c r="C230" s="90"/>
      <c r="D230" s="9" t="s">
        <v>7</v>
      </c>
      <c r="E230" s="10">
        <v>2834020.3209300223</v>
      </c>
      <c r="F230" s="10">
        <v>10001840.29999999</v>
      </c>
    </row>
    <row r="231" spans="1:6" outlineLevel="1">
      <c r="A231" s="91" t="s">
        <v>226</v>
      </c>
      <c r="B231" s="91"/>
      <c r="C231" s="91" t="s">
        <v>227</v>
      </c>
      <c r="D231" s="5" t="s">
        <v>6</v>
      </c>
      <c r="E231" s="6">
        <v>34872292.701609999</v>
      </c>
      <c r="F231" s="6">
        <v>41219340.456410006</v>
      </c>
    </row>
    <row r="232" spans="1:6" outlineLevel="1">
      <c r="A232" s="91"/>
      <c r="B232" s="91"/>
      <c r="C232" s="91"/>
      <c r="D232" s="11" t="s">
        <v>7</v>
      </c>
      <c r="E232" s="12">
        <v>33842976.812150002</v>
      </c>
      <c r="F232" s="12">
        <v>37223244.899999999</v>
      </c>
    </row>
    <row r="233" spans="1:6" outlineLevel="1">
      <c r="A233" s="91" t="s">
        <v>228</v>
      </c>
      <c r="B233" s="91"/>
      <c r="C233" s="91" t="s">
        <v>229</v>
      </c>
      <c r="D233" s="5" t="s">
        <v>6</v>
      </c>
      <c r="E233" s="6">
        <v>114034864.875</v>
      </c>
      <c r="F233" s="6">
        <v>110410316.839</v>
      </c>
    </row>
    <row r="234" spans="1:6" outlineLevel="1">
      <c r="A234" s="91"/>
      <c r="B234" s="91"/>
      <c r="C234" s="91"/>
      <c r="D234" s="11" t="s">
        <v>7</v>
      </c>
      <c r="E234" s="12">
        <v>110812698.74947999</v>
      </c>
      <c r="F234" s="12">
        <v>116577764.8</v>
      </c>
    </row>
    <row r="235" spans="1:6" outlineLevel="1">
      <c r="A235" s="91" t="s">
        <v>165</v>
      </c>
      <c r="B235" s="91" t="s">
        <v>166</v>
      </c>
      <c r="C235" s="91" t="s">
        <v>167</v>
      </c>
      <c r="D235" s="5" t="s">
        <v>6</v>
      </c>
      <c r="E235" s="6">
        <v>0</v>
      </c>
      <c r="F235" s="6">
        <v>-2030000</v>
      </c>
    </row>
    <row r="236" spans="1:6" outlineLevel="1">
      <c r="A236" s="91"/>
      <c r="B236" s="91" t="s">
        <v>166</v>
      </c>
      <c r="C236" s="91"/>
      <c r="D236" s="11" t="s">
        <v>7</v>
      </c>
      <c r="E236" s="12">
        <v>0</v>
      </c>
      <c r="F236" s="12">
        <v>0</v>
      </c>
    </row>
    <row r="237" spans="1:6" outlineLevel="1">
      <c r="A237" s="91" t="s">
        <v>230</v>
      </c>
      <c r="B237" s="91" t="s">
        <v>231</v>
      </c>
      <c r="C237" s="91" t="s">
        <v>232</v>
      </c>
      <c r="D237" s="5" t="s">
        <v>6</v>
      </c>
      <c r="E237" s="6">
        <v>0</v>
      </c>
      <c r="F237" s="6">
        <v>-6152430</v>
      </c>
    </row>
    <row r="238" spans="1:6" outlineLevel="1">
      <c r="A238" s="91"/>
      <c r="B238" s="91" t="s">
        <v>231</v>
      </c>
      <c r="C238" s="91"/>
      <c r="D238" s="11" t="s">
        <v>7</v>
      </c>
      <c r="E238" s="12">
        <v>0</v>
      </c>
      <c r="F238" s="12">
        <v>0</v>
      </c>
    </row>
    <row r="239" spans="1:6" outlineLevel="1">
      <c r="A239" s="91" t="s">
        <v>35</v>
      </c>
      <c r="B239" s="91" t="s">
        <v>36</v>
      </c>
      <c r="C239" s="91" t="s">
        <v>233</v>
      </c>
      <c r="D239" s="5" t="s">
        <v>6</v>
      </c>
      <c r="E239" s="6">
        <v>-32558000.623</v>
      </c>
      <c r="F239" s="6">
        <v>-24492102.5</v>
      </c>
    </row>
    <row r="240" spans="1:6" outlineLevel="1">
      <c r="A240" s="91"/>
      <c r="B240" s="91" t="s">
        <v>36</v>
      </c>
      <c r="C240" s="91"/>
      <c r="D240" s="11" t="s">
        <v>7</v>
      </c>
      <c r="E240" s="12">
        <v>-31677093.342980001</v>
      </c>
      <c r="F240" s="12">
        <v>-34966548</v>
      </c>
    </row>
    <row r="241" spans="1:6" outlineLevel="1">
      <c r="A241" s="91" t="s">
        <v>234</v>
      </c>
      <c r="B241" s="91" t="s">
        <v>235</v>
      </c>
      <c r="C241" s="91" t="s">
        <v>236</v>
      </c>
      <c r="D241" s="5" t="s">
        <v>6</v>
      </c>
      <c r="E241" s="6">
        <v>-55695424.600000001</v>
      </c>
      <c r="F241" s="6">
        <v>-51649947.299999997</v>
      </c>
    </row>
    <row r="242" spans="1:6" outlineLevel="1">
      <c r="A242" s="91"/>
      <c r="B242" s="91" t="s">
        <v>235</v>
      </c>
      <c r="C242" s="91"/>
      <c r="D242" s="11" t="s">
        <v>7</v>
      </c>
      <c r="E242" s="12">
        <v>-55695424.600000001</v>
      </c>
      <c r="F242" s="12">
        <v>-55695424.600000001</v>
      </c>
    </row>
    <row r="243" spans="1:6" outlineLevel="1">
      <c r="A243" s="91" t="s">
        <v>237</v>
      </c>
      <c r="B243" s="91" t="s">
        <v>235</v>
      </c>
      <c r="C243" s="91" t="s">
        <v>238</v>
      </c>
      <c r="D243" s="5" t="s">
        <v>6</v>
      </c>
      <c r="E243" s="6">
        <v>-5283576.2</v>
      </c>
      <c r="F243" s="6">
        <v>-8976332.3000000007</v>
      </c>
    </row>
    <row r="244" spans="1:6" outlineLevel="1">
      <c r="A244" s="91"/>
      <c r="B244" s="91" t="s">
        <v>235</v>
      </c>
      <c r="C244" s="91"/>
      <c r="D244" s="11" t="s">
        <v>7</v>
      </c>
      <c r="E244" s="12">
        <v>-5283576.2</v>
      </c>
      <c r="F244" s="12">
        <v>-1312123</v>
      </c>
    </row>
    <row r="245" spans="1:6" outlineLevel="1">
      <c r="A245" s="91" t="s">
        <v>239</v>
      </c>
      <c r="B245" s="91" t="s">
        <v>235</v>
      </c>
      <c r="C245" s="91" t="s">
        <v>240</v>
      </c>
      <c r="D245" s="5" t="s">
        <v>6</v>
      </c>
      <c r="E245" s="6">
        <v>0</v>
      </c>
      <c r="F245" s="6">
        <v>-854400</v>
      </c>
    </row>
    <row r="246" spans="1:6" outlineLevel="1">
      <c r="A246" s="91"/>
      <c r="B246" s="91" t="s">
        <v>235</v>
      </c>
      <c r="C246" s="91"/>
      <c r="D246" s="11" t="s">
        <v>7</v>
      </c>
      <c r="E246" s="12">
        <v>0</v>
      </c>
      <c r="F246" s="12">
        <v>0</v>
      </c>
    </row>
    <row r="247" spans="1:6" outlineLevel="1">
      <c r="A247" s="91" t="s">
        <v>241</v>
      </c>
      <c r="B247" s="91" t="s">
        <v>235</v>
      </c>
      <c r="C247" s="91" t="s">
        <v>242</v>
      </c>
      <c r="D247" s="5" t="s">
        <v>6</v>
      </c>
      <c r="E247" s="6">
        <v>0</v>
      </c>
      <c r="F247" s="6">
        <v>-32000</v>
      </c>
    </row>
    <row r="248" spans="1:6" outlineLevel="1">
      <c r="A248" s="91"/>
      <c r="B248" s="91" t="s">
        <v>235</v>
      </c>
      <c r="C248" s="91"/>
      <c r="D248" s="11" t="s">
        <v>7</v>
      </c>
      <c r="E248" s="12">
        <v>0</v>
      </c>
      <c r="F248" s="12">
        <v>0</v>
      </c>
    </row>
    <row r="249" spans="1:6" outlineLevel="1">
      <c r="A249" s="91" t="s">
        <v>243</v>
      </c>
      <c r="B249" s="91" t="s">
        <v>235</v>
      </c>
      <c r="C249" s="91" t="s">
        <v>244</v>
      </c>
      <c r="D249" s="5" t="s">
        <v>6</v>
      </c>
      <c r="E249" s="6">
        <v>-6458075.7999999998</v>
      </c>
      <c r="F249" s="6">
        <v>-7150540.0999999996</v>
      </c>
    </row>
    <row r="250" spans="1:6" outlineLevel="1">
      <c r="A250" s="91"/>
      <c r="B250" s="91" t="s">
        <v>235</v>
      </c>
      <c r="C250" s="91"/>
      <c r="D250" s="11" t="s">
        <v>7</v>
      </c>
      <c r="E250" s="12">
        <v>-6046012.8173200004</v>
      </c>
      <c r="F250" s="12">
        <v>-7388300</v>
      </c>
    </row>
    <row r="251" spans="1:6" outlineLevel="1">
      <c r="A251" s="91" t="s">
        <v>245</v>
      </c>
      <c r="B251" s="91" t="s">
        <v>235</v>
      </c>
      <c r="C251" s="91" t="s">
        <v>246</v>
      </c>
      <c r="D251" s="5" t="s">
        <v>6</v>
      </c>
      <c r="E251" s="6">
        <v>-81131</v>
      </c>
      <c r="F251" s="6">
        <v>-47727.1</v>
      </c>
    </row>
    <row r="252" spans="1:6" outlineLevel="1">
      <c r="A252" s="91"/>
      <c r="B252" s="91" t="s">
        <v>235</v>
      </c>
      <c r="C252" s="91"/>
      <c r="D252" s="11" t="s">
        <v>7</v>
      </c>
      <c r="E252" s="12">
        <v>-41385.745170000002</v>
      </c>
      <c r="F252" s="12">
        <v>-43653.5</v>
      </c>
    </row>
    <row r="253" spans="1:6" outlineLevel="1">
      <c r="A253" s="91" t="s">
        <v>247</v>
      </c>
      <c r="B253" s="91" t="s">
        <v>235</v>
      </c>
      <c r="C253" s="91" t="s">
        <v>248</v>
      </c>
      <c r="D253" s="5" t="s">
        <v>6</v>
      </c>
      <c r="E253" s="6">
        <v>-1522494.8</v>
      </c>
      <c r="F253" s="6">
        <v>-2795301</v>
      </c>
    </row>
    <row r="254" spans="1:6" outlineLevel="1">
      <c r="A254" s="91"/>
      <c r="B254" s="91" t="s">
        <v>235</v>
      </c>
      <c r="C254" s="91"/>
      <c r="D254" s="11" t="s">
        <v>7</v>
      </c>
      <c r="E254" s="12">
        <v>-912486.73389000003</v>
      </c>
      <c r="F254" s="12">
        <v>-1336957</v>
      </c>
    </row>
    <row r="255" spans="1:6" outlineLevel="1">
      <c r="A255" s="91" t="s">
        <v>249</v>
      </c>
      <c r="B255" s="91" t="s">
        <v>235</v>
      </c>
      <c r="C255" s="91" t="s">
        <v>250</v>
      </c>
      <c r="D255" s="5" t="s">
        <v>6</v>
      </c>
      <c r="E255" s="6">
        <v>-769324</v>
      </c>
      <c r="F255" s="6">
        <v>-738231.4</v>
      </c>
    </row>
    <row r="256" spans="1:6" outlineLevel="1">
      <c r="A256" s="91"/>
      <c r="B256" s="91" t="s">
        <v>235</v>
      </c>
      <c r="C256" s="91"/>
      <c r="D256" s="11" t="s">
        <v>7</v>
      </c>
      <c r="E256" s="12">
        <v>-733014.87517000001</v>
      </c>
      <c r="F256" s="12">
        <v>-829384.4</v>
      </c>
    </row>
    <row r="257" spans="1:6" outlineLevel="1">
      <c r="A257" s="91" t="s">
        <v>251</v>
      </c>
      <c r="B257" s="91" t="s">
        <v>235</v>
      </c>
      <c r="C257" s="91" t="s">
        <v>252</v>
      </c>
      <c r="D257" s="5" t="s">
        <v>6</v>
      </c>
      <c r="E257" s="6">
        <v>-2116250</v>
      </c>
      <c r="F257" s="6">
        <v>-2106840</v>
      </c>
    </row>
    <row r="258" spans="1:6" outlineLevel="1">
      <c r="A258" s="91"/>
      <c r="B258" s="91" t="s">
        <v>235</v>
      </c>
      <c r="C258" s="91"/>
      <c r="D258" s="11" t="s">
        <v>7</v>
      </c>
      <c r="E258" s="12">
        <v>-1828676.1135199999</v>
      </c>
      <c r="F258" s="12">
        <v>-2039640</v>
      </c>
    </row>
    <row r="259" spans="1:6" outlineLevel="1">
      <c r="A259" s="91" t="s">
        <v>253</v>
      </c>
      <c r="B259" s="91" t="s">
        <v>235</v>
      </c>
      <c r="C259" s="91" t="s">
        <v>254</v>
      </c>
      <c r="D259" s="5" t="s">
        <v>6</v>
      </c>
      <c r="E259" s="6">
        <v>-39713062.899999999</v>
      </c>
      <c r="F259" s="6">
        <v>-33354461.300000001</v>
      </c>
    </row>
    <row r="260" spans="1:6" outlineLevel="1">
      <c r="A260" s="91"/>
      <c r="B260" s="91" t="s">
        <v>235</v>
      </c>
      <c r="C260" s="91"/>
      <c r="D260" s="11" t="s">
        <v>7</v>
      </c>
      <c r="E260" s="12">
        <v>-39565197.792199999</v>
      </c>
      <c r="F260" s="12">
        <v>-40145138.899999999</v>
      </c>
    </row>
    <row r="261" spans="1:6" outlineLevel="1">
      <c r="A261" s="91" t="s">
        <v>255</v>
      </c>
      <c r="B261" s="91" t="s">
        <v>235</v>
      </c>
      <c r="C261" s="91" t="s">
        <v>256</v>
      </c>
      <c r="D261" s="5" t="s">
        <v>6</v>
      </c>
      <c r="E261" s="6">
        <v>0</v>
      </c>
      <c r="F261" s="6">
        <v>-300000</v>
      </c>
    </row>
    <row r="262" spans="1:6" outlineLevel="1">
      <c r="A262" s="91"/>
      <c r="B262" s="91" t="s">
        <v>235</v>
      </c>
      <c r="C262" s="91"/>
      <c r="D262" s="11" t="s">
        <v>7</v>
      </c>
      <c r="E262" s="12">
        <v>0</v>
      </c>
      <c r="F262" s="12">
        <v>0</v>
      </c>
    </row>
    <row r="263" spans="1:6" outlineLevel="1">
      <c r="A263" s="91" t="s">
        <v>257</v>
      </c>
      <c r="B263" s="91" t="s">
        <v>235</v>
      </c>
      <c r="C263" s="91" t="s">
        <v>258</v>
      </c>
      <c r="D263" s="5" t="s">
        <v>6</v>
      </c>
      <c r="E263" s="6">
        <v>-42000</v>
      </c>
      <c r="F263" s="6">
        <v>-62500</v>
      </c>
    </row>
    <row r="264" spans="1:6" outlineLevel="1">
      <c r="A264" s="91"/>
      <c r="B264" s="91" t="s">
        <v>235</v>
      </c>
      <c r="C264" s="91"/>
      <c r="D264" s="11" t="s">
        <v>7</v>
      </c>
      <c r="E264" s="12">
        <v>-38787.020450000004</v>
      </c>
      <c r="F264" s="12">
        <v>-42000</v>
      </c>
    </row>
    <row r="265" spans="1:6" ht="15" customHeight="1">
      <c r="A265" s="90" t="s">
        <v>259</v>
      </c>
      <c r="B265" s="90"/>
      <c r="C265" s="90"/>
      <c r="D265" s="3" t="s">
        <v>6</v>
      </c>
      <c r="E265" s="4">
        <v>83233566</v>
      </c>
      <c r="F265" s="4">
        <v>64494147</v>
      </c>
    </row>
    <row r="266" spans="1:6">
      <c r="A266" s="90"/>
      <c r="B266" s="90"/>
      <c r="C266" s="90"/>
      <c r="D266" s="9" t="s">
        <v>7</v>
      </c>
      <c r="E266" s="10">
        <v>83233566</v>
      </c>
      <c r="F266" s="10">
        <v>83233566</v>
      </c>
    </row>
    <row r="267" spans="1:6" outlineLevel="1">
      <c r="A267" s="91" t="s">
        <v>260</v>
      </c>
      <c r="B267" s="91" t="s">
        <v>261</v>
      </c>
      <c r="C267" s="91" t="s">
        <v>262</v>
      </c>
      <c r="D267" s="5" t="s">
        <v>6</v>
      </c>
      <c r="E267" s="6">
        <v>61469768.299999997</v>
      </c>
      <c r="F267" s="6">
        <v>49170216.700000003</v>
      </c>
    </row>
    <row r="268" spans="1:6" outlineLevel="1">
      <c r="A268" s="91"/>
      <c r="B268" s="91" t="s">
        <v>261</v>
      </c>
      <c r="C268" s="91"/>
      <c r="D268" s="11" t="s">
        <v>7</v>
      </c>
      <c r="E268" s="12">
        <v>61469768.299999997</v>
      </c>
      <c r="F268" s="12">
        <v>61469768.299999997</v>
      </c>
    </row>
    <row r="269" spans="1:6" outlineLevel="1">
      <c r="A269" s="91" t="s">
        <v>263</v>
      </c>
      <c r="B269" s="91" t="s">
        <v>261</v>
      </c>
      <c r="C269" s="91" t="s">
        <v>264</v>
      </c>
      <c r="D269" s="5" t="s">
        <v>6</v>
      </c>
      <c r="E269" s="6">
        <v>21763797.699999999</v>
      </c>
      <c r="F269" s="6">
        <v>15323930.300000001</v>
      </c>
    </row>
    <row r="270" spans="1:6" outlineLevel="1">
      <c r="A270" s="91"/>
      <c r="B270" s="91" t="s">
        <v>261</v>
      </c>
      <c r="C270" s="91"/>
      <c r="D270" s="11" t="s">
        <v>7</v>
      </c>
      <c r="E270" s="12">
        <v>21763797.699999999</v>
      </c>
      <c r="F270" s="12">
        <v>21763797.699999999</v>
      </c>
    </row>
    <row r="271" spans="1:6" ht="15" customHeight="1">
      <c r="A271" s="90" t="s">
        <v>265</v>
      </c>
      <c r="B271" s="90"/>
      <c r="C271" s="90"/>
      <c r="D271" s="3" t="s">
        <v>6</v>
      </c>
      <c r="E271" s="4">
        <v>5006935.2748700008</v>
      </c>
      <c r="F271" s="4">
        <v>11114325.475460006</v>
      </c>
    </row>
    <row r="272" spans="1:6">
      <c r="A272" s="90"/>
      <c r="B272" s="90"/>
      <c r="C272" s="90"/>
      <c r="D272" s="9" t="s">
        <v>7</v>
      </c>
      <c r="E272" s="10">
        <v>4737632.4750200063</v>
      </c>
      <c r="F272" s="10">
        <v>5005002.3999999976</v>
      </c>
    </row>
    <row r="273" spans="1:6" outlineLevel="1">
      <c r="A273" s="91" t="s">
        <v>260</v>
      </c>
      <c r="B273" s="91" t="s">
        <v>261</v>
      </c>
      <c r="C273" s="91" t="s">
        <v>262</v>
      </c>
      <c r="D273" s="5" t="s">
        <v>6</v>
      </c>
      <c r="E273" s="6">
        <v>-61469768.299999997</v>
      </c>
      <c r="F273" s="6">
        <v>-49170216.700000003</v>
      </c>
    </row>
    <row r="274" spans="1:6" outlineLevel="1">
      <c r="A274" s="91"/>
      <c r="B274" s="91" t="s">
        <v>261</v>
      </c>
      <c r="C274" s="91"/>
      <c r="D274" s="11" t="s">
        <v>7</v>
      </c>
      <c r="E274" s="12">
        <v>-61469768.299999997</v>
      </c>
      <c r="F274" s="12">
        <v>-61469768.299999997</v>
      </c>
    </row>
    <row r="275" spans="1:6" outlineLevel="1">
      <c r="A275" s="91" t="s">
        <v>230</v>
      </c>
      <c r="B275" s="91" t="s">
        <v>231</v>
      </c>
      <c r="C275" s="91" t="s">
        <v>232</v>
      </c>
      <c r="D275" s="5" t="s">
        <v>6</v>
      </c>
      <c r="E275" s="6">
        <v>0</v>
      </c>
      <c r="F275" s="6">
        <v>6152430</v>
      </c>
    </row>
    <row r="276" spans="1:6" outlineLevel="1">
      <c r="A276" s="91"/>
      <c r="B276" s="91" t="s">
        <v>231</v>
      </c>
      <c r="C276" s="91"/>
      <c r="D276" s="11" t="s">
        <v>7</v>
      </c>
      <c r="E276" s="12">
        <v>0</v>
      </c>
      <c r="F276" s="12">
        <v>0</v>
      </c>
    </row>
    <row r="277" spans="1:6" outlineLevel="1">
      <c r="A277" s="91" t="s">
        <v>263</v>
      </c>
      <c r="B277" s="91" t="s">
        <v>261</v>
      </c>
      <c r="C277" s="91" t="s">
        <v>264</v>
      </c>
      <c r="D277" s="5" t="s">
        <v>6</v>
      </c>
      <c r="E277" s="6">
        <v>-21763797.699999999</v>
      </c>
      <c r="F277" s="6">
        <v>-15323930.300000001</v>
      </c>
    </row>
    <row r="278" spans="1:6" outlineLevel="1">
      <c r="A278" s="91"/>
      <c r="B278" s="91" t="s">
        <v>261</v>
      </c>
      <c r="C278" s="91"/>
      <c r="D278" s="11" t="s">
        <v>7</v>
      </c>
      <c r="E278" s="12">
        <v>-21763797.699999999</v>
      </c>
      <c r="F278" s="12">
        <v>-21763797.699999999</v>
      </c>
    </row>
    <row r="279" spans="1:6" outlineLevel="1">
      <c r="A279" s="91" t="s">
        <v>266</v>
      </c>
      <c r="B279" s="91"/>
      <c r="C279" s="91" t="s">
        <v>267</v>
      </c>
      <c r="D279" s="5" t="s">
        <v>6</v>
      </c>
      <c r="E279" s="6">
        <v>88763286.688649997</v>
      </c>
      <c r="F279" s="6">
        <v>70212774.89546001</v>
      </c>
    </row>
    <row r="280" spans="1:6" outlineLevel="1">
      <c r="A280" s="91"/>
      <c r="B280" s="91"/>
      <c r="C280" s="91"/>
      <c r="D280" s="11" t="s">
        <v>7</v>
      </c>
      <c r="E280" s="12">
        <v>88372692.895060003</v>
      </c>
      <c r="F280" s="12">
        <v>88639188.599999994</v>
      </c>
    </row>
    <row r="281" spans="1:6" outlineLevel="1">
      <c r="A281" s="91" t="s">
        <v>268</v>
      </c>
      <c r="B281" s="91"/>
      <c r="C281" s="91" t="s">
        <v>269</v>
      </c>
      <c r="D281" s="5" t="s">
        <v>6</v>
      </c>
      <c r="E281" s="6">
        <v>486820.8</v>
      </c>
      <c r="F281" s="6">
        <v>391060.6</v>
      </c>
    </row>
    <row r="282" spans="1:6" outlineLevel="1">
      <c r="A282" s="91"/>
      <c r="B282" s="91"/>
      <c r="C282" s="91"/>
      <c r="D282" s="11" t="s">
        <v>7</v>
      </c>
      <c r="E282" s="12">
        <v>460537.89957999997</v>
      </c>
      <c r="F282" s="12">
        <v>486820.8</v>
      </c>
    </row>
    <row r="283" spans="1:6" ht="15" customHeight="1">
      <c r="A283" s="90" t="s">
        <v>270</v>
      </c>
      <c r="B283" s="90"/>
      <c r="C283" s="90"/>
      <c r="D283" s="3" t="s">
        <v>6</v>
      </c>
      <c r="E283" s="4">
        <v>1009606.21378</v>
      </c>
      <c r="F283" s="4">
        <v>1147793.02</v>
      </c>
    </row>
    <row r="284" spans="1:6">
      <c r="A284" s="90"/>
      <c r="B284" s="90"/>
      <c r="C284" s="90"/>
      <c r="D284" s="9" t="s">
        <v>7</v>
      </c>
      <c r="E284" s="10">
        <v>862032.31961999997</v>
      </c>
      <c r="F284" s="10">
        <v>887441</v>
      </c>
    </row>
    <row r="285" spans="1:6" outlineLevel="1">
      <c r="A285" s="91">
        <v>2507000</v>
      </c>
      <c r="B285" s="91"/>
      <c r="C285" s="91" t="s">
        <v>270</v>
      </c>
      <c r="D285" s="5" t="s">
        <v>6</v>
      </c>
      <c r="E285" s="6">
        <v>-1009606.21378</v>
      </c>
      <c r="F285" s="6">
        <v>-1147793.02</v>
      </c>
    </row>
    <row r="286" spans="1:6" outlineLevel="1">
      <c r="A286" s="91"/>
      <c r="B286" s="91"/>
      <c r="C286" s="91"/>
      <c r="D286" s="11" t="s">
        <v>7</v>
      </c>
      <c r="E286" s="12">
        <v>-862032.31961999997</v>
      </c>
      <c r="F286" s="12">
        <v>-887441</v>
      </c>
    </row>
    <row r="287" spans="1:6" outlineLevel="1">
      <c r="A287" s="91" t="s">
        <v>271</v>
      </c>
      <c r="B287" s="91"/>
      <c r="C287" s="91"/>
      <c r="D287" s="5" t="s">
        <v>6</v>
      </c>
      <c r="E287" s="6">
        <v>1009606.21378</v>
      </c>
      <c r="F287" s="6">
        <v>1147793.02</v>
      </c>
    </row>
    <row r="288" spans="1:6" outlineLevel="1">
      <c r="A288" s="91"/>
      <c r="B288" s="91"/>
      <c r="C288" s="91"/>
      <c r="D288" s="11" t="s">
        <v>7</v>
      </c>
      <c r="E288" s="12">
        <v>862032.31961999997</v>
      </c>
      <c r="F288" s="12">
        <v>887441</v>
      </c>
    </row>
    <row r="289" spans="1:6" ht="15" customHeight="1">
      <c r="A289" s="90" t="s">
        <v>272</v>
      </c>
      <c r="B289" s="90"/>
      <c r="C289" s="90"/>
      <c r="D289" s="3" t="s">
        <v>6</v>
      </c>
      <c r="E289" s="4">
        <v>50702338.5</v>
      </c>
      <c r="F289" s="4">
        <v>47442000.899999999</v>
      </c>
    </row>
    <row r="290" spans="1:6">
      <c r="A290" s="90"/>
      <c r="B290" s="90"/>
      <c r="C290" s="90"/>
      <c r="D290" s="9" t="s">
        <v>7</v>
      </c>
      <c r="E290" s="10">
        <v>49165561.097719997</v>
      </c>
      <c r="F290" s="10">
        <v>51825073.799999997</v>
      </c>
    </row>
    <row r="291" spans="1:6" outlineLevel="1">
      <c r="A291" s="91" t="s">
        <v>239</v>
      </c>
      <c r="B291" s="91" t="s">
        <v>235</v>
      </c>
      <c r="C291" s="91" t="s">
        <v>240</v>
      </c>
      <c r="D291" s="5" t="s">
        <v>6</v>
      </c>
      <c r="E291" s="6">
        <v>0</v>
      </c>
      <c r="F291" s="6">
        <v>854400</v>
      </c>
    </row>
    <row r="292" spans="1:6" outlineLevel="1">
      <c r="A292" s="91"/>
      <c r="B292" s="91" t="s">
        <v>235</v>
      </c>
      <c r="C292" s="91"/>
      <c r="D292" s="11" t="s">
        <v>7</v>
      </c>
      <c r="E292" s="12">
        <v>0</v>
      </c>
      <c r="F292" s="12">
        <v>0</v>
      </c>
    </row>
    <row r="293" spans="1:6" outlineLevel="1">
      <c r="A293" s="91" t="s">
        <v>241</v>
      </c>
      <c r="B293" s="91" t="s">
        <v>235</v>
      </c>
      <c r="C293" s="91" t="s">
        <v>242</v>
      </c>
      <c r="D293" s="5" t="s">
        <v>6</v>
      </c>
      <c r="E293" s="6">
        <v>42000</v>
      </c>
      <c r="F293" s="6">
        <v>32000</v>
      </c>
    </row>
    <row r="294" spans="1:6" outlineLevel="1">
      <c r="A294" s="91"/>
      <c r="B294" s="91" t="s">
        <v>235</v>
      </c>
      <c r="C294" s="91"/>
      <c r="D294" s="11" t="s">
        <v>7</v>
      </c>
      <c r="E294" s="12">
        <v>38787.020450000004</v>
      </c>
      <c r="F294" s="12">
        <v>42000</v>
      </c>
    </row>
    <row r="295" spans="1:6" outlineLevel="1">
      <c r="A295" s="91" t="s">
        <v>243</v>
      </c>
      <c r="B295" s="91" t="s">
        <v>235</v>
      </c>
      <c r="C295" s="91" t="s">
        <v>244</v>
      </c>
      <c r="D295" s="5" t="s">
        <v>6</v>
      </c>
      <c r="E295" s="6">
        <v>6458075.7999999998</v>
      </c>
      <c r="F295" s="6">
        <v>7150540.0999999996</v>
      </c>
    </row>
    <row r="296" spans="1:6" outlineLevel="1">
      <c r="A296" s="91"/>
      <c r="B296" s="91" t="s">
        <v>235</v>
      </c>
      <c r="C296" s="91"/>
      <c r="D296" s="11" t="s">
        <v>7</v>
      </c>
      <c r="E296" s="12">
        <v>6046012.8173199994</v>
      </c>
      <c r="F296" s="12">
        <v>7388300</v>
      </c>
    </row>
    <row r="297" spans="1:6" outlineLevel="1">
      <c r="A297" s="91" t="s">
        <v>245</v>
      </c>
      <c r="B297" s="91" t="s">
        <v>235</v>
      </c>
      <c r="C297" s="91" t="s">
        <v>246</v>
      </c>
      <c r="D297" s="5" t="s">
        <v>6</v>
      </c>
      <c r="E297" s="6">
        <v>81131</v>
      </c>
      <c r="F297" s="6">
        <v>47727.1</v>
      </c>
    </row>
    <row r="298" spans="1:6" outlineLevel="1">
      <c r="A298" s="91"/>
      <c r="B298" s="91" t="s">
        <v>235</v>
      </c>
      <c r="C298" s="91"/>
      <c r="D298" s="11" t="s">
        <v>7</v>
      </c>
      <c r="E298" s="12">
        <v>41385.745170000002</v>
      </c>
      <c r="F298" s="12">
        <v>43653.5</v>
      </c>
    </row>
    <row r="299" spans="1:6" outlineLevel="1">
      <c r="A299" s="91" t="s">
        <v>247</v>
      </c>
      <c r="B299" s="91" t="s">
        <v>235</v>
      </c>
      <c r="C299" s="91" t="s">
        <v>248</v>
      </c>
      <c r="D299" s="5" t="s">
        <v>6</v>
      </c>
      <c r="E299" s="6">
        <v>1522494.8</v>
      </c>
      <c r="F299" s="6">
        <v>2795301</v>
      </c>
    </row>
    <row r="300" spans="1:6" outlineLevel="1">
      <c r="A300" s="91"/>
      <c r="B300" s="91" t="s">
        <v>235</v>
      </c>
      <c r="C300" s="91"/>
      <c r="D300" s="11" t="s">
        <v>7</v>
      </c>
      <c r="E300" s="12">
        <v>912486.73389000003</v>
      </c>
      <c r="F300" s="12">
        <v>1336957</v>
      </c>
    </row>
    <row r="301" spans="1:6" outlineLevel="1">
      <c r="A301" s="91" t="s">
        <v>249</v>
      </c>
      <c r="B301" s="91" t="s">
        <v>235</v>
      </c>
      <c r="C301" s="91" t="s">
        <v>250</v>
      </c>
      <c r="D301" s="5" t="s">
        <v>6</v>
      </c>
      <c r="E301" s="6">
        <v>769324</v>
      </c>
      <c r="F301" s="6">
        <v>738231.4</v>
      </c>
    </row>
    <row r="302" spans="1:6" outlineLevel="1">
      <c r="A302" s="91"/>
      <c r="B302" s="91" t="s">
        <v>235</v>
      </c>
      <c r="C302" s="91"/>
      <c r="D302" s="11" t="s">
        <v>7</v>
      </c>
      <c r="E302" s="12">
        <v>733014.87517000001</v>
      </c>
      <c r="F302" s="12">
        <v>829384.4</v>
      </c>
    </row>
    <row r="303" spans="1:6" outlineLevel="1">
      <c r="A303" s="91" t="s">
        <v>251</v>
      </c>
      <c r="B303" s="91" t="s">
        <v>235</v>
      </c>
      <c r="C303" s="91" t="s">
        <v>252</v>
      </c>
      <c r="D303" s="5" t="s">
        <v>6</v>
      </c>
      <c r="E303" s="6">
        <v>2116250</v>
      </c>
      <c r="F303" s="6">
        <v>2106840</v>
      </c>
    </row>
    <row r="304" spans="1:6" outlineLevel="1">
      <c r="A304" s="91"/>
      <c r="B304" s="91" t="s">
        <v>235</v>
      </c>
      <c r="C304" s="91"/>
      <c r="D304" s="11" t="s">
        <v>7</v>
      </c>
      <c r="E304" s="12">
        <v>1828676.1135199999</v>
      </c>
      <c r="F304" s="12">
        <v>2039640</v>
      </c>
    </row>
    <row r="305" spans="1:6" outlineLevel="1">
      <c r="A305" s="91" t="s">
        <v>253</v>
      </c>
      <c r="B305" s="91" t="s">
        <v>235</v>
      </c>
      <c r="C305" s="91" t="s">
        <v>254</v>
      </c>
      <c r="D305" s="5" t="s">
        <v>6</v>
      </c>
      <c r="E305" s="6">
        <v>39713062.899999999</v>
      </c>
      <c r="F305" s="6">
        <v>33354461.300000001</v>
      </c>
    </row>
    <row r="306" spans="1:6" outlineLevel="1">
      <c r="A306" s="91"/>
      <c r="B306" s="91" t="s">
        <v>235</v>
      </c>
      <c r="C306" s="91"/>
      <c r="D306" s="11" t="s">
        <v>7</v>
      </c>
      <c r="E306" s="12">
        <v>39565197.792199999</v>
      </c>
      <c r="F306" s="12">
        <v>40145138.899999999</v>
      </c>
    </row>
    <row r="307" spans="1:6" outlineLevel="1">
      <c r="A307" s="91" t="s">
        <v>255</v>
      </c>
      <c r="B307" s="91" t="s">
        <v>235</v>
      </c>
      <c r="C307" s="91" t="s">
        <v>256</v>
      </c>
      <c r="D307" s="5" t="s">
        <v>6</v>
      </c>
      <c r="E307" s="6">
        <v>0</v>
      </c>
      <c r="F307" s="6">
        <v>300000</v>
      </c>
    </row>
    <row r="308" spans="1:6" outlineLevel="1">
      <c r="A308" s="91"/>
      <c r="B308" s="91" t="s">
        <v>235</v>
      </c>
      <c r="C308" s="91"/>
      <c r="D308" s="11" t="s">
        <v>7</v>
      </c>
      <c r="E308" s="12">
        <v>0</v>
      </c>
      <c r="F308" s="12">
        <v>0</v>
      </c>
    </row>
    <row r="309" spans="1:6" outlineLevel="1">
      <c r="A309" s="91" t="s">
        <v>257</v>
      </c>
      <c r="B309" s="91" t="s">
        <v>235</v>
      </c>
      <c r="C309" s="91" t="s">
        <v>258</v>
      </c>
      <c r="D309" s="5" t="s">
        <v>6</v>
      </c>
      <c r="E309" s="6">
        <v>0</v>
      </c>
      <c r="F309" s="6">
        <v>62500</v>
      </c>
    </row>
    <row r="310" spans="1:6" outlineLevel="1">
      <c r="A310" s="91"/>
      <c r="B310" s="91" t="s">
        <v>235</v>
      </c>
      <c r="C310" s="91"/>
      <c r="D310" s="11" t="s">
        <v>7</v>
      </c>
      <c r="E310" s="12">
        <v>0</v>
      </c>
      <c r="F310" s="12">
        <v>0</v>
      </c>
    </row>
    <row r="311" spans="1:6" ht="15" customHeight="1">
      <c r="A311" s="90" t="s">
        <v>273</v>
      </c>
      <c r="B311" s="90"/>
      <c r="C311" s="90"/>
      <c r="D311" s="3" t="s">
        <v>6</v>
      </c>
      <c r="E311" s="4">
        <v>60979000.800000004</v>
      </c>
      <c r="F311" s="4">
        <v>60626279.599999994</v>
      </c>
    </row>
    <row r="312" spans="1:6">
      <c r="A312" s="90"/>
      <c r="B312" s="90"/>
      <c r="C312" s="90"/>
      <c r="D312" s="9" t="s">
        <v>7</v>
      </c>
      <c r="E312" s="10">
        <v>60979000.800000004</v>
      </c>
      <c r="F312" s="10">
        <v>57007547.600000001</v>
      </c>
    </row>
    <row r="313" spans="1:6" outlineLevel="1">
      <c r="A313" s="91" t="s">
        <v>234</v>
      </c>
      <c r="B313" s="91" t="s">
        <v>235</v>
      </c>
      <c r="C313" s="91" t="s">
        <v>236</v>
      </c>
      <c r="D313" s="5" t="s">
        <v>6</v>
      </c>
      <c r="E313" s="6">
        <v>55695424.600000001</v>
      </c>
      <c r="F313" s="6">
        <v>51649947.299999997</v>
      </c>
    </row>
    <row r="314" spans="1:6" outlineLevel="1">
      <c r="A314" s="91"/>
      <c r="B314" s="91" t="s">
        <v>235</v>
      </c>
      <c r="C314" s="91"/>
      <c r="D314" s="11" t="s">
        <v>7</v>
      </c>
      <c r="E314" s="12">
        <v>55695424.600000001</v>
      </c>
      <c r="F314" s="12">
        <v>55695424.600000001</v>
      </c>
    </row>
    <row r="315" spans="1:6" outlineLevel="1">
      <c r="A315" s="91" t="s">
        <v>237</v>
      </c>
      <c r="B315" s="91" t="s">
        <v>235</v>
      </c>
      <c r="C315" s="91" t="s">
        <v>238</v>
      </c>
      <c r="D315" s="5" t="s">
        <v>6</v>
      </c>
      <c r="E315" s="6">
        <v>5283576.2</v>
      </c>
      <c r="F315" s="6">
        <v>8976332.3000000007</v>
      </c>
    </row>
    <row r="316" spans="1:6" outlineLevel="1">
      <c r="A316" s="91"/>
      <c r="B316" s="91" t="s">
        <v>235</v>
      </c>
      <c r="C316" s="91"/>
      <c r="D316" s="11" t="s">
        <v>7</v>
      </c>
      <c r="E316" s="12">
        <v>5283576.2</v>
      </c>
      <c r="F316" s="12">
        <v>1312123</v>
      </c>
    </row>
    <row r="317" spans="1:6">
      <c r="A317" s="94" t="s">
        <v>274</v>
      </c>
      <c r="B317" s="94"/>
      <c r="C317" s="94"/>
      <c r="D317" s="7" t="s">
        <v>6</v>
      </c>
      <c r="E317" s="8">
        <v>432930872.00904995</v>
      </c>
      <c r="F317" s="8">
        <v>427040695.33644998</v>
      </c>
    </row>
    <row r="318" spans="1:6">
      <c r="A318" s="94"/>
      <c r="B318" s="94"/>
      <c r="C318" s="94"/>
      <c r="D318" s="13" t="s">
        <v>7</v>
      </c>
      <c r="E318" s="14">
        <v>403456073.39062005</v>
      </c>
      <c r="F318" s="14">
        <v>419843834.89999992</v>
      </c>
    </row>
  </sheetData>
  <autoFilter ref="A2:F318"/>
  <dataConsolidate/>
  <mergeCells count="442"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83:C284"/>
    <mergeCell ref="A285:A286"/>
    <mergeCell ref="B285:B286"/>
    <mergeCell ref="C285:C288"/>
    <mergeCell ref="A287:A288"/>
    <mergeCell ref="B287:B288"/>
    <mergeCell ref="A279:A280"/>
    <mergeCell ref="B279:B280"/>
    <mergeCell ref="C279:C280"/>
    <mergeCell ref="A281:A282"/>
    <mergeCell ref="B281:B282"/>
    <mergeCell ref="C281:C282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topLeftCell="A15" workbookViewId="0">
      <selection activeCell="A28" sqref="A28:B44"/>
    </sheetView>
  </sheetViews>
  <sheetFormatPr defaultRowHeight="15" outlineLevelRow="1"/>
  <cols>
    <col min="1" max="1" width="53.42578125" bestFit="1" customWidth="1"/>
    <col min="2" max="2" width="8.85546875" bestFit="1" customWidth="1"/>
    <col min="3" max="3" width="9.140625" bestFit="1" customWidth="1"/>
    <col min="4" max="4" width="8.85546875" bestFit="1" customWidth="1"/>
    <col min="5" max="6" width="9.42578125" bestFit="1" customWidth="1"/>
    <col min="7" max="14" width="9" bestFit="1" customWidth="1"/>
    <col min="15" max="19" width="9.85546875" bestFit="1" customWidth="1"/>
    <col min="20" max="20" width="0" hidden="1" customWidth="1"/>
    <col min="21" max="21" width="49.42578125" hidden="1" customWidth="1"/>
    <col min="22" max="34" width="6.28515625" hidden="1" customWidth="1"/>
    <col min="35" max="35" width="0" hidden="1" customWidth="1"/>
    <col min="257" max="257" width="52.140625" customWidth="1"/>
    <col min="258" max="258" width="0.28515625" customWidth="1"/>
    <col min="259" max="260" width="8.85546875" customWidth="1"/>
    <col min="263" max="270" width="8" bestFit="1" customWidth="1"/>
    <col min="271" max="275" width="9" bestFit="1" customWidth="1"/>
    <col min="277" max="277" width="49.42578125" customWidth="1"/>
    <col min="278" max="290" width="6.28515625" bestFit="1" customWidth="1"/>
    <col min="513" max="513" width="52.140625" customWidth="1"/>
    <col min="514" max="514" width="0.28515625" customWidth="1"/>
    <col min="515" max="516" width="8.85546875" customWidth="1"/>
    <col min="519" max="526" width="8" bestFit="1" customWidth="1"/>
    <col min="527" max="531" width="9" bestFit="1" customWidth="1"/>
    <col min="533" max="533" width="49.42578125" customWidth="1"/>
    <col min="534" max="546" width="6.28515625" bestFit="1" customWidth="1"/>
    <col min="769" max="769" width="52.140625" customWidth="1"/>
    <col min="770" max="770" width="0.28515625" customWidth="1"/>
    <col min="771" max="772" width="8.85546875" customWidth="1"/>
    <col min="775" max="782" width="8" bestFit="1" customWidth="1"/>
    <col min="783" max="787" width="9" bestFit="1" customWidth="1"/>
    <col min="789" max="789" width="49.42578125" customWidth="1"/>
    <col min="790" max="802" width="6.28515625" bestFit="1" customWidth="1"/>
    <col min="1025" max="1025" width="52.140625" customWidth="1"/>
    <col min="1026" max="1026" width="0.28515625" customWidth="1"/>
    <col min="1027" max="1028" width="8.85546875" customWidth="1"/>
    <col min="1031" max="1038" width="8" bestFit="1" customWidth="1"/>
    <col min="1039" max="1043" width="9" bestFit="1" customWidth="1"/>
    <col min="1045" max="1045" width="49.42578125" customWidth="1"/>
    <col min="1046" max="1058" width="6.28515625" bestFit="1" customWidth="1"/>
    <col min="1281" max="1281" width="52.140625" customWidth="1"/>
    <col min="1282" max="1282" width="0.28515625" customWidth="1"/>
    <col min="1283" max="1284" width="8.85546875" customWidth="1"/>
    <col min="1287" max="1294" width="8" bestFit="1" customWidth="1"/>
    <col min="1295" max="1299" width="9" bestFit="1" customWidth="1"/>
    <col min="1301" max="1301" width="49.42578125" customWidth="1"/>
    <col min="1302" max="1314" width="6.28515625" bestFit="1" customWidth="1"/>
    <col min="1537" max="1537" width="52.140625" customWidth="1"/>
    <col min="1538" max="1538" width="0.28515625" customWidth="1"/>
    <col min="1539" max="1540" width="8.85546875" customWidth="1"/>
    <col min="1543" max="1550" width="8" bestFit="1" customWidth="1"/>
    <col min="1551" max="1555" width="9" bestFit="1" customWidth="1"/>
    <col min="1557" max="1557" width="49.42578125" customWidth="1"/>
    <col min="1558" max="1570" width="6.28515625" bestFit="1" customWidth="1"/>
    <col min="1793" max="1793" width="52.140625" customWidth="1"/>
    <col min="1794" max="1794" width="0.28515625" customWidth="1"/>
    <col min="1795" max="1796" width="8.85546875" customWidth="1"/>
    <col min="1799" max="1806" width="8" bestFit="1" customWidth="1"/>
    <col min="1807" max="1811" width="9" bestFit="1" customWidth="1"/>
    <col min="1813" max="1813" width="49.42578125" customWidth="1"/>
    <col min="1814" max="1826" width="6.28515625" bestFit="1" customWidth="1"/>
    <col min="2049" max="2049" width="52.140625" customWidth="1"/>
    <col min="2050" max="2050" width="0.28515625" customWidth="1"/>
    <col min="2051" max="2052" width="8.85546875" customWidth="1"/>
    <col min="2055" max="2062" width="8" bestFit="1" customWidth="1"/>
    <col min="2063" max="2067" width="9" bestFit="1" customWidth="1"/>
    <col min="2069" max="2069" width="49.42578125" customWidth="1"/>
    <col min="2070" max="2082" width="6.28515625" bestFit="1" customWidth="1"/>
    <col min="2305" max="2305" width="52.140625" customWidth="1"/>
    <col min="2306" max="2306" width="0.28515625" customWidth="1"/>
    <col min="2307" max="2308" width="8.85546875" customWidth="1"/>
    <col min="2311" max="2318" width="8" bestFit="1" customWidth="1"/>
    <col min="2319" max="2323" width="9" bestFit="1" customWidth="1"/>
    <col min="2325" max="2325" width="49.42578125" customWidth="1"/>
    <col min="2326" max="2338" width="6.28515625" bestFit="1" customWidth="1"/>
    <col min="2561" max="2561" width="52.140625" customWidth="1"/>
    <col min="2562" max="2562" width="0.28515625" customWidth="1"/>
    <col min="2563" max="2564" width="8.85546875" customWidth="1"/>
    <col min="2567" max="2574" width="8" bestFit="1" customWidth="1"/>
    <col min="2575" max="2579" width="9" bestFit="1" customWidth="1"/>
    <col min="2581" max="2581" width="49.42578125" customWidth="1"/>
    <col min="2582" max="2594" width="6.28515625" bestFit="1" customWidth="1"/>
    <col min="2817" max="2817" width="52.140625" customWidth="1"/>
    <col min="2818" max="2818" width="0.28515625" customWidth="1"/>
    <col min="2819" max="2820" width="8.85546875" customWidth="1"/>
    <col min="2823" max="2830" width="8" bestFit="1" customWidth="1"/>
    <col min="2831" max="2835" width="9" bestFit="1" customWidth="1"/>
    <col min="2837" max="2837" width="49.42578125" customWidth="1"/>
    <col min="2838" max="2850" width="6.28515625" bestFit="1" customWidth="1"/>
    <col min="3073" max="3073" width="52.140625" customWidth="1"/>
    <col min="3074" max="3074" width="0.28515625" customWidth="1"/>
    <col min="3075" max="3076" width="8.85546875" customWidth="1"/>
    <col min="3079" max="3086" width="8" bestFit="1" customWidth="1"/>
    <col min="3087" max="3091" width="9" bestFit="1" customWidth="1"/>
    <col min="3093" max="3093" width="49.42578125" customWidth="1"/>
    <col min="3094" max="3106" width="6.28515625" bestFit="1" customWidth="1"/>
    <col min="3329" max="3329" width="52.140625" customWidth="1"/>
    <col min="3330" max="3330" width="0.28515625" customWidth="1"/>
    <col min="3331" max="3332" width="8.85546875" customWidth="1"/>
    <col min="3335" max="3342" width="8" bestFit="1" customWidth="1"/>
    <col min="3343" max="3347" width="9" bestFit="1" customWidth="1"/>
    <col min="3349" max="3349" width="49.42578125" customWidth="1"/>
    <col min="3350" max="3362" width="6.28515625" bestFit="1" customWidth="1"/>
    <col min="3585" max="3585" width="52.140625" customWidth="1"/>
    <col min="3586" max="3586" width="0.28515625" customWidth="1"/>
    <col min="3587" max="3588" width="8.85546875" customWidth="1"/>
    <col min="3591" max="3598" width="8" bestFit="1" customWidth="1"/>
    <col min="3599" max="3603" width="9" bestFit="1" customWidth="1"/>
    <col min="3605" max="3605" width="49.42578125" customWidth="1"/>
    <col min="3606" max="3618" width="6.28515625" bestFit="1" customWidth="1"/>
    <col min="3841" max="3841" width="52.140625" customWidth="1"/>
    <col min="3842" max="3842" width="0.28515625" customWidth="1"/>
    <col min="3843" max="3844" width="8.85546875" customWidth="1"/>
    <col min="3847" max="3854" width="8" bestFit="1" customWidth="1"/>
    <col min="3855" max="3859" width="9" bestFit="1" customWidth="1"/>
    <col min="3861" max="3861" width="49.42578125" customWidth="1"/>
    <col min="3862" max="3874" width="6.28515625" bestFit="1" customWidth="1"/>
    <col min="4097" max="4097" width="52.140625" customWidth="1"/>
    <col min="4098" max="4098" width="0.28515625" customWidth="1"/>
    <col min="4099" max="4100" width="8.85546875" customWidth="1"/>
    <col min="4103" max="4110" width="8" bestFit="1" customWidth="1"/>
    <col min="4111" max="4115" width="9" bestFit="1" customWidth="1"/>
    <col min="4117" max="4117" width="49.42578125" customWidth="1"/>
    <col min="4118" max="4130" width="6.28515625" bestFit="1" customWidth="1"/>
    <col min="4353" max="4353" width="52.140625" customWidth="1"/>
    <col min="4354" max="4354" width="0.28515625" customWidth="1"/>
    <col min="4355" max="4356" width="8.85546875" customWidth="1"/>
    <col min="4359" max="4366" width="8" bestFit="1" customWidth="1"/>
    <col min="4367" max="4371" width="9" bestFit="1" customWidth="1"/>
    <col min="4373" max="4373" width="49.42578125" customWidth="1"/>
    <col min="4374" max="4386" width="6.28515625" bestFit="1" customWidth="1"/>
    <col min="4609" max="4609" width="52.140625" customWidth="1"/>
    <col min="4610" max="4610" width="0.28515625" customWidth="1"/>
    <col min="4611" max="4612" width="8.85546875" customWidth="1"/>
    <col min="4615" max="4622" width="8" bestFit="1" customWidth="1"/>
    <col min="4623" max="4627" width="9" bestFit="1" customWidth="1"/>
    <col min="4629" max="4629" width="49.42578125" customWidth="1"/>
    <col min="4630" max="4642" width="6.28515625" bestFit="1" customWidth="1"/>
    <col min="4865" max="4865" width="52.140625" customWidth="1"/>
    <col min="4866" max="4866" width="0.28515625" customWidth="1"/>
    <col min="4867" max="4868" width="8.85546875" customWidth="1"/>
    <col min="4871" max="4878" width="8" bestFit="1" customWidth="1"/>
    <col min="4879" max="4883" width="9" bestFit="1" customWidth="1"/>
    <col min="4885" max="4885" width="49.42578125" customWidth="1"/>
    <col min="4886" max="4898" width="6.28515625" bestFit="1" customWidth="1"/>
    <col min="5121" max="5121" width="52.140625" customWidth="1"/>
    <col min="5122" max="5122" width="0.28515625" customWidth="1"/>
    <col min="5123" max="5124" width="8.85546875" customWidth="1"/>
    <col min="5127" max="5134" width="8" bestFit="1" customWidth="1"/>
    <col min="5135" max="5139" width="9" bestFit="1" customWidth="1"/>
    <col min="5141" max="5141" width="49.42578125" customWidth="1"/>
    <col min="5142" max="5154" width="6.28515625" bestFit="1" customWidth="1"/>
    <col min="5377" max="5377" width="52.140625" customWidth="1"/>
    <col min="5378" max="5378" width="0.28515625" customWidth="1"/>
    <col min="5379" max="5380" width="8.85546875" customWidth="1"/>
    <col min="5383" max="5390" width="8" bestFit="1" customWidth="1"/>
    <col min="5391" max="5395" width="9" bestFit="1" customWidth="1"/>
    <col min="5397" max="5397" width="49.42578125" customWidth="1"/>
    <col min="5398" max="5410" width="6.28515625" bestFit="1" customWidth="1"/>
    <col min="5633" max="5633" width="52.140625" customWidth="1"/>
    <col min="5634" max="5634" width="0.28515625" customWidth="1"/>
    <col min="5635" max="5636" width="8.85546875" customWidth="1"/>
    <col min="5639" max="5646" width="8" bestFit="1" customWidth="1"/>
    <col min="5647" max="5651" width="9" bestFit="1" customWidth="1"/>
    <col min="5653" max="5653" width="49.42578125" customWidth="1"/>
    <col min="5654" max="5666" width="6.28515625" bestFit="1" customWidth="1"/>
    <col min="5889" max="5889" width="52.140625" customWidth="1"/>
    <col min="5890" max="5890" width="0.28515625" customWidth="1"/>
    <col min="5891" max="5892" width="8.85546875" customWidth="1"/>
    <col min="5895" max="5902" width="8" bestFit="1" customWidth="1"/>
    <col min="5903" max="5907" width="9" bestFit="1" customWidth="1"/>
    <col min="5909" max="5909" width="49.42578125" customWidth="1"/>
    <col min="5910" max="5922" width="6.28515625" bestFit="1" customWidth="1"/>
    <col min="6145" max="6145" width="52.140625" customWidth="1"/>
    <col min="6146" max="6146" width="0.28515625" customWidth="1"/>
    <col min="6147" max="6148" width="8.85546875" customWidth="1"/>
    <col min="6151" max="6158" width="8" bestFit="1" customWidth="1"/>
    <col min="6159" max="6163" width="9" bestFit="1" customWidth="1"/>
    <col min="6165" max="6165" width="49.42578125" customWidth="1"/>
    <col min="6166" max="6178" width="6.28515625" bestFit="1" customWidth="1"/>
    <col min="6401" max="6401" width="52.140625" customWidth="1"/>
    <col min="6402" max="6402" width="0.28515625" customWidth="1"/>
    <col min="6403" max="6404" width="8.85546875" customWidth="1"/>
    <col min="6407" max="6414" width="8" bestFit="1" customWidth="1"/>
    <col min="6415" max="6419" width="9" bestFit="1" customWidth="1"/>
    <col min="6421" max="6421" width="49.42578125" customWidth="1"/>
    <col min="6422" max="6434" width="6.28515625" bestFit="1" customWidth="1"/>
    <col min="6657" max="6657" width="52.140625" customWidth="1"/>
    <col min="6658" max="6658" width="0.28515625" customWidth="1"/>
    <col min="6659" max="6660" width="8.85546875" customWidth="1"/>
    <col min="6663" max="6670" width="8" bestFit="1" customWidth="1"/>
    <col min="6671" max="6675" width="9" bestFit="1" customWidth="1"/>
    <col min="6677" max="6677" width="49.42578125" customWidth="1"/>
    <col min="6678" max="6690" width="6.28515625" bestFit="1" customWidth="1"/>
    <col min="6913" max="6913" width="52.140625" customWidth="1"/>
    <col min="6914" max="6914" width="0.28515625" customWidth="1"/>
    <col min="6915" max="6916" width="8.85546875" customWidth="1"/>
    <col min="6919" max="6926" width="8" bestFit="1" customWidth="1"/>
    <col min="6927" max="6931" width="9" bestFit="1" customWidth="1"/>
    <col min="6933" max="6933" width="49.42578125" customWidth="1"/>
    <col min="6934" max="6946" width="6.28515625" bestFit="1" customWidth="1"/>
    <col min="7169" max="7169" width="52.140625" customWidth="1"/>
    <col min="7170" max="7170" width="0.28515625" customWidth="1"/>
    <col min="7171" max="7172" width="8.85546875" customWidth="1"/>
    <col min="7175" max="7182" width="8" bestFit="1" customWidth="1"/>
    <col min="7183" max="7187" width="9" bestFit="1" customWidth="1"/>
    <col min="7189" max="7189" width="49.42578125" customWidth="1"/>
    <col min="7190" max="7202" width="6.28515625" bestFit="1" customWidth="1"/>
    <col min="7425" max="7425" width="52.140625" customWidth="1"/>
    <col min="7426" max="7426" width="0.28515625" customWidth="1"/>
    <col min="7427" max="7428" width="8.85546875" customWidth="1"/>
    <col min="7431" max="7438" width="8" bestFit="1" customWidth="1"/>
    <col min="7439" max="7443" width="9" bestFit="1" customWidth="1"/>
    <col min="7445" max="7445" width="49.42578125" customWidth="1"/>
    <col min="7446" max="7458" width="6.28515625" bestFit="1" customWidth="1"/>
    <col min="7681" max="7681" width="52.140625" customWidth="1"/>
    <col min="7682" max="7682" width="0.28515625" customWidth="1"/>
    <col min="7683" max="7684" width="8.85546875" customWidth="1"/>
    <col min="7687" max="7694" width="8" bestFit="1" customWidth="1"/>
    <col min="7695" max="7699" width="9" bestFit="1" customWidth="1"/>
    <col min="7701" max="7701" width="49.42578125" customWidth="1"/>
    <col min="7702" max="7714" width="6.28515625" bestFit="1" customWidth="1"/>
    <col min="7937" max="7937" width="52.140625" customWidth="1"/>
    <col min="7938" max="7938" width="0.28515625" customWidth="1"/>
    <col min="7939" max="7940" width="8.85546875" customWidth="1"/>
    <col min="7943" max="7950" width="8" bestFit="1" customWidth="1"/>
    <col min="7951" max="7955" width="9" bestFit="1" customWidth="1"/>
    <col min="7957" max="7957" width="49.42578125" customWidth="1"/>
    <col min="7958" max="7970" width="6.28515625" bestFit="1" customWidth="1"/>
    <col min="8193" max="8193" width="52.140625" customWidth="1"/>
    <col min="8194" max="8194" width="0.28515625" customWidth="1"/>
    <col min="8195" max="8196" width="8.85546875" customWidth="1"/>
    <col min="8199" max="8206" width="8" bestFit="1" customWidth="1"/>
    <col min="8207" max="8211" width="9" bestFit="1" customWidth="1"/>
    <col min="8213" max="8213" width="49.42578125" customWidth="1"/>
    <col min="8214" max="8226" width="6.28515625" bestFit="1" customWidth="1"/>
    <col min="8449" max="8449" width="52.140625" customWidth="1"/>
    <col min="8450" max="8450" width="0.28515625" customWidth="1"/>
    <col min="8451" max="8452" width="8.85546875" customWidth="1"/>
    <col min="8455" max="8462" width="8" bestFit="1" customWidth="1"/>
    <col min="8463" max="8467" width="9" bestFit="1" customWidth="1"/>
    <col min="8469" max="8469" width="49.42578125" customWidth="1"/>
    <col min="8470" max="8482" width="6.28515625" bestFit="1" customWidth="1"/>
    <col min="8705" max="8705" width="52.140625" customWidth="1"/>
    <col min="8706" max="8706" width="0.28515625" customWidth="1"/>
    <col min="8707" max="8708" width="8.85546875" customWidth="1"/>
    <col min="8711" max="8718" width="8" bestFit="1" customWidth="1"/>
    <col min="8719" max="8723" width="9" bestFit="1" customWidth="1"/>
    <col min="8725" max="8725" width="49.42578125" customWidth="1"/>
    <col min="8726" max="8738" width="6.28515625" bestFit="1" customWidth="1"/>
    <col min="8961" max="8961" width="52.140625" customWidth="1"/>
    <col min="8962" max="8962" width="0.28515625" customWidth="1"/>
    <col min="8963" max="8964" width="8.85546875" customWidth="1"/>
    <col min="8967" max="8974" width="8" bestFit="1" customWidth="1"/>
    <col min="8975" max="8979" width="9" bestFit="1" customWidth="1"/>
    <col min="8981" max="8981" width="49.42578125" customWidth="1"/>
    <col min="8982" max="8994" width="6.28515625" bestFit="1" customWidth="1"/>
    <col min="9217" max="9217" width="52.140625" customWidth="1"/>
    <col min="9218" max="9218" width="0.28515625" customWidth="1"/>
    <col min="9219" max="9220" width="8.85546875" customWidth="1"/>
    <col min="9223" max="9230" width="8" bestFit="1" customWidth="1"/>
    <col min="9231" max="9235" width="9" bestFit="1" customWidth="1"/>
    <col min="9237" max="9237" width="49.42578125" customWidth="1"/>
    <col min="9238" max="9250" width="6.28515625" bestFit="1" customWidth="1"/>
    <col min="9473" max="9473" width="52.140625" customWidth="1"/>
    <col min="9474" max="9474" width="0.28515625" customWidth="1"/>
    <col min="9475" max="9476" width="8.85546875" customWidth="1"/>
    <col min="9479" max="9486" width="8" bestFit="1" customWidth="1"/>
    <col min="9487" max="9491" width="9" bestFit="1" customWidth="1"/>
    <col min="9493" max="9493" width="49.42578125" customWidth="1"/>
    <col min="9494" max="9506" width="6.28515625" bestFit="1" customWidth="1"/>
    <col min="9729" max="9729" width="52.140625" customWidth="1"/>
    <col min="9730" max="9730" width="0.28515625" customWidth="1"/>
    <col min="9731" max="9732" width="8.85546875" customWidth="1"/>
    <col min="9735" max="9742" width="8" bestFit="1" customWidth="1"/>
    <col min="9743" max="9747" width="9" bestFit="1" customWidth="1"/>
    <col min="9749" max="9749" width="49.42578125" customWidth="1"/>
    <col min="9750" max="9762" width="6.28515625" bestFit="1" customWidth="1"/>
    <col min="9985" max="9985" width="52.140625" customWidth="1"/>
    <col min="9986" max="9986" width="0.28515625" customWidth="1"/>
    <col min="9987" max="9988" width="8.85546875" customWidth="1"/>
    <col min="9991" max="9998" width="8" bestFit="1" customWidth="1"/>
    <col min="9999" max="10003" width="9" bestFit="1" customWidth="1"/>
    <col min="10005" max="10005" width="49.42578125" customWidth="1"/>
    <col min="10006" max="10018" width="6.28515625" bestFit="1" customWidth="1"/>
    <col min="10241" max="10241" width="52.140625" customWidth="1"/>
    <col min="10242" max="10242" width="0.28515625" customWidth="1"/>
    <col min="10243" max="10244" width="8.85546875" customWidth="1"/>
    <col min="10247" max="10254" width="8" bestFit="1" customWidth="1"/>
    <col min="10255" max="10259" width="9" bestFit="1" customWidth="1"/>
    <col min="10261" max="10261" width="49.42578125" customWidth="1"/>
    <col min="10262" max="10274" width="6.28515625" bestFit="1" customWidth="1"/>
    <col min="10497" max="10497" width="52.140625" customWidth="1"/>
    <col min="10498" max="10498" width="0.28515625" customWidth="1"/>
    <col min="10499" max="10500" width="8.85546875" customWidth="1"/>
    <col min="10503" max="10510" width="8" bestFit="1" customWidth="1"/>
    <col min="10511" max="10515" width="9" bestFit="1" customWidth="1"/>
    <col min="10517" max="10517" width="49.42578125" customWidth="1"/>
    <col min="10518" max="10530" width="6.28515625" bestFit="1" customWidth="1"/>
    <col min="10753" max="10753" width="52.140625" customWidth="1"/>
    <col min="10754" max="10754" width="0.28515625" customWidth="1"/>
    <col min="10755" max="10756" width="8.85546875" customWidth="1"/>
    <col min="10759" max="10766" width="8" bestFit="1" customWidth="1"/>
    <col min="10767" max="10771" width="9" bestFit="1" customWidth="1"/>
    <col min="10773" max="10773" width="49.42578125" customWidth="1"/>
    <col min="10774" max="10786" width="6.28515625" bestFit="1" customWidth="1"/>
    <col min="11009" max="11009" width="52.140625" customWidth="1"/>
    <col min="11010" max="11010" width="0.28515625" customWidth="1"/>
    <col min="11011" max="11012" width="8.85546875" customWidth="1"/>
    <col min="11015" max="11022" width="8" bestFit="1" customWidth="1"/>
    <col min="11023" max="11027" width="9" bestFit="1" customWidth="1"/>
    <col min="11029" max="11029" width="49.42578125" customWidth="1"/>
    <col min="11030" max="11042" width="6.28515625" bestFit="1" customWidth="1"/>
    <col min="11265" max="11265" width="52.140625" customWidth="1"/>
    <col min="11266" max="11266" width="0.28515625" customWidth="1"/>
    <col min="11267" max="11268" width="8.85546875" customWidth="1"/>
    <col min="11271" max="11278" width="8" bestFit="1" customWidth="1"/>
    <col min="11279" max="11283" width="9" bestFit="1" customWidth="1"/>
    <col min="11285" max="11285" width="49.42578125" customWidth="1"/>
    <col min="11286" max="11298" width="6.28515625" bestFit="1" customWidth="1"/>
    <col min="11521" max="11521" width="52.140625" customWidth="1"/>
    <col min="11522" max="11522" width="0.28515625" customWidth="1"/>
    <col min="11523" max="11524" width="8.85546875" customWidth="1"/>
    <col min="11527" max="11534" width="8" bestFit="1" customWidth="1"/>
    <col min="11535" max="11539" width="9" bestFit="1" customWidth="1"/>
    <col min="11541" max="11541" width="49.42578125" customWidth="1"/>
    <col min="11542" max="11554" width="6.28515625" bestFit="1" customWidth="1"/>
    <col min="11777" max="11777" width="52.140625" customWidth="1"/>
    <col min="11778" max="11778" width="0.28515625" customWidth="1"/>
    <col min="11779" max="11780" width="8.85546875" customWidth="1"/>
    <col min="11783" max="11790" width="8" bestFit="1" customWidth="1"/>
    <col min="11791" max="11795" width="9" bestFit="1" customWidth="1"/>
    <col min="11797" max="11797" width="49.42578125" customWidth="1"/>
    <col min="11798" max="11810" width="6.28515625" bestFit="1" customWidth="1"/>
    <col min="12033" max="12033" width="52.140625" customWidth="1"/>
    <col min="12034" max="12034" width="0.28515625" customWidth="1"/>
    <col min="12035" max="12036" width="8.85546875" customWidth="1"/>
    <col min="12039" max="12046" width="8" bestFit="1" customWidth="1"/>
    <col min="12047" max="12051" width="9" bestFit="1" customWidth="1"/>
    <col min="12053" max="12053" width="49.42578125" customWidth="1"/>
    <col min="12054" max="12066" width="6.28515625" bestFit="1" customWidth="1"/>
    <col min="12289" max="12289" width="52.140625" customWidth="1"/>
    <col min="12290" max="12290" width="0.28515625" customWidth="1"/>
    <col min="12291" max="12292" width="8.85546875" customWidth="1"/>
    <col min="12295" max="12302" width="8" bestFit="1" customWidth="1"/>
    <col min="12303" max="12307" width="9" bestFit="1" customWidth="1"/>
    <col min="12309" max="12309" width="49.42578125" customWidth="1"/>
    <col min="12310" max="12322" width="6.28515625" bestFit="1" customWidth="1"/>
    <col min="12545" max="12545" width="52.140625" customWidth="1"/>
    <col min="12546" max="12546" width="0.28515625" customWidth="1"/>
    <col min="12547" max="12548" width="8.85546875" customWidth="1"/>
    <col min="12551" max="12558" width="8" bestFit="1" customWidth="1"/>
    <col min="12559" max="12563" width="9" bestFit="1" customWidth="1"/>
    <col min="12565" max="12565" width="49.42578125" customWidth="1"/>
    <col min="12566" max="12578" width="6.28515625" bestFit="1" customWidth="1"/>
    <col min="12801" max="12801" width="52.140625" customWidth="1"/>
    <col min="12802" max="12802" width="0.28515625" customWidth="1"/>
    <col min="12803" max="12804" width="8.85546875" customWidth="1"/>
    <col min="12807" max="12814" width="8" bestFit="1" customWidth="1"/>
    <col min="12815" max="12819" width="9" bestFit="1" customWidth="1"/>
    <col min="12821" max="12821" width="49.42578125" customWidth="1"/>
    <col min="12822" max="12834" width="6.28515625" bestFit="1" customWidth="1"/>
    <col min="13057" max="13057" width="52.140625" customWidth="1"/>
    <col min="13058" max="13058" width="0.28515625" customWidth="1"/>
    <col min="13059" max="13060" width="8.85546875" customWidth="1"/>
    <col min="13063" max="13070" width="8" bestFit="1" customWidth="1"/>
    <col min="13071" max="13075" width="9" bestFit="1" customWidth="1"/>
    <col min="13077" max="13077" width="49.42578125" customWidth="1"/>
    <col min="13078" max="13090" width="6.28515625" bestFit="1" customWidth="1"/>
    <col min="13313" max="13313" width="52.140625" customWidth="1"/>
    <col min="13314" max="13314" width="0.28515625" customWidth="1"/>
    <col min="13315" max="13316" width="8.85546875" customWidth="1"/>
    <col min="13319" max="13326" width="8" bestFit="1" customWidth="1"/>
    <col min="13327" max="13331" width="9" bestFit="1" customWidth="1"/>
    <col min="13333" max="13333" width="49.42578125" customWidth="1"/>
    <col min="13334" max="13346" width="6.28515625" bestFit="1" customWidth="1"/>
    <col min="13569" max="13569" width="52.140625" customWidth="1"/>
    <col min="13570" max="13570" width="0.28515625" customWidth="1"/>
    <col min="13571" max="13572" width="8.85546875" customWidth="1"/>
    <col min="13575" max="13582" width="8" bestFit="1" customWidth="1"/>
    <col min="13583" max="13587" width="9" bestFit="1" customWidth="1"/>
    <col min="13589" max="13589" width="49.42578125" customWidth="1"/>
    <col min="13590" max="13602" width="6.28515625" bestFit="1" customWidth="1"/>
    <col min="13825" max="13825" width="52.140625" customWidth="1"/>
    <col min="13826" max="13826" width="0.28515625" customWidth="1"/>
    <col min="13827" max="13828" width="8.85546875" customWidth="1"/>
    <col min="13831" max="13838" width="8" bestFit="1" customWidth="1"/>
    <col min="13839" max="13843" width="9" bestFit="1" customWidth="1"/>
    <col min="13845" max="13845" width="49.42578125" customWidth="1"/>
    <col min="13846" max="13858" width="6.28515625" bestFit="1" customWidth="1"/>
    <col min="14081" max="14081" width="52.140625" customWidth="1"/>
    <col min="14082" max="14082" width="0.28515625" customWidth="1"/>
    <col min="14083" max="14084" width="8.85546875" customWidth="1"/>
    <col min="14087" max="14094" width="8" bestFit="1" customWidth="1"/>
    <col min="14095" max="14099" width="9" bestFit="1" customWidth="1"/>
    <col min="14101" max="14101" width="49.42578125" customWidth="1"/>
    <col min="14102" max="14114" width="6.28515625" bestFit="1" customWidth="1"/>
    <col min="14337" max="14337" width="52.140625" customWidth="1"/>
    <col min="14338" max="14338" width="0.28515625" customWidth="1"/>
    <col min="14339" max="14340" width="8.85546875" customWidth="1"/>
    <col min="14343" max="14350" width="8" bestFit="1" customWidth="1"/>
    <col min="14351" max="14355" width="9" bestFit="1" customWidth="1"/>
    <col min="14357" max="14357" width="49.42578125" customWidth="1"/>
    <col min="14358" max="14370" width="6.28515625" bestFit="1" customWidth="1"/>
    <col min="14593" max="14593" width="52.140625" customWidth="1"/>
    <col min="14594" max="14594" width="0.28515625" customWidth="1"/>
    <col min="14595" max="14596" width="8.85546875" customWidth="1"/>
    <col min="14599" max="14606" width="8" bestFit="1" customWidth="1"/>
    <col min="14607" max="14611" width="9" bestFit="1" customWidth="1"/>
    <col min="14613" max="14613" width="49.42578125" customWidth="1"/>
    <col min="14614" max="14626" width="6.28515625" bestFit="1" customWidth="1"/>
    <col min="14849" max="14849" width="52.140625" customWidth="1"/>
    <col min="14850" max="14850" width="0.28515625" customWidth="1"/>
    <col min="14851" max="14852" width="8.85546875" customWidth="1"/>
    <col min="14855" max="14862" width="8" bestFit="1" customWidth="1"/>
    <col min="14863" max="14867" width="9" bestFit="1" customWidth="1"/>
    <col min="14869" max="14869" width="49.42578125" customWidth="1"/>
    <col min="14870" max="14882" width="6.28515625" bestFit="1" customWidth="1"/>
    <col min="15105" max="15105" width="52.140625" customWidth="1"/>
    <col min="15106" max="15106" width="0.28515625" customWidth="1"/>
    <col min="15107" max="15108" width="8.85546875" customWidth="1"/>
    <col min="15111" max="15118" width="8" bestFit="1" customWidth="1"/>
    <col min="15119" max="15123" width="9" bestFit="1" customWidth="1"/>
    <col min="15125" max="15125" width="49.42578125" customWidth="1"/>
    <col min="15126" max="15138" width="6.28515625" bestFit="1" customWidth="1"/>
    <col min="15361" max="15361" width="52.140625" customWidth="1"/>
    <col min="15362" max="15362" width="0.28515625" customWidth="1"/>
    <col min="15363" max="15364" width="8.85546875" customWidth="1"/>
    <col min="15367" max="15374" width="8" bestFit="1" customWidth="1"/>
    <col min="15375" max="15379" width="9" bestFit="1" customWidth="1"/>
    <col min="15381" max="15381" width="49.42578125" customWidth="1"/>
    <col min="15382" max="15394" width="6.28515625" bestFit="1" customWidth="1"/>
    <col min="15617" max="15617" width="52.140625" customWidth="1"/>
    <col min="15618" max="15618" width="0.28515625" customWidth="1"/>
    <col min="15619" max="15620" width="8.85546875" customWidth="1"/>
    <col min="15623" max="15630" width="8" bestFit="1" customWidth="1"/>
    <col min="15631" max="15635" width="9" bestFit="1" customWidth="1"/>
    <col min="15637" max="15637" width="49.42578125" customWidth="1"/>
    <col min="15638" max="15650" width="6.28515625" bestFit="1" customWidth="1"/>
    <col min="15873" max="15873" width="52.140625" customWidth="1"/>
    <col min="15874" max="15874" width="0.28515625" customWidth="1"/>
    <col min="15875" max="15876" width="8.85546875" customWidth="1"/>
    <col min="15879" max="15886" width="8" bestFit="1" customWidth="1"/>
    <col min="15887" max="15891" width="9" bestFit="1" customWidth="1"/>
    <col min="15893" max="15893" width="49.42578125" customWidth="1"/>
    <col min="15894" max="15906" width="6.28515625" bestFit="1" customWidth="1"/>
    <col min="16129" max="16129" width="52.140625" customWidth="1"/>
    <col min="16130" max="16130" width="0.28515625" customWidth="1"/>
    <col min="16131" max="16132" width="8.85546875" customWidth="1"/>
    <col min="16135" max="16142" width="8" bestFit="1" customWidth="1"/>
    <col min="16143" max="16147" width="9" bestFit="1" customWidth="1"/>
    <col min="16149" max="16149" width="49.42578125" customWidth="1"/>
    <col min="16150" max="16162" width="6.28515625" bestFit="1" customWidth="1"/>
  </cols>
  <sheetData>
    <row r="1" spans="1:34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34" ht="21">
      <c r="A2" s="35" t="s">
        <v>383</v>
      </c>
      <c r="B2" s="36"/>
      <c r="C2" s="37"/>
      <c r="D2" s="37"/>
      <c r="E2" s="37"/>
      <c r="F2" s="37"/>
      <c r="G2" s="37"/>
      <c r="H2" s="37"/>
      <c r="I2" s="37"/>
      <c r="J2" s="37"/>
      <c r="K2" s="34"/>
      <c r="L2" s="34"/>
      <c r="M2" s="34"/>
      <c r="N2" s="34"/>
      <c r="O2" s="34"/>
      <c r="P2" s="34"/>
      <c r="Q2" s="34"/>
      <c r="R2" s="34"/>
      <c r="S2" s="34"/>
    </row>
    <row r="3" spans="1:34" ht="18.75">
      <c r="A3" s="38" t="s">
        <v>384</v>
      </c>
      <c r="B3" s="38">
        <v>2013</v>
      </c>
      <c r="C3" s="38">
        <v>2014</v>
      </c>
      <c r="D3" s="38">
        <v>2015</v>
      </c>
      <c r="E3" s="38">
        <v>2016</v>
      </c>
      <c r="F3" s="38">
        <v>2017</v>
      </c>
      <c r="G3" s="39">
        <v>2018</v>
      </c>
      <c r="H3" s="39">
        <v>2019</v>
      </c>
      <c r="I3" s="39">
        <v>2020</v>
      </c>
      <c r="J3" s="39">
        <v>2021</v>
      </c>
      <c r="K3" s="39">
        <v>2022</v>
      </c>
      <c r="L3" s="39">
        <v>2023</v>
      </c>
      <c r="M3" s="39">
        <v>2024</v>
      </c>
      <c r="N3" s="39">
        <v>2025</v>
      </c>
      <c r="O3" s="39">
        <v>2026</v>
      </c>
      <c r="P3" s="39">
        <v>2027</v>
      </c>
      <c r="Q3" s="39">
        <v>2028</v>
      </c>
      <c r="R3" s="39">
        <v>2029</v>
      </c>
      <c r="S3" s="39">
        <v>2030</v>
      </c>
    </row>
    <row r="4" spans="1:34">
      <c r="A4" s="40" t="s">
        <v>385</v>
      </c>
      <c r="B4" s="82">
        <v>1454931</v>
      </c>
      <c r="C4" s="83">
        <v>1566728</v>
      </c>
      <c r="D4" s="82">
        <v>1979458</v>
      </c>
      <c r="E4" s="82">
        <v>2383000</v>
      </c>
      <c r="F4" s="82">
        <v>2983000</v>
      </c>
      <c r="G4" s="88">
        <f>3558700</f>
        <v>3558700</v>
      </c>
      <c r="H4" s="88">
        <f t="shared" ref="H4:S4" si="0">G4*(1+H6)*(1+H7)</f>
        <v>4101003.1756000002</v>
      </c>
      <c r="I4" s="88">
        <f t="shared" si="0"/>
        <v>4642211.0906041749</v>
      </c>
      <c r="J4" s="88">
        <f t="shared" si="0"/>
        <v>5283197.9430317441</v>
      </c>
      <c r="K4" s="88">
        <f t="shared" si="0"/>
        <v>6037033.3034512391</v>
      </c>
      <c r="L4" s="88">
        <f t="shared" si="0"/>
        <v>6898429.9850149294</v>
      </c>
      <c r="M4" s="88">
        <f t="shared" si="0"/>
        <v>7882735.4208809603</v>
      </c>
      <c r="N4" s="88">
        <f t="shared" si="0"/>
        <v>9007486.8992784098</v>
      </c>
      <c r="O4" s="88">
        <f t="shared" si="0"/>
        <v>10292724.023915634</v>
      </c>
      <c r="P4" s="88">
        <f t="shared" si="0"/>
        <v>11761345.757935759</v>
      </c>
      <c r="Q4" s="88">
        <f t="shared" si="0"/>
        <v>13439518.412841816</v>
      </c>
      <c r="R4" s="88">
        <f t="shared" si="0"/>
        <v>15357141.851496341</v>
      </c>
      <c r="S4" s="88">
        <f t="shared" si="0"/>
        <v>17548382.211495571</v>
      </c>
    </row>
    <row r="5" spans="1:34">
      <c r="A5" s="40" t="s">
        <v>386</v>
      </c>
      <c r="B5" s="82">
        <f t="shared" ref="B5:S5" si="1">B4/B8</f>
        <v>181866.375</v>
      </c>
      <c r="C5" s="82">
        <f t="shared" si="1"/>
        <v>131879.46127946128</v>
      </c>
      <c r="D5" s="82">
        <f t="shared" si="1"/>
        <v>90634.523809523816</v>
      </c>
      <c r="E5" s="82">
        <f t="shared" si="1"/>
        <v>93450.980392156867</v>
      </c>
      <c r="F5" s="82">
        <f t="shared" si="1"/>
        <v>112142.85714285713</v>
      </c>
      <c r="G5" s="82">
        <f t="shared" si="1"/>
        <v>130355.31135531135</v>
      </c>
      <c r="H5" s="82">
        <f t="shared" si="1"/>
        <v>143391.71942657343</v>
      </c>
      <c r="I5" s="82">
        <f t="shared" si="1"/>
        <v>152122.84264109473</v>
      </c>
      <c r="J5" s="82">
        <f t="shared" si="1"/>
        <v>162256.4651966824</v>
      </c>
      <c r="K5" s="82">
        <f t="shared" si="1"/>
        <v>173765.79044125747</v>
      </c>
      <c r="L5" s="82">
        <f t="shared" si="1"/>
        <v>186091.50575956452</v>
      </c>
      <c r="M5" s="82">
        <f t="shared" si="1"/>
        <v>199291.52008530087</v>
      </c>
      <c r="N5" s="82">
        <f t="shared" si="1"/>
        <v>213427.85000206027</v>
      </c>
      <c r="O5" s="82">
        <f t="shared" si="1"/>
        <v>228566.91111094432</v>
      </c>
      <c r="P5" s="82">
        <f t="shared" si="1"/>
        <v>244779.83006572953</v>
      </c>
      <c r="Q5" s="82">
        <f t="shared" si="1"/>
        <v>262142.77874160087</v>
      </c>
      <c r="R5" s="82">
        <f t="shared" si="1"/>
        <v>280737.33210745011</v>
      </c>
      <c r="S5" s="82">
        <f t="shared" si="1"/>
        <v>300650.85148310213</v>
      </c>
    </row>
    <row r="6" spans="1:34">
      <c r="A6" s="40" t="s">
        <v>387</v>
      </c>
      <c r="B6" s="41">
        <v>0</v>
      </c>
      <c r="C6" s="41">
        <v>-6.6000000000000003E-2</v>
      </c>
      <c r="D6" s="41">
        <v>-9.9000000000000005E-2</v>
      </c>
      <c r="E6" s="41">
        <v>2.3E-2</v>
      </c>
      <c r="F6" s="41">
        <v>2.5000000000000001E-2</v>
      </c>
      <c r="G6" s="42">
        <v>3.3000000000000002E-2</v>
      </c>
      <c r="H6" s="42">
        <v>2.8000000000000001E-2</v>
      </c>
      <c r="I6" s="42">
        <v>1.9792468969639154E-2</v>
      </c>
      <c r="J6" s="43">
        <v>2.5295423585665944E-2</v>
      </c>
      <c r="K6" s="43">
        <v>2.9446331652481117E-2</v>
      </c>
      <c r="L6" s="43">
        <v>2.9446331652481117E-2</v>
      </c>
      <c r="M6" s="43">
        <v>2.9446331652481117E-2</v>
      </c>
      <c r="N6" s="43">
        <v>2.9446331652481117E-2</v>
      </c>
      <c r="O6" s="43">
        <v>2.9446331652481117E-2</v>
      </c>
      <c r="P6" s="43">
        <v>2.9446331652481117E-2</v>
      </c>
      <c r="Q6" s="43">
        <v>2.9446331652481117E-2</v>
      </c>
      <c r="R6" s="43">
        <v>2.9446331652481117E-2</v>
      </c>
      <c r="S6" s="43">
        <v>2.9446331652481117E-2</v>
      </c>
    </row>
    <row r="7" spans="1:34">
      <c r="A7" s="40" t="s">
        <v>388</v>
      </c>
      <c r="B7" s="41">
        <v>5.3999999999999999E-2</v>
      </c>
      <c r="C7" s="44">
        <v>0.159</v>
      </c>
      <c r="D7" s="41">
        <v>0.38900000000000001</v>
      </c>
      <c r="E7" s="41">
        <v>0.17100000000000001</v>
      </c>
      <c r="F7" s="41">
        <v>0.22</v>
      </c>
      <c r="G7" s="42">
        <v>0.154</v>
      </c>
      <c r="H7" s="42">
        <v>0.121</v>
      </c>
      <c r="I7" s="42">
        <v>0.11</v>
      </c>
      <c r="J7" s="42">
        <v>0.11</v>
      </c>
      <c r="K7" s="42">
        <v>0.11</v>
      </c>
      <c r="L7" s="42">
        <v>0.11</v>
      </c>
      <c r="M7" s="42">
        <v>0.11</v>
      </c>
      <c r="N7" s="42">
        <v>0.11</v>
      </c>
      <c r="O7" s="42">
        <v>0.11</v>
      </c>
      <c r="P7" s="42">
        <v>0.11</v>
      </c>
      <c r="Q7" s="42">
        <v>0.11</v>
      </c>
      <c r="R7" s="42">
        <v>0.11</v>
      </c>
      <c r="S7" s="42">
        <v>0.11</v>
      </c>
    </row>
    <row r="8" spans="1:34">
      <c r="A8" s="40" t="s">
        <v>389</v>
      </c>
      <c r="B8" s="45">
        <v>8</v>
      </c>
      <c r="C8" s="46">
        <v>11.88</v>
      </c>
      <c r="D8" s="45">
        <v>21.84</v>
      </c>
      <c r="E8" s="45">
        <v>25.5</v>
      </c>
      <c r="F8" s="45">
        <v>26.6</v>
      </c>
      <c r="G8" s="47">
        <v>27.3</v>
      </c>
      <c r="H8" s="47">
        <v>28.6</v>
      </c>
      <c r="I8" s="47">
        <f>H8*1.067</f>
        <v>30.516200000000001</v>
      </c>
      <c r="J8" s="47">
        <f t="shared" ref="J8:S8" si="2">I8*1.067</f>
        <v>32.5607854</v>
      </c>
      <c r="K8" s="47">
        <f t="shared" si="2"/>
        <v>34.742358021800001</v>
      </c>
      <c r="L8" s="47">
        <f t="shared" si="2"/>
        <v>37.070096009260602</v>
      </c>
      <c r="M8" s="47">
        <f t="shared" si="2"/>
        <v>39.553792441881058</v>
      </c>
      <c r="N8" s="47">
        <f t="shared" si="2"/>
        <v>42.20389653548709</v>
      </c>
      <c r="O8" s="47">
        <f t="shared" si="2"/>
        <v>45.031557603364725</v>
      </c>
      <c r="P8" s="47">
        <f t="shared" si="2"/>
        <v>48.048671962790159</v>
      </c>
      <c r="Q8" s="47">
        <f t="shared" si="2"/>
        <v>51.267932984297097</v>
      </c>
      <c r="R8" s="47">
        <f t="shared" si="2"/>
        <v>54.702884494244998</v>
      </c>
      <c r="S8" s="47">
        <f t="shared" si="2"/>
        <v>58.367977755359412</v>
      </c>
    </row>
    <row r="9" spans="1:34">
      <c r="A9" s="40" t="s">
        <v>390</v>
      </c>
      <c r="B9" s="41">
        <f>B15/B4</f>
        <v>0.43631765163632608</v>
      </c>
      <c r="C9" s="41">
        <f t="shared" ref="C9:S9" si="3">C15/C4</f>
        <v>0.41127713405232302</v>
      </c>
      <c r="D9" s="41">
        <f t="shared" si="3"/>
        <v>0.4267868511709827</v>
      </c>
      <c r="E9" s="41">
        <f t="shared" si="3"/>
        <v>0.38383801930339906</v>
      </c>
      <c r="F9" s="41">
        <f t="shared" si="3"/>
        <v>0.40147267851156554</v>
      </c>
      <c r="G9" s="41">
        <f t="shared" si="3"/>
        <v>0.39685924635400566</v>
      </c>
      <c r="H9" s="41">
        <f t="shared" si="3"/>
        <v>0.39136601068062271</v>
      </c>
      <c r="I9" s="41">
        <f t="shared" si="3"/>
        <v>0.39047233620458138</v>
      </c>
      <c r="J9" s="41">
        <f t="shared" si="3"/>
        <v>0.38857076012238362</v>
      </c>
      <c r="K9" s="41">
        <f t="shared" si="3"/>
        <v>0.38633777590389251</v>
      </c>
      <c r="L9" s="41">
        <f t="shared" si="3"/>
        <v>0.38394598320394951</v>
      </c>
      <c r="M9" s="41">
        <f t="shared" si="3"/>
        <v>0.38195359544927776</v>
      </c>
      <c r="N9" s="41">
        <f t="shared" si="3"/>
        <v>0.38103056479217678</v>
      </c>
      <c r="O9" s="41">
        <f t="shared" si="3"/>
        <v>0.3796051451355566</v>
      </c>
      <c r="P9" s="41">
        <f t="shared" si="3"/>
        <v>0.37846619464357417</v>
      </c>
      <c r="Q9" s="41">
        <f t="shared" si="3"/>
        <v>0.37750092261761514</v>
      </c>
      <c r="R9" s="41">
        <f t="shared" si="3"/>
        <v>0.37662051897220761</v>
      </c>
      <c r="S9" s="41">
        <f t="shared" si="3"/>
        <v>0.37576786037393572</v>
      </c>
    </row>
    <row r="10" spans="1:34">
      <c r="A10" s="40" t="s">
        <v>391</v>
      </c>
      <c r="B10" s="41">
        <f>B29/B4</f>
        <v>0.47965654537080554</v>
      </c>
      <c r="C10" s="41">
        <f t="shared" ref="C10:S10" si="4">C29/C4</f>
        <v>0.45407875628668659</v>
      </c>
      <c r="D10" s="41">
        <f t="shared" si="4"/>
        <v>0.44085029682125665</v>
      </c>
      <c r="E10" s="41">
        <f t="shared" si="4"/>
        <v>0.40606714225765839</v>
      </c>
      <c r="F10" s="41">
        <f t="shared" si="4"/>
        <v>0.4148716057660074</v>
      </c>
      <c r="G10" s="41">
        <f t="shared" si="4"/>
        <v>0.41537555849045998</v>
      </c>
      <c r="H10" s="41">
        <f t="shared" si="4"/>
        <v>0.40673801272527088</v>
      </c>
      <c r="I10" s="41">
        <f t="shared" si="4"/>
        <v>0.40304815411290223</v>
      </c>
      <c r="J10" s="41">
        <f t="shared" si="4"/>
        <v>0.39940516985585661</v>
      </c>
      <c r="K10" s="41">
        <f t="shared" si="4"/>
        <v>0.39715264081527873</v>
      </c>
      <c r="L10" s="41">
        <f t="shared" si="4"/>
        <v>0.39533155045410878</v>
      </c>
      <c r="M10" s="41">
        <f t="shared" si="4"/>
        <v>0.3937845544853803</v>
      </c>
      <c r="N10" s="41">
        <f t="shared" si="4"/>
        <v>0.39049053761760127</v>
      </c>
      <c r="O10" s="41">
        <f t="shared" si="4"/>
        <v>0.38743032744240374</v>
      </c>
      <c r="P10" s="41">
        <f t="shared" si="4"/>
        <v>0.38458649862230404</v>
      </c>
      <c r="Q10" s="41">
        <f t="shared" si="4"/>
        <v>0.38194319789523079</v>
      </c>
      <c r="R10" s="41">
        <f t="shared" si="4"/>
        <v>0.37948598759815971</v>
      </c>
      <c r="S10" s="41">
        <f t="shared" si="4"/>
        <v>0.37924648552653856</v>
      </c>
    </row>
    <row r="11" spans="1:34" ht="18.75">
      <c r="A11" s="40" t="s">
        <v>392</v>
      </c>
      <c r="B11" s="41">
        <f t="shared" ref="B11:S11" si="5">B10-B9</f>
        <v>4.3338893734479467E-2</v>
      </c>
      <c r="C11" s="41">
        <f t="shared" si="5"/>
        <v>4.2801622234363568E-2</v>
      </c>
      <c r="D11" s="41">
        <f t="shared" si="5"/>
        <v>1.4063445650273954E-2</v>
      </c>
      <c r="E11" s="41">
        <f t="shared" si="5"/>
        <v>2.2229122954259328E-2</v>
      </c>
      <c r="F11" s="41">
        <f t="shared" si="5"/>
        <v>1.3398927254441861E-2</v>
      </c>
      <c r="G11" s="41">
        <f t="shared" si="5"/>
        <v>1.8516312136454327E-2</v>
      </c>
      <c r="H11" s="41">
        <f t="shared" si="5"/>
        <v>1.537200204464817E-2</v>
      </c>
      <c r="I11" s="41">
        <f t="shared" si="5"/>
        <v>1.2575817908320852E-2</v>
      </c>
      <c r="J11" s="41">
        <f t="shared" si="5"/>
        <v>1.0834409733472994E-2</v>
      </c>
      <c r="K11" s="41">
        <f t="shared" si="5"/>
        <v>1.0814864911386224E-2</v>
      </c>
      <c r="L11" s="41">
        <f t="shared" si="5"/>
        <v>1.1385567250159268E-2</v>
      </c>
      <c r="M11" s="41">
        <f t="shared" si="5"/>
        <v>1.183095903610254E-2</v>
      </c>
      <c r="N11" s="41">
        <f t="shared" si="5"/>
        <v>9.4599728254244897E-3</v>
      </c>
      <c r="O11" s="41">
        <f t="shared" si="5"/>
        <v>7.8251823068471449E-3</v>
      </c>
      <c r="P11" s="41">
        <f t="shared" si="5"/>
        <v>6.1203039787298685E-3</v>
      </c>
      <c r="Q11" s="41">
        <f t="shared" si="5"/>
        <v>4.4422752776156482E-3</v>
      </c>
      <c r="R11" s="41">
        <f t="shared" si="5"/>
        <v>2.8654686259521056E-3</v>
      </c>
      <c r="S11" s="41">
        <f t="shared" si="5"/>
        <v>3.4786251526028322E-3</v>
      </c>
      <c r="U11" s="48" t="s">
        <v>384</v>
      </c>
      <c r="V11" s="49">
        <v>2018</v>
      </c>
      <c r="W11" s="49" t="s">
        <v>393</v>
      </c>
      <c r="X11" s="49" t="s">
        <v>394</v>
      </c>
      <c r="Y11" s="49" t="s">
        <v>395</v>
      </c>
      <c r="Z11" s="49" t="s">
        <v>396</v>
      </c>
      <c r="AA11" s="49" t="s">
        <v>397</v>
      </c>
      <c r="AB11" s="49" t="s">
        <v>398</v>
      </c>
      <c r="AC11" s="49" t="s">
        <v>399</v>
      </c>
      <c r="AD11" s="49" t="s">
        <v>400</v>
      </c>
      <c r="AE11" s="49" t="s">
        <v>401</v>
      </c>
      <c r="AF11" s="49" t="s">
        <v>402</v>
      </c>
      <c r="AG11" s="49" t="s">
        <v>403</v>
      </c>
      <c r="AH11" s="49" t="s">
        <v>404</v>
      </c>
    </row>
    <row r="12" spans="1:34">
      <c r="A12" s="40" t="s">
        <v>405</v>
      </c>
      <c r="B12" s="82">
        <v>584114</v>
      </c>
      <c r="C12" s="82">
        <v>1100564</v>
      </c>
      <c r="D12" s="82">
        <v>1572180</v>
      </c>
      <c r="E12" s="82">
        <v>1929758</v>
      </c>
      <c r="F12" s="82">
        <v>2141674</v>
      </c>
      <c r="G12" s="82">
        <v>2168626</v>
      </c>
      <c r="H12" s="82">
        <v>2353621.7182356901</v>
      </c>
      <c r="I12" s="82">
        <v>2547181.3799532899</v>
      </c>
      <c r="J12" s="82">
        <v>2760321.2646551142</v>
      </c>
      <c r="K12" s="82">
        <v>2995754.2379917065</v>
      </c>
      <c r="L12" s="82">
        <v>3256117.4259643797</v>
      </c>
      <c r="M12" s="82">
        <v>3544387.8012430221</v>
      </c>
      <c r="N12" s="82">
        <v>3863928.2333369823</v>
      </c>
      <c r="O12" s="82">
        <v>4218539.9459075276</v>
      </c>
      <c r="P12" s="82">
        <v>4612522.2844699929</v>
      </c>
      <c r="Q12" s="82">
        <v>5050740.8258798998</v>
      </c>
      <c r="R12" s="82">
        <v>5538705.0073789302</v>
      </c>
      <c r="S12" s="82">
        <v>6082656.6201922297</v>
      </c>
      <c r="U12" s="50" t="s">
        <v>406</v>
      </c>
      <c r="V12" s="51">
        <f t="shared" ref="V12:AH12" si="6">G4/1000</f>
        <v>3558.7</v>
      </c>
      <c r="W12" s="51">
        <f t="shared" si="6"/>
        <v>4101.0031755999998</v>
      </c>
      <c r="X12" s="51">
        <f t="shared" si="6"/>
        <v>4642.2110906041753</v>
      </c>
      <c r="Y12" s="51">
        <f t="shared" si="6"/>
        <v>5283.1979430317442</v>
      </c>
      <c r="Z12" s="51">
        <f t="shared" si="6"/>
        <v>6037.0333034512387</v>
      </c>
      <c r="AA12" s="51">
        <f t="shared" si="6"/>
        <v>6898.4299850149291</v>
      </c>
      <c r="AB12" s="51">
        <f t="shared" si="6"/>
        <v>7882.7354208809602</v>
      </c>
      <c r="AC12" s="51">
        <f t="shared" si="6"/>
        <v>9007.4868992784104</v>
      </c>
      <c r="AD12" s="51">
        <f t="shared" si="6"/>
        <v>10292.724023915634</v>
      </c>
      <c r="AE12" s="51">
        <f t="shared" si="6"/>
        <v>11761.345757935758</v>
      </c>
      <c r="AF12" s="51">
        <f t="shared" si="6"/>
        <v>13439.518412841815</v>
      </c>
      <c r="AG12" s="51">
        <f t="shared" si="6"/>
        <v>15357.141851496341</v>
      </c>
      <c r="AH12" s="51">
        <f t="shared" si="6"/>
        <v>17548.382211495569</v>
      </c>
    </row>
    <row r="13" spans="1:34">
      <c r="A13" s="40" t="s">
        <v>407</v>
      </c>
      <c r="B13" s="41">
        <f>B12/B4</f>
        <v>0.40147195983864525</v>
      </c>
      <c r="C13" s="41">
        <f t="shared" ref="C13:S13" si="7">C12/C4</f>
        <v>0.70246015900654102</v>
      </c>
      <c r="D13" s="41">
        <f t="shared" si="7"/>
        <v>0.79424771831481145</v>
      </c>
      <c r="E13" s="41">
        <f t="shared" si="7"/>
        <v>0.80980193033990766</v>
      </c>
      <c r="F13" s="41">
        <f t="shared" si="7"/>
        <v>0.71795977204156891</v>
      </c>
      <c r="G13" s="41">
        <f t="shared" si="7"/>
        <v>0.60938713575181946</v>
      </c>
      <c r="H13" s="41">
        <f t="shared" si="7"/>
        <v>0.57391365416129969</v>
      </c>
      <c r="I13" s="41">
        <f t="shared" si="7"/>
        <v>0.5487000332899078</v>
      </c>
      <c r="J13" s="41">
        <f t="shared" si="7"/>
        <v>0.52247167235061298</v>
      </c>
      <c r="K13" s="41">
        <f t="shared" si="7"/>
        <v>0.496229536497521</v>
      </c>
      <c r="L13" s="41">
        <f t="shared" si="7"/>
        <v>0.47200847628191633</v>
      </c>
      <c r="M13" s="41">
        <f t="shared" si="7"/>
        <v>0.44963932087002706</v>
      </c>
      <c r="N13" s="41">
        <f t="shared" si="7"/>
        <v>0.42896850992328633</v>
      </c>
      <c r="O13" s="41">
        <f t="shared" si="7"/>
        <v>0.40985650990986927</v>
      </c>
      <c r="P13" s="41">
        <f t="shared" si="7"/>
        <v>0.39217640390835168</v>
      </c>
      <c r="Q13" s="41">
        <f t="shared" si="7"/>
        <v>0.37581263485258393</v>
      </c>
      <c r="R13" s="41">
        <f t="shared" si="7"/>
        <v>0.36065988456304193</v>
      </c>
      <c r="S13" s="41">
        <f t="shared" si="7"/>
        <v>0.34662207301409309</v>
      </c>
      <c r="U13" s="50" t="s">
        <v>408</v>
      </c>
      <c r="V13" s="51">
        <f>G12/1000</f>
        <v>2168.6260000000002</v>
      </c>
      <c r="W13" s="51">
        <f t="shared" ref="W13:AH13" si="8">H12/1000</f>
        <v>2353.62171823569</v>
      </c>
      <c r="X13" s="51">
        <f t="shared" si="8"/>
        <v>2547.1813799532897</v>
      </c>
      <c r="Y13" s="51">
        <f t="shared" si="8"/>
        <v>2760.3212646551142</v>
      </c>
      <c r="Z13" s="51">
        <f t="shared" si="8"/>
        <v>2995.7542379917063</v>
      </c>
      <c r="AA13" s="51">
        <f t="shared" si="8"/>
        <v>3256.1174259643799</v>
      </c>
      <c r="AB13" s="51">
        <f t="shared" si="8"/>
        <v>3544.3878012430223</v>
      </c>
      <c r="AC13" s="51">
        <f t="shared" si="8"/>
        <v>3863.9282333369824</v>
      </c>
      <c r="AD13" s="51">
        <f t="shared" si="8"/>
        <v>4218.5399459075279</v>
      </c>
      <c r="AE13" s="51">
        <f t="shared" si="8"/>
        <v>4612.5222844699929</v>
      </c>
      <c r="AF13" s="51">
        <f t="shared" si="8"/>
        <v>5050.7408258798996</v>
      </c>
      <c r="AG13" s="51">
        <f t="shared" si="8"/>
        <v>5538.7050073789305</v>
      </c>
      <c r="AH13" s="51">
        <f t="shared" si="8"/>
        <v>6082.6566201922296</v>
      </c>
    </row>
    <row r="14" spans="1:34" ht="18.75">
      <c r="A14" s="38" t="s">
        <v>384</v>
      </c>
      <c r="B14" s="38">
        <v>2013</v>
      </c>
      <c r="C14" s="38">
        <v>2014</v>
      </c>
      <c r="D14" s="38">
        <v>2015</v>
      </c>
      <c r="E14" s="38">
        <v>2016</v>
      </c>
      <c r="F14" s="38">
        <v>2017</v>
      </c>
      <c r="G14" s="39">
        <v>2018</v>
      </c>
      <c r="H14" s="39">
        <v>2019</v>
      </c>
      <c r="I14" s="39">
        <v>2020</v>
      </c>
      <c r="J14" s="39">
        <v>2021</v>
      </c>
      <c r="K14" s="39">
        <v>2022</v>
      </c>
      <c r="L14" s="39">
        <v>2023</v>
      </c>
      <c r="M14" s="39">
        <v>2024</v>
      </c>
      <c r="N14" s="39">
        <v>2025</v>
      </c>
      <c r="O14" s="39">
        <v>2026</v>
      </c>
      <c r="P14" s="39">
        <v>2027</v>
      </c>
      <c r="Q14" s="39">
        <v>2028</v>
      </c>
      <c r="R14" s="39">
        <v>2029</v>
      </c>
      <c r="S14" s="39">
        <v>2030</v>
      </c>
      <c r="U14" s="50" t="s">
        <v>407</v>
      </c>
      <c r="V14" s="52">
        <f>G13</f>
        <v>0.60938713575181946</v>
      </c>
      <c r="W14" s="52">
        <f t="shared" ref="W14:AH14" si="9">H13</f>
        <v>0.57391365416129969</v>
      </c>
      <c r="X14" s="52">
        <f t="shared" si="9"/>
        <v>0.5487000332899078</v>
      </c>
      <c r="Y14" s="52">
        <f t="shared" si="9"/>
        <v>0.52247167235061298</v>
      </c>
      <c r="Z14" s="52">
        <f t="shared" si="9"/>
        <v>0.496229536497521</v>
      </c>
      <c r="AA14" s="52">
        <f t="shared" si="9"/>
        <v>0.47200847628191633</v>
      </c>
      <c r="AB14" s="52">
        <f t="shared" si="9"/>
        <v>0.44963932087002706</v>
      </c>
      <c r="AC14" s="52">
        <f t="shared" si="9"/>
        <v>0.42896850992328633</v>
      </c>
      <c r="AD14" s="52">
        <f t="shared" si="9"/>
        <v>0.40985650990986927</v>
      </c>
      <c r="AE14" s="52">
        <f t="shared" si="9"/>
        <v>0.39217640390835168</v>
      </c>
      <c r="AF14" s="52">
        <f t="shared" si="9"/>
        <v>0.37581263485258393</v>
      </c>
      <c r="AG14" s="52">
        <f t="shared" si="9"/>
        <v>0.36065988456304193</v>
      </c>
      <c r="AH14" s="52">
        <f t="shared" si="9"/>
        <v>0.34662207301409309</v>
      </c>
    </row>
    <row r="15" spans="1:34">
      <c r="A15" s="53" t="s">
        <v>409</v>
      </c>
      <c r="B15" s="73">
        <f t="shared" ref="B15:S15" si="10">B16+B17</f>
        <v>634812.07721289154</v>
      </c>
      <c r="C15" s="73">
        <f t="shared" si="10"/>
        <v>644359.40167952795</v>
      </c>
      <c r="D15" s="73">
        <f t="shared" si="10"/>
        <v>844806.64684521104</v>
      </c>
      <c r="E15" s="73">
        <f t="shared" si="10"/>
        <v>914686</v>
      </c>
      <c r="F15" s="73">
        <f t="shared" si="10"/>
        <v>1197593</v>
      </c>
      <c r="G15" s="73">
        <f t="shared" si="10"/>
        <v>1412303</v>
      </c>
      <c r="H15" s="73">
        <f t="shared" si="10"/>
        <v>1604993.2526231373</v>
      </c>
      <c r="I15" s="73">
        <f t="shared" si="10"/>
        <v>1812655.0097030299</v>
      </c>
      <c r="J15" s="73">
        <f t="shared" si="10"/>
        <v>2052896.2406008583</v>
      </c>
      <c r="K15" s="73">
        <f t="shared" si="10"/>
        <v>2332334.0195130808</v>
      </c>
      <c r="L15" s="73">
        <f t="shared" si="10"/>
        <v>2648624.4831601637</v>
      </c>
      <c r="M15" s="73">
        <f t="shared" si="10"/>
        <v>3010839.1359808585</v>
      </c>
      <c r="N15" s="73">
        <f t="shared" si="10"/>
        <v>3432127.8205901855</v>
      </c>
      <c r="O15" s="73">
        <f t="shared" si="10"/>
        <v>3907170.9969387241</v>
      </c>
      <c r="P15" s="73">
        <f t="shared" si="10"/>
        <v>4451271.77289329</v>
      </c>
      <c r="Q15" s="73">
        <f t="shared" si="10"/>
        <v>5073430.6003842121</v>
      </c>
      <c r="R15" s="73">
        <f t="shared" si="10"/>
        <v>5783814.7340403609</v>
      </c>
      <c r="S15" s="73">
        <f t="shared" si="10"/>
        <v>6594118.0366377253</v>
      </c>
      <c r="U15" s="50" t="s">
        <v>410</v>
      </c>
      <c r="V15" s="51">
        <f>G15/1000</f>
        <v>1412.3030000000001</v>
      </c>
      <c r="W15" s="51">
        <f t="shared" ref="W15:AH27" si="11">H15/1000</f>
        <v>1604.9932526231373</v>
      </c>
      <c r="X15" s="51">
        <f t="shared" si="11"/>
        <v>1812.6550097030299</v>
      </c>
      <c r="Y15" s="51">
        <f t="shared" si="11"/>
        <v>2052.8962406008582</v>
      </c>
      <c r="Z15" s="51">
        <f t="shared" si="11"/>
        <v>2332.3340195130809</v>
      </c>
      <c r="AA15" s="51">
        <f t="shared" si="11"/>
        <v>2648.6244831601639</v>
      </c>
      <c r="AB15" s="51">
        <f t="shared" si="11"/>
        <v>3010.8391359808584</v>
      </c>
      <c r="AC15" s="51">
        <f t="shared" si="11"/>
        <v>3432.1278205901854</v>
      </c>
      <c r="AD15" s="51">
        <f t="shared" si="11"/>
        <v>3907.1709969387239</v>
      </c>
      <c r="AE15" s="51">
        <f t="shared" si="11"/>
        <v>4451.2717728932903</v>
      </c>
      <c r="AF15" s="51">
        <f t="shared" si="11"/>
        <v>5073.4306003842121</v>
      </c>
      <c r="AG15" s="51">
        <f t="shared" si="11"/>
        <v>5783.8147340403611</v>
      </c>
      <c r="AH15" s="51">
        <f t="shared" si="11"/>
        <v>6594.1180366377257</v>
      </c>
    </row>
    <row r="16" spans="1:34">
      <c r="A16" s="53" t="s">
        <v>411</v>
      </c>
      <c r="B16" s="73">
        <v>192023.3772128915</v>
      </c>
      <c r="C16" s="73">
        <v>188292.10167952793</v>
      </c>
      <c r="D16" s="73">
        <v>192775.64684521107</v>
      </c>
      <c r="E16" s="73">
        <v>131827</v>
      </c>
      <c r="F16" s="73">
        <v>180805</v>
      </c>
      <c r="G16" s="81">
        <v>228025</v>
      </c>
      <c r="H16" s="73">
        <f>H4/G4*G16+0.001*H4</f>
        <v>266874.27687560004</v>
      </c>
      <c r="I16" s="73">
        <f t="shared" ref="I16:S16" si="12">I4/H4*H16+0.001*I4</f>
        <v>306735.79035919957</v>
      </c>
      <c r="J16" s="73">
        <f t="shared" si="12"/>
        <v>354372.42827982549</v>
      </c>
      <c r="K16" s="73">
        <f t="shared" si="12"/>
        <v>410973.24323135888</v>
      </c>
      <c r="L16" s="73">
        <f t="shared" si="12"/>
        <v>476511.56637856318</v>
      </c>
      <c r="M16" s="73">
        <f t="shared" si="12"/>
        <v>552385.55865909345</v>
      </c>
      <c r="N16" s="73">
        <f t="shared" si="12"/>
        <v>640210.41549082368</v>
      </c>
      <c r="O16" s="73">
        <f t="shared" si="12"/>
        <v>741851.83674505609</v>
      </c>
      <c r="P16" s="73">
        <f t="shared" si="12"/>
        <v>859464.62944114301</v>
      </c>
      <c r="Q16" s="73">
        <f t="shared" si="12"/>
        <v>995537.22647204227</v>
      </c>
      <c r="R16" s="73">
        <f t="shared" si="12"/>
        <v>1152943.0237062897</v>
      </c>
      <c r="S16" s="73">
        <f t="shared" si="12"/>
        <v>1334999.5748697189</v>
      </c>
      <c r="U16" s="50" t="s">
        <v>412</v>
      </c>
      <c r="V16" s="54">
        <f>G16/1000</f>
        <v>228.02500000000001</v>
      </c>
      <c r="W16" s="54">
        <f t="shared" si="11"/>
        <v>266.87427687560006</v>
      </c>
      <c r="X16" s="54">
        <f t="shared" si="11"/>
        <v>306.7357903591996</v>
      </c>
      <c r="Y16" s="54">
        <f t="shared" si="11"/>
        <v>354.3724282798255</v>
      </c>
      <c r="Z16" s="54">
        <f t="shared" si="11"/>
        <v>410.97324323135888</v>
      </c>
      <c r="AA16" s="54">
        <f t="shared" si="11"/>
        <v>476.5115663785632</v>
      </c>
      <c r="AB16" s="54">
        <f t="shared" si="11"/>
        <v>552.38555865909348</v>
      </c>
      <c r="AC16" s="54">
        <f t="shared" si="11"/>
        <v>640.21041549082372</v>
      </c>
      <c r="AD16" s="54">
        <f t="shared" si="11"/>
        <v>741.85183674505606</v>
      </c>
      <c r="AE16" s="54">
        <f t="shared" si="11"/>
        <v>859.46462944114296</v>
      </c>
      <c r="AF16" s="54">
        <f t="shared" si="11"/>
        <v>995.53722647204222</v>
      </c>
      <c r="AG16" s="54">
        <f t="shared" si="11"/>
        <v>1152.9430237062898</v>
      </c>
      <c r="AH16" s="54">
        <f t="shared" si="11"/>
        <v>1334.9995748697188</v>
      </c>
    </row>
    <row r="17" spans="1:34">
      <c r="A17" s="53" t="s">
        <v>413</v>
      </c>
      <c r="B17" s="73">
        <v>442788.7</v>
      </c>
      <c r="C17" s="73">
        <v>456067.3</v>
      </c>
      <c r="D17" s="73">
        <v>652031</v>
      </c>
      <c r="E17" s="73">
        <v>782859</v>
      </c>
      <c r="F17" s="73">
        <v>1016788</v>
      </c>
      <c r="G17" s="81">
        <f t="shared" ref="G17:S17" si="13">G18+G19+G20+G21+G22+G23+G24+G25+G26+G27</f>
        <v>1184278</v>
      </c>
      <c r="H17" s="81">
        <f t="shared" si="13"/>
        <v>1338118.9757475373</v>
      </c>
      <c r="I17" s="81">
        <f t="shared" si="13"/>
        <v>1505919.2193438304</v>
      </c>
      <c r="J17" s="81">
        <f t="shared" si="13"/>
        <v>1698523.8123210329</v>
      </c>
      <c r="K17" s="81">
        <f t="shared" si="13"/>
        <v>1921360.7762817219</v>
      </c>
      <c r="L17" s="81">
        <f t="shared" si="13"/>
        <v>2172112.9167816006</v>
      </c>
      <c r="M17" s="81">
        <f t="shared" si="13"/>
        <v>2458453.577321765</v>
      </c>
      <c r="N17" s="81">
        <f t="shared" si="13"/>
        <v>2791917.4050993617</v>
      </c>
      <c r="O17" s="81">
        <f t="shared" si="13"/>
        <v>3165319.1601936682</v>
      </c>
      <c r="P17" s="81">
        <f t="shared" si="13"/>
        <v>3591807.143452147</v>
      </c>
      <c r="Q17" s="81">
        <f t="shared" si="13"/>
        <v>4077893.3739121696</v>
      </c>
      <c r="R17" s="81">
        <f t="shared" si="13"/>
        <v>4630871.710334071</v>
      </c>
      <c r="S17" s="81">
        <f t="shared" si="13"/>
        <v>5259118.4617680069</v>
      </c>
      <c r="U17" s="50" t="s">
        <v>414</v>
      </c>
      <c r="V17" s="51">
        <f>G17/1000</f>
        <v>1184.278</v>
      </c>
      <c r="W17" s="51">
        <f t="shared" si="11"/>
        <v>1338.1189757475374</v>
      </c>
      <c r="X17" s="51">
        <f t="shared" si="11"/>
        <v>1505.9192193438303</v>
      </c>
      <c r="Y17" s="51">
        <f t="shared" si="11"/>
        <v>1698.5238123210329</v>
      </c>
      <c r="Z17" s="51">
        <f t="shared" si="11"/>
        <v>1921.3607762817219</v>
      </c>
      <c r="AA17" s="51">
        <f t="shared" si="11"/>
        <v>2172.1129167816007</v>
      </c>
      <c r="AB17" s="51">
        <f t="shared" si="11"/>
        <v>2458.4535773217649</v>
      </c>
      <c r="AC17" s="51">
        <f t="shared" si="11"/>
        <v>2791.9174050993615</v>
      </c>
      <c r="AD17" s="51">
        <f t="shared" si="11"/>
        <v>3165.3191601936683</v>
      </c>
      <c r="AE17" s="51">
        <f t="shared" si="11"/>
        <v>3591.8071434521471</v>
      </c>
      <c r="AF17" s="51">
        <f t="shared" si="11"/>
        <v>4077.8933739121694</v>
      </c>
      <c r="AG17" s="51">
        <f t="shared" si="11"/>
        <v>4630.8717103340714</v>
      </c>
      <c r="AH17" s="51">
        <f t="shared" si="11"/>
        <v>5259.1184617680065</v>
      </c>
    </row>
    <row r="18" spans="1:34">
      <c r="A18" s="40" t="s">
        <v>415</v>
      </c>
      <c r="B18" s="82">
        <v>72151.100000000006</v>
      </c>
      <c r="C18" s="83">
        <v>75202.899999999994</v>
      </c>
      <c r="D18" s="82">
        <v>99983.2</v>
      </c>
      <c r="E18" s="82">
        <v>138781</v>
      </c>
      <c r="F18" s="82">
        <v>185686</v>
      </c>
      <c r="G18" s="84">
        <v>229001</v>
      </c>
      <c r="H18" s="82">
        <f>H4/G4*G18+0.001*H4</f>
        <v>267999.00756360003</v>
      </c>
      <c r="I18" s="82">
        <f t="shared" ref="I18:S18" si="14">I4/H4*H18+0.001*I4</f>
        <v>308008.95135181752</v>
      </c>
      <c r="J18" s="82">
        <f t="shared" si="14"/>
        <v>355821.38469435857</v>
      </c>
      <c r="K18" s="82">
        <f t="shared" si="14"/>
        <v>412628.94461224746</v>
      </c>
      <c r="L18" s="82">
        <f t="shared" si="14"/>
        <v>478403.51221984631</v>
      </c>
      <c r="M18" s="82">
        <f t="shared" si="14"/>
        <v>554547.4576027469</v>
      </c>
      <c r="N18" s="82">
        <f t="shared" si="14"/>
        <v>642680.78591083526</v>
      </c>
      <c r="O18" s="82">
        <f t="shared" si="14"/>
        <v>744674.69302609726</v>
      </c>
      <c r="P18" s="82">
        <f t="shared" si="14"/>
        <v>862690.26617920608</v>
      </c>
      <c r="Q18" s="82">
        <f t="shared" si="14"/>
        <v>999223.11456908146</v>
      </c>
      <c r="R18" s="82">
        <f t="shared" si="14"/>
        <v>1157154.8343245101</v>
      </c>
      <c r="S18" s="82">
        <f t="shared" si="14"/>
        <v>1339812.3494892204</v>
      </c>
      <c r="U18" s="55" t="s">
        <v>415</v>
      </c>
      <c r="V18" s="54">
        <f>G18/1000</f>
        <v>229.001</v>
      </c>
      <c r="W18" s="54">
        <f t="shared" si="11"/>
        <v>267.9990075636</v>
      </c>
      <c r="X18" s="54">
        <f t="shared" si="11"/>
        <v>308.00895135181753</v>
      </c>
      <c r="Y18" s="54">
        <f t="shared" si="11"/>
        <v>355.82138469435858</v>
      </c>
      <c r="Z18" s="54">
        <f t="shared" si="11"/>
        <v>412.62894461224744</v>
      </c>
      <c r="AA18" s="54">
        <f t="shared" si="11"/>
        <v>478.40351221984633</v>
      </c>
      <c r="AB18" s="54">
        <f t="shared" si="11"/>
        <v>554.54745760274693</v>
      </c>
      <c r="AC18" s="54">
        <f t="shared" si="11"/>
        <v>642.68078591083531</v>
      </c>
      <c r="AD18" s="54">
        <f t="shared" si="11"/>
        <v>744.6746930260972</v>
      </c>
      <c r="AE18" s="54">
        <f t="shared" si="11"/>
        <v>862.69026617920611</v>
      </c>
      <c r="AF18" s="54">
        <f t="shared" si="11"/>
        <v>999.22311456908142</v>
      </c>
      <c r="AG18" s="54">
        <f t="shared" si="11"/>
        <v>1157.1548343245101</v>
      </c>
      <c r="AH18" s="54">
        <f t="shared" si="11"/>
        <v>1339.8123494892204</v>
      </c>
    </row>
    <row r="19" spans="1:34">
      <c r="A19" s="56" t="s">
        <v>416</v>
      </c>
      <c r="B19" s="82">
        <v>54993.8</v>
      </c>
      <c r="C19" s="82">
        <v>40201.5</v>
      </c>
      <c r="D19" s="82">
        <v>39053.199999999997</v>
      </c>
      <c r="E19" s="82">
        <v>60223</v>
      </c>
      <c r="F19" s="82">
        <v>73396</v>
      </c>
      <c r="G19" s="84">
        <v>106182</v>
      </c>
      <c r="H19" s="85">
        <v>105656.53032440056</v>
      </c>
      <c r="I19" s="82">
        <f t="shared" ref="I19:S19" si="15">I4/H4*H19</f>
        <v>119599.98465373747</v>
      </c>
      <c r="J19" s="82">
        <f t="shared" si="15"/>
        <v>136114.10178829616</v>
      </c>
      <c r="K19" s="82">
        <f t="shared" si="15"/>
        <v>155535.60067706864</v>
      </c>
      <c r="L19" s="82">
        <f t="shared" si="15"/>
        <v>177728.26444979454</v>
      </c>
      <c r="M19" s="82">
        <f t="shared" si="15"/>
        <v>203087.49795437139</v>
      </c>
      <c r="N19" s="82">
        <f t="shared" si="15"/>
        <v>232065.12454870529</v>
      </c>
      <c r="O19" s="82">
        <f t="shared" si="15"/>
        <v>265177.43619996629</v>
      </c>
      <c r="P19" s="82">
        <f t="shared" si="15"/>
        <v>303014.39221570239</v>
      </c>
      <c r="Q19" s="82">
        <f t="shared" si="15"/>
        <v>346250.13049984066</v>
      </c>
      <c r="R19" s="82">
        <f t="shared" si="15"/>
        <v>395654.97861175175</v>
      </c>
      <c r="S19" s="82">
        <f t="shared" si="15"/>
        <v>452109.17862841877</v>
      </c>
      <c r="U19" s="55" t="s">
        <v>416</v>
      </c>
      <c r="V19" s="54">
        <f t="shared" ref="V19:V27" si="16">G19/1000</f>
        <v>106.182</v>
      </c>
      <c r="W19" s="54">
        <f t="shared" si="11"/>
        <v>105.65653032440056</v>
      </c>
      <c r="X19" s="54">
        <f t="shared" si="11"/>
        <v>119.59998465373747</v>
      </c>
      <c r="Y19" s="54">
        <f t="shared" si="11"/>
        <v>136.11410178829615</v>
      </c>
      <c r="Z19" s="54">
        <f t="shared" si="11"/>
        <v>155.53560067706863</v>
      </c>
      <c r="AA19" s="54">
        <f t="shared" si="11"/>
        <v>177.72826444979455</v>
      </c>
      <c r="AB19" s="54">
        <f t="shared" si="11"/>
        <v>203.08749795437137</v>
      </c>
      <c r="AC19" s="54">
        <f t="shared" si="11"/>
        <v>232.06512454870528</v>
      </c>
      <c r="AD19" s="54">
        <f t="shared" si="11"/>
        <v>265.17743619996628</v>
      </c>
      <c r="AE19" s="54">
        <f t="shared" si="11"/>
        <v>303.0143922157024</v>
      </c>
      <c r="AF19" s="54">
        <f t="shared" si="11"/>
        <v>346.25013049984068</v>
      </c>
      <c r="AG19" s="54">
        <f t="shared" si="11"/>
        <v>395.65497861175174</v>
      </c>
      <c r="AH19" s="54">
        <f t="shared" si="11"/>
        <v>452.10917862841876</v>
      </c>
    </row>
    <row r="20" spans="1:34">
      <c r="A20" s="56" t="s">
        <v>417</v>
      </c>
      <c r="B20" s="82">
        <v>128269.3</v>
      </c>
      <c r="C20" s="82">
        <v>139024.20000000001</v>
      </c>
      <c r="D20" s="82">
        <v>178452.4</v>
      </c>
      <c r="E20" s="82">
        <v>235506</v>
      </c>
      <c r="F20" s="82">
        <v>313980</v>
      </c>
      <c r="G20" s="84">
        <v>374509</v>
      </c>
      <c r="H20" s="82">
        <f t="shared" ref="H20:S20" si="17">H4/G4*G20</f>
        <v>431579.67749199999</v>
      </c>
      <c r="I20" s="82">
        <f t="shared" si="17"/>
        <v>488535.09240202291</v>
      </c>
      <c r="J20" s="82">
        <f t="shared" si="17"/>
        <v>555991.00189588207</v>
      </c>
      <c r="K20" s="82">
        <f t="shared" si="17"/>
        <v>635322.81604018889</v>
      </c>
      <c r="L20" s="82">
        <f t="shared" si="17"/>
        <v>725974.12405034318</v>
      </c>
      <c r="M20" s="82">
        <f t="shared" si="17"/>
        <v>829560.05275485641</v>
      </c>
      <c r="N20" s="82">
        <f t="shared" si="17"/>
        <v>947926.1840452574</v>
      </c>
      <c r="O20" s="82">
        <f t="shared" si="17"/>
        <v>1083181.4374554246</v>
      </c>
      <c r="P20" s="82">
        <f t="shared" si="17"/>
        <v>1237735.6446058287</v>
      </c>
      <c r="Q20" s="82">
        <f t="shared" si="17"/>
        <v>1414342.4849734381</v>
      </c>
      <c r="R20" s="82">
        <f t="shared" si="17"/>
        <v>1616148.5479703378</v>
      </c>
      <c r="S20" s="82">
        <f t="shared" si="17"/>
        <v>1846749.3954660387</v>
      </c>
      <c r="U20" s="55" t="s">
        <v>417</v>
      </c>
      <c r="V20" s="54">
        <f t="shared" si="16"/>
        <v>374.50900000000001</v>
      </c>
      <c r="W20" s="54">
        <f t="shared" si="11"/>
        <v>431.57967749199997</v>
      </c>
      <c r="X20" s="54">
        <f t="shared" si="11"/>
        <v>488.53509240202294</v>
      </c>
      <c r="Y20" s="54">
        <f t="shared" si="11"/>
        <v>555.99100189588205</v>
      </c>
      <c r="Z20" s="54">
        <f t="shared" si="11"/>
        <v>635.32281604018885</v>
      </c>
      <c r="AA20" s="54">
        <f t="shared" si="11"/>
        <v>725.97412405034322</v>
      </c>
      <c r="AB20" s="54">
        <f t="shared" si="11"/>
        <v>829.56005275485643</v>
      </c>
      <c r="AC20" s="54">
        <f t="shared" si="11"/>
        <v>947.9261840452574</v>
      </c>
      <c r="AD20" s="54">
        <f t="shared" si="11"/>
        <v>1083.1814374554247</v>
      </c>
      <c r="AE20" s="54">
        <f t="shared" si="11"/>
        <v>1237.7356446058286</v>
      </c>
      <c r="AF20" s="54">
        <f t="shared" si="11"/>
        <v>1414.3424849734381</v>
      </c>
      <c r="AG20" s="54">
        <f t="shared" si="11"/>
        <v>1616.1485479703379</v>
      </c>
      <c r="AH20" s="54">
        <f t="shared" si="11"/>
        <v>1846.7493954660388</v>
      </c>
    </row>
    <row r="21" spans="1:34">
      <c r="A21" s="56" t="s">
        <v>418</v>
      </c>
      <c r="B21" s="82">
        <v>36668.1</v>
      </c>
      <c r="C21" s="82">
        <v>45099.6</v>
      </c>
      <c r="D21" s="82">
        <v>70792.5</v>
      </c>
      <c r="E21" s="82">
        <v>101750</v>
      </c>
      <c r="F21" s="82">
        <v>121449</v>
      </c>
      <c r="G21" s="86">
        <v>132650</v>
      </c>
      <c r="H21" s="85">
        <v>151415.71372892038</v>
      </c>
      <c r="I21" s="82">
        <f>H21* (1+9*0.004+15*0.006)</f>
        <v>170494.09365876438</v>
      </c>
      <c r="J21" s="82">
        <f t="shared" ref="J21:S21" si="18">I21* (1+9*0.004+15*0.006)</f>
        <v>191976.34945976871</v>
      </c>
      <c r="K21" s="82">
        <f t="shared" si="18"/>
        <v>216165.36949169959</v>
      </c>
      <c r="L21" s="82">
        <f t="shared" si="18"/>
        <v>243402.20604765377</v>
      </c>
      <c r="M21" s="82">
        <f t="shared" si="18"/>
        <v>274070.88400965818</v>
      </c>
      <c r="N21" s="82">
        <f t="shared" si="18"/>
        <v>308603.81539487513</v>
      </c>
      <c r="O21" s="82">
        <f t="shared" si="18"/>
        <v>347487.89613462944</v>
      </c>
      <c r="P21" s="82">
        <f t="shared" si="18"/>
        <v>391271.37104759278</v>
      </c>
      <c r="Q21" s="82">
        <f t="shared" si="18"/>
        <v>440571.56379958952</v>
      </c>
      <c r="R21" s="82">
        <f t="shared" si="18"/>
        <v>496083.58083833783</v>
      </c>
      <c r="S21" s="82">
        <f t="shared" si="18"/>
        <v>558590.11202396848</v>
      </c>
      <c r="U21" s="55" t="s">
        <v>418</v>
      </c>
      <c r="V21" s="54">
        <f t="shared" si="16"/>
        <v>132.65</v>
      </c>
      <c r="W21" s="54">
        <f t="shared" si="11"/>
        <v>151.41571372892039</v>
      </c>
      <c r="X21" s="54">
        <f t="shared" si="11"/>
        <v>170.49409365876437</v>
      </c>
      <c r="Y21" s="54">
        <f t="shared" si="11"/>
        <v>191.9763494597687</v>
      </c>
      <c r="Z21" s="54">
        <f t="shared" si="11"/>
        <v>216.16536949169958</v>
      </c>
      <c r="AA21" s="54">
        <f t="shared" si="11"/>
        <v>243.40220604765378</v>
      </c>
      <c r="AB21" s="54">
        <f t="shared" si="11"/>
        <v>274.07088400965819</v>
      </c>
      <c r="AC21" s="54">
        <f t="shared" si="11"/>
        <v>308.60381539487514</v>
      </c>
      <c r="AD21" s="54">
        <f t="shared" si="11"/>
        <v>347.48789613462947</v>
      </c>
      <c r="AE21" s="54">
        <f t="shared" si="11"/>
        <v>391.27137104759277</v>
      </c>
      <c r="AF21" s="54">
        <f t="shared" si="11"/>
        <v>440.57156379958951</v>
      </c>
      <c r="AG21" s="54">
        <f t="shared" si="11"/>
        <v>496.08358083833781</v>
      </c>
      <c r="AH21" s="54">
        <f t="shared" si="11"/>
        <v>558.59011202396846</v>
      </c>
    </row>
    <row r="22" spans="1:34">
      <c r="A22" s="56" t="s">
        <v>419</v>
      </c>
      <c r="B22" s="82">
        <v>16065.3</v>
      </c>
      <c r="C22" s="82">
        <v>21430.400000000001</v>
      </c>
      <c r="D22" s="82">
        <v>41958.2</v>
      </c>
      <c r="E22" s="82">
        <v>46608</v>
      </c>
      <c r="F22" s="82">
        <v>51132</v>
      </c>
      <c r="G22" s="87">
        <v>50087</v>
      </c>
      <c r="H22" s="82">
        <v>63750</v>
      </c>
      <c r="I22" s="86">
        <f>H22*I8/H8*(1+I6)</f>
        <v>69367.558479901068</v>
      </c>
      <c r="J22" s="86">
        <f t="shared" ref="J22:S22" si="19">I22*J8/I8*(1+J6)</f>
        <v>75887.430351822113</v>
      </c>
      <c r="K22" s="86">
        <f t="shared" si="19"/>
        <v>83356.213259428929</v>
      </c>
      <c r="L22" s="86">
        <f t="shared" si="19"/>
        <v>91560.068073705217</v>
      </c>
      <c r="M22" s="86">
        <f t="shared" si="19"/>
        <v>100571.3400100172</v>
      </c>
      <c r="N22" s="86">
        <f t="shared" si="19"/>
        <v>110469.49444454662</v>
      </c>
      <c r="O22" s="86">
        <f t="shared" si="19"/>
        <v>121341.81767507733</v>
      </c>
      <c r="P22" s="86">
        <f t="shared" si="19"/>
        <v>133284.18665012327</v>
      </c>
      <c r="Q22" s="86">
        <f t="shared" si="19"/>
        <v>146401.91445420901</v>
      </c>
      <c r="R22" s="86">
        <f t="shared" si="19"/>
        <v>160810.67900516544</v>
      </c>
      <c r="S22" s="86">
        <f t="shared" si="19"/>
        <v>176637.54315310382</v>
      </c>
      <c r="U22" s="55" t="s">
        <v>419</v>
      </c>
      <c r="V22" s="54">
        <f t="shared" si="16"/>
        <v>50.087000000000003</v>
      </c>
      <c r="W22" s="54">
        <f t="shared" si="11"/>
        <v>63.75</v>
      </c>
      <c r="X22" s="54">
        <f t="shared" si="11"/>
        <v>69.367558479901064</v>
      </c>
      <c r="Y22" s="54">
        <f t="shared" si="11"/>
        <v>75.887430351822118</v>
      </c>
      <c r="Z22" s="54">
        <f t="shared" si="11"/>
        <v>83.356213259428927</v>
      </c>
      <c r="AA22" s="54">
        <f t="shared" si="11"/>
        <v>91.56006807370521</v>
      </c>
      <c r="AB22" s="54">
        <f t="shared" si="11"/>
        <v>100.5713400100172</v>
      </c>
      <c r="AC22" s="54">
        <f t="shared" si="11"/>
        <v>110.46949444454663</v>
      </c>
      <c r="AD22" s="54">
        <f t="shared" si="11"/>
        <v>121.34181767507732</v>
      </c>
      <c r="AE22" s="54">
        <f t="shared" si="11"/>
        <v>133.28418665012327</v>
      </c>
      <c r="AF22" s="54">
        <f t="shared" si="11"/>
        <v>146.40191445420902</v>
      </c>
      <c r="AG22" s="54">
        <f t="shared" si="11"/>
        <v>160.81067900516544</v>
      </c>
      <c r="AH22" s="54">
        <f t="shared" si="11"/>
        <v>176.63754315310382</v>
      </c>
    </row>
    <row r="23" spans="1:34">
      <c r="A23" s="56" t="s">
        <v>420</v>
      </c>
      <c r="B23" s="82">
        <v>13264.6</v>
      </c>
      <c r="C23" s="82">
        <v>12388.6</v>
      </c>
      <c r="D23" s="82">
        <v>34974</v>
      </c>
      <c r="E23" s="82">
        <v>20370</v>
      </c>
      <c r="F23" s="82">
        <v>24541</v>
      </c>
      <c r="G23" s="88">
        <v>27077</v>
      </c>
      <c r="H23" s="85">
        <v>31295</v>
      </c>
      <c r="I23" s="86">
        <f t="shared" ref="I23:S23" si="20">I4/G4*G23</f>
        <v>35321.086267538492</v>
      </c>
      <c r="J23" s="86">
        <f t="shared" si="20"/>
        <v>40316.398829169062</v>
      </c>
      <c r="K23" s="86">
        <f t="shared" si="20"/>
        <v>45933.838412214907</v>
      </c>
      <c r="L23" s="86">
        <f t="shared" si="20"/>
        <v>52642.330946124384</v>
      </c>
      <c r="M23" s="86">
        <f t="shared" si="20"/>
        <v>59977.190263633835</v>
      </c>
      <c r="N23" s="86">
        <f t="shared" si="20"/>
        <v>68736.670137222187</v>
      </c>
      <c r="O23" s="86">
        <f t="shared" si="20"/>
        <v>78314.015903437641</v>
      </c>
      <c r="P23" s="86">
        <f t="shared" si="20"/>
        <v>89751.531450776965</v>
      </c>
      <c r="Q23" s="86">
        <f t="shared" si="20"/>
        <v>102256.95902001229</v>
      </c>
      <c r="R23" s="86">
        <f t="shared" si="20"/>
        <v>117191.26605461926</v>
      </c>
      <c r="S23" s="86">
        <f t="shared" si="20"/>
        <v>133519.97784040956</v>
      </c>
      <c r="U23" s="55" t="s">
        <v>420</v>
      </c>
      <c r="V23" s="54">
        <f t="shared" si="16"/>
        <v>27.077000000000002</v>
      </c>
      <c r="W23" s="54">
        <f t="shared" si="11"/>
        <v>31.295000000000002</v>
      </c>
      <c r="X23" s="54">
        <f t="shared" si="11"/>
        <v>35.32108626753849</v>
      </c>
      <c r="Y23" s="54">
        <f t="shared" si="11"/>
        <v>40.31639882916906</v>
      </c>
      <c r="Z23" s="54">
        <f t="shared" si="11"/>
        <v>45.933838412214911</v>
      </c>
      <c r="AA23" s="54">
        <f t="shared" si="11"/>
        <v>52.642330946124382</v>
      </c>
      <c r="AB23" s="54">
        <f t="shared" si="11"/>
        <v>59.977190263633837</v>
      </c>
      <c r="AC23" s="54">
        <f t="shared" si="11"/>
        <v>68.736670137222191</v>
      </c>
      <c r="AD23" s="54">
        <f t="shared" si="11"/>
        <v>78.314015903437635</v>
      </c>
      <c r="AE23" s="54">
        <f t="shared" si="11"/>
        <v>89.751531450776966</v>
      </c>
      <c r="AF23" s="54">
        <f t="shared" si="11"/>
        <v>102.25695902001229</v>
      </c>
      <c r="AG23" s="54">
        <f t="shared" si="11"/>
        <v>117.19126605461926</v>
      </c>
      <c r="AH23" s="54">
        <f t="shared" si="11"/>
        <v>133.51997784040955</v>
      </c>
    </row>
    <row r="24" spans="1:34">
      <c r="A24" s="56" t="s">
        <v>421</v>
      </c>
      <c r="B24" s="82">
        <v>19443.400000000001</v>
      </c>
      <c r="C24" s="82">
        <v>19497.5</v>
      </c>
      <c r="D24" s="82">
        <v>27041.200000000001</v>
      </c>
      <c r="E24" s="82">
        <v>42261</v>
      </c>
      <c r="F24" s="82">
        <v>53282</v>
      </c>
      <c r="G24" s="87">
        <v>61026</v>
      </c>
      <c r="H24" s="85">
        <v>71815.046638616346</v>
      </c>
      <c r="I24" s="82">
        <f t="shared" ref="I24:S24" si="21">I4/H4*H24</f>
        <v>81292.452530048438</v>
      </c>
      <c r="J24" s="82">
        <f t="shared" si="21"/>
        <v>92517.145301736178</v>
      </c>
      <c r="K24" s="82">
        <f t="shared" si="21"/>
        <v>105717.99378887338</v>
      </c>
      <c r="L24" s="82">
        <f t="shared" si="21"/>
        <v>120802.41099413318</v>
      </c>
      <c r="M24" s="82">
        <f t="shared" si="21"/>
        <v>138039.15472648118</v>
      </c>
      <c r="N24" s="82">
        <f t="shared" si="21"/>
        <v>157735.33061791968</v>
      </c>
      <c r="O24" s="82">
        <f t="shared" si="21"/>
        <v>180241.86379903567</v>
      </c>
      <c r="P24" s="82">
        <f t="shared" si="21"/>
        <v>205959.75130291699</v>
      </c>
      <c r="Q24" s="82">
        <f t="shared" si="21"/>
        <v>235347.20659599817</v>
      </c>
      <c r="R24" s="82">
        <f t="shared" si="21"/>
        <v>268927.82352934888</v>
      </c>
      <c r="S24" s="82">
        <f t="shared" si="21"/>
        <v>307299.90516684722</v>
      </c>
      <c r="U24" s="55" t="s">
        <v>421</v>
      </c>
      <c r="V24" s="54">
        <f t="shared" si="16"/>
        <v>61.026000000000003</v>
      </c>
      <c r="W24" s="54">
        <f t="shared" si="11"/>
        <v>71.815046638616352</v>
      </c>
      <c r="X24" s="54">
        <f t="shared" si="11"/>
        <v>81.292452530048436</v>
      </c>
      <c r="Y24" s="54">
        <f t="shared" si="11"/>
        <v>92.517145301736178</v>
      </c>
      <c r="Z24" s="54">
        <f t="shared" si="11"/>
        <v>105.71799378887339</v>
      </c>
      <c r="AA24" s="54">
        <f t="shared" si="11"/>
        <v>120.80241099413318</v>
      </c>
      <c r="AB24" s="54">
        <f t="shared" si="11"/>
        <v>138.03915472648117</v>
      </c>
      <c r="AC24" s="54">
        <f t="shared" si="11"/>
        <v>157.73533061791969</v>
      </c>
      <c r="AD24" s="54">
        <f t="shared" si="11"/>
        <v>180.24186379903566</v>
      </c>
      <c r="AE24" s="54">
        <f t="shared" si="11"/>
        <v>205.959751302917</v>
      </c>
      <c r="AF24" s="54">
        <f t="shared" si="11"/>
        <v>235.34720659599816</v>
      </c>
      <c r="AG24" s="54">
        <f t="shared" si="11"/>
        <v>268.92782352934887</v>
      </c>
      <c r="AH24" s="54">
        <f t="shared" si="11"/>
        <v>307.29990516684722</v>
      </c>
    </row>
    <row r="25" spans="1:34">
      <c r="A25" s="56" t="s">
        <v>422</v>
      </c>
      <c r="B25" s="82">
        <v>12836.2</v>
      </c>
      <c r="C25" s="82">
        <v>13071.9</v>
      </c>
      <c r="D25" s="82">
        <v>15381.300000000054</v>
      </c>
      <c r="E25" s="82">
        <v>5284</v>
      </c>
      <c r="F25" s="82">
        <v>4693</v>
      </c>
      <c r="G25" s="87">
        <f>986349 - SUM(G18:G24)</f>
        <v>5817</v>
      </c>
      <c r="H25" s="85">
        <v>6500</v>
      </c>
      <c r="I25" s="85">
        <v>7200</v>
      </c>
      <c r="J25" s="85">
        <v>7900</v>
      </c>
      <c r="K25" s="85">
        <v>8500</v>
      </c>
      <c r="L25" s="85">
        <v>9200</v>
      </c>
      <c r="M25" s="85">
        <v>10000</v>
      </c>
      <c r="N25" s="85">
        <v>10800</v>
      </c>
      <c r="O25" s="85">
        <v>11700</v>
      </c>
      <c r="P25" s="85">
        <v>12600</v>
      </c>
      <c r="Q25" s="85">
        <v>13600</v>
      </c>
      <c r="R25" s="85">
        <v>14600</v>
      </c>
      <c r="S25" s="85">
        <v>15700</v>
      </c>
      <c r="U25" s="55" t="s">
        <v>422</v>
      </c>
      <c r="V25" s="54">
        <f t="shared" si="16"/>
        <v>5.8170000000000002</v>
      </c>
      <c r="W25" s="54">
        <f t="shared" si="11"/>
        <v>6.5</v>
      </c>
      <c r="X25" s="54">
        <f t="shared" si="11"/>
        <v>7.2</v>
      </c>
      <c r="Y25" s="54">
        <f t="shared" si="11"/>
        <v>7.9</v>
      </c>
      <c r="Z25" s="54">
        <f t="shared" si="11"/>
        <v>8.5</v>
      </c>
      <c r="AA25" s="54">
        <f t="shared" si="11"/>
        <v>9.1999999999999993</v>
      </c>
      <c r="AB25" s="54">
        <f t="shared" si="11"/>
        <v>10</v>
      </c>
      <c r="AC25" s="54">
        <f t="shared" si="11"/>
        <v>10.8</v>
      </c>
      <c r="AD25" s="54">
        <f t="shared" si="11"/>
        <v>11.7</v>
      </c>
      <c r="AE25" s="54">
        <f t="shared" si="11"/>
        <v>12.6</v>
      </c>
      <c r="AF25" s="54">
        <f t="shared" si="11"/>
        <v>13.6</v>
      </c>
      <c r="AG25" s="54">
        <f t="shared" si="11"/>
        <v>14.6</v>
      </c>
      <c r="AH25" s="54">
        <f t="shared" si="11"/>
        <v>15.7</v>
      </c>
    </row>
    <row r="26" spans="1:34">
      <c r="A26" s="56" t="s">
        <v>423</v>
      </c>
      <c r="B26" s="82">
        <v>84981</v>
      </c>
      <c r="C26" s="82">
        <v>80612.800000000003</v>
      </c>
      <c r="D26" s="82">
        <v>140154.4</v>
      </c>
      <c r="E26" s="82">
        <v>125502</v>
      </c>
      <c r="F26" s="82">
        <v>154371</v>
      </c>
      <c r="G26" s="87">
        <v>192704</v>
      </c>
      <c r="H26" s="85">
        <v>203250</v>
      </c>
      <c r="I26" s="82">
        <v>221200</v>
      </c>
      <c r="J26" s="82">
        <v>237000</v>
      </c>
      <c r="K26" s="82">
        <v>253000</v>
      </c>
      <c r="L26" s="82">
        <v>267000</v>
      </c>
      <c r="M26" s="82">
        <v>283000</v>
      </c>
      <c r="N26" s="82">
        <v>307000</v>
      </c>
      <c r="O26" s="82">
        <v>327000</v>
      </c>
      <c r="P26" s="82">
        <v>349000</v>
      </c>
      <c r="Q26" s="82">
        <v>373000</v>
      </c>
      <c r="R26" s="82">
        <v>397000</v>
      </c>
      <c r="S26" s="82">
        <v>421000</v>
      </c>
      <c r="U26" s="55" t="s">
        <v>423</v>
      </c>
      <c r="V26" s="54">
        <f t="shared" si="16"/>
        <v>192.70400000000001</v>
      </c>
      <c r="W26" s="54">
        <f t="shared" si="11"/>
        <v>203.25</v>
      </c>
      <c r="X26" s="54">
        <f t="shared" si="11"/>
        <v>221.2</v>
      </c>
      <c r="Y26" s="54">
        <f t="shared" si="11"/>
        <v>237</v>
      </c>
      <c r="Z26" s="54">
        <f t="shared" si="11"/>
        <v>253</v>
      </c>
      <c r="AA26" s="54">
        <f t="shared" si="11"/>
        <v>267</v>
      </c>
      <c r="AB26" s="54">
        <f t="shared" si="11"/>
        <v>283</v>
      </c>
      <c r="AC26" s="54">
        <f t="shared" si="11"/>
        <v>307</v>
      </c>
      <c r="AD26" s="54">
        <f t="shared" si="11"/>
        <v>327</v>
      </c>
      <c r="AE26" s="54">
        <f t="shared" si="11"/>
        <v>349</v>
      </c>
      <c r="AF26" s="54">
        <f t="shared" si="11"/>
        <v>373</v>
      </c>
      <c r="AG26" s="54">
        <f t="shared" si="11"/>
        <v>397</v>
      </c>
      <c r="AH26" s="54">
        <f t="shared" si="11"/>
        <v>421</v>
      </c>
    </row>
    <row r="27" spans="1:34">
      <c r="A27" s="57" t="s">
        <v>424</v>
      </c>
      <c r="B27" s="82">
        <v>4115.8999999999996</v>
      </c>
      <c r="C27" s="82">
        <v>9537.9</v>
      </c>
      <c r="D27" s="82">
        <v>4240.6000000000004</v>
      </c>
      <c r="E27" s="82">
        <v>6574</v>
      </c>
      <c r="F27" s="82">
        <v>34258</v>
      </c>
      <c r="G27" s="84">
        <v>5225</v>
      </c>
      <c r="H27" s="89">
        <f>2480+1854+524</f>
        <v>4858</v>
      </c>
      <c r="I27" s="82">
        <v>4900</v>
      </c>
      <c r="J27" s="82">
        <v>5000</v>
      </c>
      <c r="K27" s="82">
        <v>5200</v>
      </c>
      <c r="L27" s="82">
        <v>5400</v>
      </c>
      <c r="M27" s="82">
        <v>5600</v>
      </c>
      <c r="N27" s="82">
        <v>5900</v>
      </c>
      <c r="O27" s="82">
        <v>6200</v>
      </c>
      <c r="P27" s="82">
        <v>6500</v>
      </c>
      <c r="Q27" s="82">
        <v>6900</v>
      </c>
      <c r="R27" s="82">
        <v>7300</v>
      </c>
      <c r="S27" s="82">
        <v>7700</v>
      </c>
      <c r="U27" s="58" t="s">
        <v>424</v>
      </c>
      <c r="V27" s="54">
        <f t="shared" si="16"/>
        <v>5.2249999999999996</v>
      </c>
      <c r="W27" s="54">
        <f t="shared" si="11"/>
        <v>4.8579999999999997</v>
      </c>
      <c r="X27" s="54">
        <f t="shared" si="11"/>
        <v>4.9000000000000004</v>
      </c>
      <c r="Y27" s="54">
        <f t="shared" si="11"/>
        <v>5</v>
      </c>
      <c r="Z27" s="54">
        <f t="shared" si="11"/>
        <v>5.2</v>
      </c>
      <c r="AA27" s="54">
        <f t="shared" si="11"/>
        <v>5.4</v>
      </c>
      <c r="AB27" s="54">
        <f t="shared" si="11"/>
        <v>5.6</v>
      </c>
      <c r="AC27" s="54">
        <f t="shared" si="11"/>
        <v>5.9</v>
      </c>
      <c r="AD27" s="54">
        <f t="shared" si="11"/>
        <v>6.2</v>
      </c>
      <c r="AE27" s="54">
        <f t="shared" si="11"/>
        <v>6.5</v>
      </c>
      <c r="AF27" s="54">
        <f t="shared" si="11"/>
        <v>6.9</v>
      </c>
      <c r="AG27" s="54">
        <f t="shared" si="11"/>
        <v>7.3</v>
      </c>
      <c r="AH27" s="54">
        <f t="shared" si="11"/>
        <v>7.7</v>
      </c>
    </row>
    <row r="28" spans="1:34" ht="18.75">
      <c r="A28" s="38" t="s">
        <v>384</v>
      </c>
      <c r="B28" s="38">
        <v>2013</v>
      </c>
      <c r="C28" s="38">
        <v>2014</v>
      </c>
      <c r="D28" s="38">
        <v>2015</v>
      </c>
      <c r="E28" s="38">
        <v>2016</v>
      </c>
      <c r="F28" s="38">
        <v>2017</v>
      </c>
      <c r="G28" s="39">
        <v>2018</v>
      </c>
      <c r="H28" s="39">
        <v>2019</v>
      </c>
      <c r="I28" s="39">
        <v>2020</v>
      </c>
      <c r="J28" s="39">
        <v>2021</v>
      </c>
      <c r="K28" s="39">
        <v>2022</v>
      </c>
      <c r="L28" s="39">
        <v>2023</v>
      </c>
      <c r="M28" s="39">
        <v>2024</v>
      </c>
      <c r="N28" s="39">
        <v>2025</v>
      </c>
      <c r="O28" s="39">
        <v>2026</v>
      </c>
      <c r="P28" s="39">
        <v>2027</v>
      </c>
      <c r="Q28" s="39">
        <v>2028</v>
      </c>
      <c r="R28" s="39">
        <v>2029</v>
      </c>
      <c r="S28" s="39">
        <v>2030</v>
      </c>
      <c r="U28" s="48" t="s">
        <v>384</v>
      </c>
      <c r="V28" s="49">
        <v>2018</v>
      </c>
      <c r="W28" s="49" t="s">
        <v>393</v>
      </c>
      <c r="X28" s="49" t="s">
        <v>394</v>
      </c>
      <c r="Y28" s="49" t="s">
        <v>395</v>
      </c>
      <c r="Z28" s="49" t="s">
        <v>396</v>
      </c>
      <c r="AA28" s="49" t="s">
        <v>397</v>
      </c>
      <c r="AB28" s="49" t="s">
        <v>398</v>
      </c>
      <c r="AC28" s="49" t="s">
        <v>399</v>
      </c>
      <c r="AD28" s="49" t="s">
        <v>400</v>
      </c>
      <c r="AE28" s="49" t="s">
        <v>401</v>
      </c>
      <c r="AF28" s="49" t="s">
        <v>402</v>
      </c>
      <c r="AG28" s="49" t="s">
        <v>403</v>
      </c>
      <c r="AH28" s="49" t="s">
        <v>404</v>
      </c>
    </row>
    <row r="29" spans="1:34">
      <c r="A29" s="53" t="s">
        <v>425</v>
      </c>
      <c r="B29" s="73">
        <f t="shared" ref="B29:S29" si="22">B30+B33+B34+B35+B36+B37+B38+B39+B40+B41</f>
        <v>697867.17721289152</v>
      </c>
      <c r="C29" s="73">
        <f t="shared" si="22"/>
        <v>711417.90167952795</v>
      </c>
      <c r="D29" s="73">
        <f t="shared" si="22"/>
        <v>872644.64684521104</v>
      </c>
      <c r="E29" s="73">
        <f t="shared" si="22"/>
        <v>967658</v>
      </c>
      <c r="F29" s="73">
        <f t="shared" si="22"/>
        <v>1237562</v>
      </c>
      <c r="G29" s="73">
        <f t="shared" si="22"/>
        <v>1478197</v>
      </c>
      <c r="H29" s="73">
        <f t="shared" si="22"/>
        <v>1668033.8818235691</v>
      </c>
      <c r="I29" s="73">
        <f t="shared" si="22"/>
        <v>1871034.6110704555</v>
      </c>
      <c r="J29" s="73">
        <f t="shared" si="22"/>
        <v>2110136.5718187061</v>
      </c>
      <c r="K29" s="73">
        <f t="shared" si="22"/>
        <v>2397623.7191554457</v>
      </c>
      <c r="L29" s="73">
        <f t="shared" si="22"/>
        <v>2727167.0216750666</v>
      </c>
      <c r="M29" s="73">
        <f t="shared" si="22"/>
        <v>3104099.4558377359</v>
      </c>
      <c r="N29" s="73">
        <f t="shared" si="22"/>
        <v>3517338.4018827267</v>
      </c>
      <c r="O29" s="73">
        <f t="shared" si="22"/>
        <v>3987713.4388599293</v>
      </c>
      <c r="P29" s="73">
        <f t="shared" si="22"/>
        <v>4523254.7841308024</v>
      </c>
      <c r="Q29" s="73">
        <f t="shared" si="22"/>
        <v>5133132.6407726398</v>
      </c>
      <c r="R29" s="73">
        <f t="shared" si="22"/>
        <v>5827820.1422001198</v>
      </c>
      <c r="S29" s="73">
        <f t="shared" si="22"/>
        <v>6655162.2803861219</v>
      </c>
      <c r="U29" s="50" t="s">
        <v>426</v>
      </c>
      <c r="V29" s="51">
        <f>G29/1000</f>
        <v>1478.1969999999999</v>
      </c>
      <c r="W29" s="51">
        <f t="shared" ref="W29:AH44" si="23">H29/1000</f>
        <v>1668.0338818235691</v>
      </c>
      <c r="X29" s="51">
        <f t="shared" si="23"/>
        <v>1871.0346110704554</v>
      </c>
      <c r="Y29" s="51">
        <f t="shared" si="23"/>
        <v>2110.1365718187062</v>
      </c>
      <c r="Z29" s="51">
        <f t="shared" si="23"/>
        <v>2397.6237191554455</v>
      </c>
      <c r="AA29" s="51">
        <f t="shared" si="23"/>
        <v>2727.1670216750667</v>
      </c>
      <c r="AB29" s="51">
        <f t="shared" si="23"/>
        <v>3104.0994558377361</v>
      </c>
      <c r="AC29" s="51">
        <f t="shared" si="23"/>
        <v>3517.3384018827269</v>
      </c>
      <c r="AD29" s="51">
        <f t="shared" si="23"/>
        <v>3987.7134388599293</v>
      </c>
      <c r="AE29" s="51">
        <f t="shared" si="23"/>
        <v>4523.2547841308024</v>
      </c>
      <c r="AF29" s="51">
        <f t="shared" si="23"/>
        <v>5133.1326407726401</v>
      </c>
      <c r="AG29" s="51">
        <f t="shared" si="23"/>
        <v>5827.8201422001202</v>
      </c>
      <c r="AH29" s="51">
        <f t="shared" si="23"/>
        <v>6655.1622803861219</v>
      </c>
    </row>
    <row r="30" spans="1:34">
      <c r="A30" s="59" t="s">
        <v>427</v>
      </c>
      <c r="B30" s="74">
        <v>61702.2</v>
      </c>
      <c r="C30" s="74">
        <v>76845.899999999994</v>
      </c>
      <c r="D30" s="74">
        <v>117642</v>
      </c>
      <c r="E30" s="74">
        <v>134257</v>
      </c>
      <c r="F30" s="74">
        <v>166248</v>
      </c>
      <c r="G30" s="74">
        <f t="shared" ref="G30:S30" si="24">G31+G32</f>
        <v>191542</v>
      </c>
      <c r="H30" s="74">
        <f t="shared" si="24"/>
        <v>218161.17182356905</v>
      </c>
      <c r="I30" s="74">
        <f t="shared" si="24"/>
        <v>246613.69709630124</v>
      </c>
      <c r="J30" s="74">
        <f t="shared" si="24"/>
        <v>279941.29374208336</v>
      </c>
      <c r="K30" s="74">
        <f t="shared" si="24"/>
        <v>318997.69292068278</v>
      </c>
      <c r="L30" s="74">
        <f t="shared" si="24"/>
        <v>364219.52907433338</v>
      </c>
      <c r="M30" s="74">
        <f t="shared" si="24"/>
        <v>416591.44259571022</v>
      </c>
      <c r="N30" s="74">
        <f t="shared" si="24"/>
        <v>477254.89991450967</v>
      </c>
      <c r="O30" s="74">
        <f t="shared" si="24"/>
        <v>547532.99186232116</v>
      </c>
      <c r="P30" s="74">
        <f t="shared" si="24"/>
        <v>628959.12203712738</v>
      </c>
      <c r="Q30" s="74">
        <f t="shared" si="24"/>
        <v>723310.19079621858</v>
      </c>
      <c r="R30" s="74">
        <f t="shared" si="24"/>
        <v>832644.97416553088</v>
      </c>
      <c r="S30" s="74">
        <f t="shared" si="24"/>
        <v>959348.50501201791</v>
      </c>
      <c r="U30" s="50" t="s">
        <v>427</v>
      </c>
      <c r="V30" s="54">
        <f t="shared" ref="V30:AH45" si="25">G30/1000</f>
        <v>191.542</v>
      </c>
      <c r="W30" s="54">
        <f t="shared" si="23"/>
        <v>218.16117182356905</v>
      </c>
      <c r="X30" s="54">
        <f t="shared" si="23"/>
        <v>246.61369709630125</v>
      </c>
      <c r="Y30" s="54">
        <f t="shared" si="23"/>
        <v>279.94129374208336</v>
      </c>
      <c r="Z30" s="54">
        <f t="shared" si="23"/>
        <v>318.99769292068277</v>
      </c>
      <c r="AA30" s="54">
        <f t="shared" si="23"/>
        <v>364.21952907433337</v>
      </c>
      <c r="AB30" s="54">
        <f t="shared" si="23"/>
        <v>416.59144259571025</v>
      </c>
      <c r="AC30" s="54">
        <f t="shared" si="23"/>
        <v>477.25489991450968</v>
      </c>
      <c r="AD30" s="54">
        <f t="shared" si="23"/>
        <v>547.53299186232118</v>
      </c>
      <c r="AE30" s="54">
        <f t="shared" si="23"/>
        <v>628.95912203712737</v>
      </c>
      <c r="AF30" s="54">
        <f t="shared" si="23"/>
        <v>723.31019079621854</v>
      </c>
      <c r="AG30" s="54">
        <f t="shared" si="23"/>
        <v>832.64497416553093</v>
      </c>
      <c r="AH30" s="54">
        <f t="shared" si="23"/>
        <v>959.34850501201788</v>
      </c>
    </row>
    <row r="31" spans="1:34">
      <c r="A31" s="60" t="s">
        <v>428</v>
      </c>
      <c r="B31" s="75">
        <f>B30-B32</f>
        <v>28530.1</v>
      </c>
      <c r="C31" s="75">
        <f>C30-C32</f>
        <v>27411.299999999996</v>
      </c>
      <c r="D31" s="75">
        <f>D30-D32</f>
        <v>31470</v>
      </c>
      <c r="E31" s="75">
        <f>E30-E32</f>
        <v>38152</v>
      </c>
      <c r="F31" s="75">
        <f>F30-F32</f>
        <v>55670</v>
      </c>
      <c r="G31" s="75">
        <f>191542-G32</f>
        <v>75454</v>
      </c>
      <c r="H31" s="75">
        <v>86299</v>
      </c>
      <c r="I31" s="75">
        <f>I4/H4*H31+0.001*I4</f>
        <v>102330.05910097227</v>
      </c>
      <c r="J31" s="75">
        <f t="shared" ref="J31:S31" si="26">J4/I4*I31+0.001*J4</f>
        <v>121742.7787765719</v>
      </c>
      <c r="K31" s="75">
        <f t="shared" si="26"/>
        <v>145150.73259201206</v>
      </c>
      <c r="L31" s="75">
        <f t="shared" si="26"/>
        <v>172760.05700091884</v>
      </c>
      <c r="M31" s="75">
        <f t="shared" si="26"/>
        <v>205293.13511947403</v>
      </c>
      <c r="N31" s="75">
        <f t="shared" si="26"/>
        <v>243592.96089629785</v>
      </c>
      <c r="O31" s="75">
        <f t="shared" si="26"/>
        <v>288642.85083619237</v>
      </c>
      <c r="P31" s="75">
        <f t="shared" si="26"/>
        <v>341589.32534358196</v>
      </c>
      <c r="Q31" s="75">
        <f t="shared" si="26"/>
        <v>403768.66288916377</v>
      </c>
      <c r="R31" s="75">
        <f t="shared" si="26"/>
        <v>476737.70927219576</v>
      </c>
      <c r="S31" s="75">
        <f t="shared" si="26"/>
        <v>562309.61563893815</v>
      </c>
      <c r="U31" s="61" t="s">
        <v>428</v>
      </c>
      <c r="V31" s="54">
        <f t="shared" si="25"/>
        <v>75.453999999999994</v>
      </c>
      <c r="W31" s="54">
        <f t="shared" si="23"/>
        <v>86.299000000000007</v>
      </c>
      <c r="X31" s="54">
        <f t="shared" si="23"/>
        <v>102.33005910097226</v>
      </c>
      <c r="Y31" s="54">
        <f t="shared" si="23"/>
        <v>121.7427787765719</v>
      </c>
      <c r="Z31" s="54">
        <f t="shared" si="23"/>
        <v>145.15073259201208</v>
      </c>
      <c r="AA31" s="54">
        <f t="shared" si="23"/>
        <v>172.76005700091883</v>
      </c>
      <c r="AB31" s="54">
        <f t="shared" si="23"/>
        <v>205.29313511947402</v>
      </c>
      <c r="AC31" s="54">
        <f t="shared" si="23"/>
        <v>243.59296089629785</v>
      </c>
      <c r="AD31" s="54">
        <f t="shared" si="23"/>
        <v>288.64285083619239</v>
      </c>
      <c r="AE31" s="54">
        <f t="shared" si="23"/>
        <v>341.58932534358195</v>
      </c>
      <c r="AF31" s="54">
        <f t="shared" si="23"/>
        <v>403.76866288916375</v>
      </c>
      <c r="AG31" s="54">
        <f t="shared" si="23"/>
        <v>476.73770927219579</v>
      </c>
      <c r="AH31" s="54">
        <f t="shared" si="23"/>
        <v>562.30961563893811</v>
      </c>
    </row>
    <row r="32" spans="1:34">
      <c r="A32" s="60" t="s">
        <v>429</v>
      </c>
      <c r="B32" s="75">
        <v>33172.1</v>
      </c>
      <c r="C32" s="75">
        <v>49434.6</v>
      </c>
      <c r="D32" s="75">
        <v>86172</v>
      </c>
      <c r="E32" s="75">
        <v>96105</v>
      </c>
      <c r="F32" s="75">
        <v>110578</v>
      </c>
      <c r="G32" s="76">
        <v>116088</v>
      </c>
      <c r="H32" s="77">
        <v>131862.17182356905</v>
      </c>
      <c r="I32" s="75">
        <v>144283.63799532899</v>
      </c>
      <c r="J32" s="75">
        <v>158198.51496551145</v>
      </c>
      <c r="K32" s="75">
        <v>173846.96032867071</v>
      </c>
      <c r="L32" s="75">
        <v>191459.47207341454</v>
      </c>
      <c r="M32" s="75">
        <v>211298.30747623619</v>
      </c>
      <c r="N32" s="75">
        <v>233661.93901821182</v>
      </c>
      <c r="O32" s="75">
        <v>258890.14102612878</v>
      </c>
      <c r="P32" s="75">
        <v>287369.79669354548</v>
      </c>
      <c r="Q32" s="75">
        <v>319541.52790705481</v>
      </c>
      <c r="R32" s="75">
        <v>355907.26489333517</v>
      </c>
      <c r="S32" s="75">
        <v>397038.88937307976</v>
      </c>
      <c r="U32" s="61" t="s">
        <v>429</v>
      </c>
      <c r="V32" s="54">
        <f t="shared" si="25"/>
        <v>116.08799999999999</v>
      </c>
      <c r="W32" s="54">
        <f t="shared" si="23"/>
        <v>131.86217182356904</v>
      </c>
      <c r="X32" s="54">
        <f t="shared" si="23"/>
        <v>144.28363799532897</v>
      </c>
      <c r="Y32" s="54">
        <f t="shared" si="23"/>
        <v>158.19851496551146</v>
      </c>
      <c r="Z32" s="54">
        <f t="shared" si="23"/>
        <v>173.84696032867072</v>
      </c>
      <c r="AA32" s="54">
        <f t="shared" si="23"/>
        <v>191.45947207341453</v>
      </c>
      <c r="AB32" s="54">
        <f t="shared" si="23"/>
        <v>211.2983074762362</v>
      </c>
      <c r="AC32" s="54">
        <f t="shared" si="23"/>
        <v>233.66193901821183</v>
      </c>
      <c r="AD32" s="54">
        <f t="shared" si="23"/>
        <v>258.89014102612879</v>
      </c>
      <c r="AE32" s="54">
        <f t="shared" si="23"/>
        <v>287.36979669354548</v>
      </c>
      <c r="AF32" s="54">
        <f t="shared" si="23"/>
        <v>319.54152790705479</v>
      </c>
      <c r="AG32" s="54">
        <f t="shared" si="23"/>
        <v>355.9072648933352</v>
      </c>
      <c r="AH32" s="54">
        <f t="shared" si="23"/>
        <v>397.03888937307977</v>
      </c>
    </row>
    <row r="33" spans="1:34">
      <c r="A33" s="62" t="s">
        <v>430</v>
      </c>
      <c r="B33" s="78">
        <v>14844.4</v>
      </c>
      <c r="C33" s="78">
        <v>27365.5</v>
      </c>
      <c r="D33" s="78">
        <v>52016</v>
      </c>
      <c r="E33" s="78">
        <v>59359</v>
      </c>
      <c r="F33" s="78">
        <v>74360</v>
      </c>
      <c r="G33" s="78">
        <v>97024</v>
      </c>
      <c r="H33" s="78">
        <v>105512</v>
      </c>
      <c r="I33" s="78">
        <f t="shared" ref="I33:S33" si="27">I4/H4*H33</f>
        <v>119436.38071437628</v>
      </c>
      <c r="J33" s="78">
        <f t="shared" si="27"/>
        <v>135927.9077572547</v>
      </c>
      <c r="K33" s="78">
        <f t="shared" si="27"/>
        <v>155322.83947099198</v>
      </c>
      <c r="L33" s="78">
        <f t="shared" si="27"/>
        <v>177485.14531993849</v>
      </c>
      <c r="M33" s="78">
        <f t="shared" si="27"/>
        <v>202809.68926738421</v>
      </c>
      <c r="N33" s="78">
        <f t="shared" si="27"/>
        <v>231747.67661027593</v>
      </c>
      <c r="O33" s="78">
        <f t="shared" si="27"/>
        <v>264814.69306653179</v>
      </c>
      <c r="P33" s="78">
        <f t="shared" si="27"/>
        <v>302599.89092297101</v>
      </c>
      <c r="Q33" s="78">
        <f t="shared" si="27"/>
        <v>345776.48591269366</v>
      </c>
      <c r="R33" s="78">
        <f t="shared" si="27"/>
        <v>395113.7518439042</v>
      </c>
      <c r="S33" s="78">
        <f t="shared" si="27"/>
        <v>451490.72668748314</v>
      </c>
      <c r="U33" s="50" t="s">
        <v>430</v>
      </c>
      <c r="V33" s="54">
        <f t="shared" si="25"/>
        <v>97.024000000000001</v>
      </c>
      <c r="W33" s="54">
        <f t="shared" si="23"/>
        <v>105.512</v>
      </c>
      <c r="X33" s="54">
        <f t="shared" si="23"/>
        <v>119.43638071437628</v>
      </c>
      <c r="Y33" s="54">
        <f t="shared" si="23"/>
        <v>135.9279077572547</v>
      </c>
      <c r="Z33" s="54">
        <f t="shared" si="23"/>
        <v>155.32283947099199</v>
      </c>
      <c r="AA33" s="54">
        <f t="shared" si="23"/>
        <v>177.48514531993848</v>
      </c>
      <c r="AB33" s="54">
        <f t="shared" si="23"/>
        <v>202.80968926738421</v>
      </c>
      <c r="AC33" s="54">
        <f t="shared" si="23"/>
        <v>231.74767661027593</v>
      </c>
      <c r="AD33" s="54">
        <f t="shared" si="23"/>
        <v>264.81469306653179</v>
      </c>
      <c r="AE33" s="54">
        <f t="shared" si="23"/>
        <v>302.59989092297099</v>
      </c>
      <c r="AF33" s="54">
        <f t="shared" si="23"/>
        <v>345.77648591269366</v>
      </c>
      <c r="AG33" s="54">
        <f t="shared" si="23"/>
        <v>395.1137518439042</v>
      </c>
      <c r="AH33" s="54">
        <f t="shared" si="23"/>
        <v>451.49072668748312</v>
      </c>
    </row>
    <row r="34" spans="1:34">
      <c r="A34" s="62" t="s">
        <v>431</v>
      </c>
      <c r="B34" s="78">
        <v>39409.199999999997</v>
      </c>
      <c r="C34" s="78">
        <v>44864.6</v>
      </c>
      <c r="D34" s="78">
        <v>54963</v>
      </c>
      <c r="E34" s="78">
        <v>72057</v>
      </c>
      <c r="F34" s="78">
        <v>88480</v>
      </c>
      <c r="G34" s="78">
        <v>118025</v>
      </c>
      <c r="H34" s="78">
        <v>134033</v>
      </c>
      <c r="I34" s="78">
        <f t="shared" ref="I34:S34" si="28">I4/H4*H34</f>
        <v>151721.2868326825</v>
      </c>
      <c r="J34" s="78">
        <f t="shared" si="28"/>
        <v>172670.6465655861</v>
      </c>
      <c r="K34" s="78">
        <f t="shared" si="28"/>
        <v>197308.2316970152</v>
      </c>
      <c r="L34" s="78">
        <f>L4/K4*K34</f>
        <v>225461.2412111164</v>
      </c>
      <c r="M34" s="78">
        <f t="shared" si="28"/>
        <v>257631.27494100487</v>
      </c>
      <c r="N34" s="78">
        <f t="shared" si="28"/>
        <v>294391.50370673585</v>
      </c>
      <c r="O34" s="78">
        <f t="shared" si="28"/>
        <v>336396.88145221828</v>
      </c>
      <c r="P34" s="78">
        <f t="shared" si="28"/>
        <v>384395.81450525601</v>
      </c>
      <c r="Q34" s="78">
        <f t="shared" si="28"/>
        <v>439243.49587095378</v>
      </c>
      <c r="R34" s="78">
        <f t="shared" si="28"/>
        <v>501917.14213448722</v>
      </c>
      <c r="S34" s="78">
        <f t="shared" si="28"/>
        <v>573533.40444786788</v>
      </c>
      <c r="U34" s="50" t="s">
        <v>431</v>
      </c>
      <c r="V34" s="54">
        <f t="shared" si="25"/>
        <v>118.02500000000001</v>
      </c>
      <c r="W34" s="54">
        <f t="shared" si="23"/>
        <v>134.03299999999999</v>
      </c>
      <c r="X34" s="54">
        <f t="shared" si="23"/>
        <v>151.72128683268249</v>
      </c>
      <c r="Y34" s="54">
        <f t="shared" si="23"/>
        <v>172.67064656558608</v>
      </c>
      <c r="Z34" s="54">
        <f t="shared" si="23"/>
        <v>197.3082316970152</v>
      </c>
      <c r="AA34" s="54">
        <f t="shared" si="23"/>
        <v>225.4612412111164</v>
      </c>
      <c r="AB34" s="54">
        <f t="shared" si="23"/>
        <v>257.63127494100485</v>
      </c>
      <c r="AC34" s="54">
        <f t="shared" si="23"/>
        <v>294.39150370673588</v>
      </c>
      <c r="AD34" s="54">
        <f t="shared" si="23"/>
        <v>336.39688145221828</v>
      </c>
      <c r="AE34" s="54">
        <f t="shared" si="23"/>
        <v>384.395814505256</v>
      </c>
      <c r="AF34" s="54">
        <f t="shared" si="23"/>
        <v>439.24349587095378</v>
      </c>
      <c r="AG34" s="54">
        <f t="shared" si="23"/>
        <v>501.91714213448722</v>
      </c>
      <c r="AH34" s="54">
        <f t="shared" si="23"/>
        <v>573.53340444786784</v>
      </c>
    </row>
    <row r="35" spans="1:34">
      <c r="A35" s="62" t="s">
        <v>432</v>
      </c>
      <c r="B35" s="78">
        <v>50757.8</v>
      </c>
      <c r="C35" s="78">
        <v>43637.599999999999</v>
      </c>
      <c r="D35" s="78">
        <v>56257</v>
      </c>
      <c r="E35" s="78">
        <v>66191</v>
      </c>
      <c r="F35" s="78">
        <v>102883</v>
      </c>
      <c r="G35" s="78">
        <v>140761</v>
      </c>
      <c r="H35" s="78">
        <v>179669</v>
      </c>
      <c r="I35" s="78">
        <f>I4/H4*H35</f>
        <v>203379.85334910979</v>
      </c>
      <c r="J35" s="78">
        <f>J4/I4*I35+ 0.002 * J4</f>
        <v>242028.51639214996</v>
      </c>
      <c r="K35" s="78">
        <f>K4/J4*J35+ 0.002 * K4</f>
        <v>288636.52548116463</v>
      </c>
      <c r="L35" s="78">
        <f>L4/K4*K35+ 0.002 * L4</f>
        <v>343617.61166465795</v>
      </c>
      <c r="M35" s="78">
        <f>M4/L4*L35+ 0.002 * M4</f>
        <v>408412.30854126142</v>
      </c>
      <c r="N35" s="78">
        <f t="shared" ref="N35:S35" si="29">N4/M4*M35</f>
        <v>466686.79364077037</v>
      </c>
      <c r="O35" s="78">
        <f t="shared" si="29"/>
        <v>533276.19859600591</v>
      </c>
      <c r="P35" s="78">
        <f t="shared" si="29"/>
        <v>609366.94130648463</v>
      </c>
      <c r="Q35" s="78">
        <f t="shared" si="29"/>
        <v>696314.72421766119</v>
      </c>
      <c r="R35" s="78">
        <f t="shared" si="29"/>
        <v>795668.68875884323</v>
      </c>
      <c r="S35" s="78">
        <f t="shared" si="29"/>
        <v>909199.01626741944</v>
      </c>
      <c r="U35" s="50" t="s">
        <v>432</v>
      </c>
      <c r="V35" s="54">
        <f t="shared" si="25"/>
        <v>140.761</v>
      </c>
      <c r="W35" s="54">
        <f t="shared" si="23"/>
        <v>179.66900000000001</v>
      </c>
      <c r="X35" s="54">
        <f t="shared" si="23"/>
        <v>203.37985334910979</v>
      </c>
      <c r="Y35" s="54">
        <f t="shared" si="23"/>
        <v>242.02851639214995</v>
      </c>
      <c r="Z35" s="54">
        <f t="shared" si="23"/>
        <v>288.63652548116465</v>
      </c>
      <c r="AA35" s="54">
        <f t="shared" si="23"/>
        <v>343.61761166465794</v>
      </c>
      <c r="AB35" s="54">
        <f t="shared" si="23"/>
        <v>408.41230854126144</v>
      </c>
      <c r="AC35" s="54">
        <f t="shared" si="23"/>
        <v>466.68679364077036</v>
      </c>
      <c r="AD35" s="54">
        <f t="shared" si="23"/>
        <v>533.27619859600588</v>
      </c>
      <c r="AE35" s="54">
        <f t="shared" si="23"/>
        <v>609.36694130648459</v>
      </c>
      <c r="AF35" s="54">
        <f t="shared" si="23"/>
        <v>696.31472421766114</v>
      </c>
      <c r="AG35" s="54">
        <f t="shared" si="23"/>
        <v>795.66868875884325</v>
      </c>
      <c r="AH35" s="54">
        <f t="shared" si="23"/>
        <v>909.19901626741944</v>
      </c>
    </row>
    <row r="36" spans="1:34">
      <c r="A36" s="62" t="s">
        <v>433</v>
      </c>
      <c r="B36" s="78">
        <v>5594.2</v>
      </c>
      <c r="C36" s="78">
        <v>3481.7</v>
      </c>
      <c r="D36" s="78">
        <v>5530</v>
      </c>
      <c r="E36" s="78">
        <v>6255</v>
      </c>
      <c r="F36" s="78">
        <v>7349</v>
      </c>
      <c r="G36" s="78">
        <v>8242</v>
      </c>
      <c r="H36" s="78">
        <v>10105</v>
      </c>
      <c r="I36" s="78">
        <f t="shared" ref="I36:S36" si="30">H36*1.1</f>
        <v>11115.5</v>
      </c>
      <c r="J36" s="78">
        <f t="shared" si="30"/>
        <v>12227.050000000001</v>
      </c>
      <c r="K36" s="78">
        <f t="shared" si="30"/>
        <v>13449.755000000003</v>
      </c>
      <c r="L36" s="78">
        <f t="shared" si="30"/>
        <v>14794.730500000005</v>
      </c>
      <c r="M36" s="78">
        <f t="shared" si="30"/>
        <v>16274.203550000007</v>
      </c>
      <c r="N36" s="78">
        <f t="shared" si="30"/>
        <v>17901.623905000011</v>
      </c>
      <c r="O36" s="78">
        <f t="shared" si="30"/>
        <v>19691.786295500013</v>
      </c>
      <c r="P36" s="78">
        <f t="shared" si="30"/>
        <v>21660.964925050015</v>
      </c>
      <c r="Q36" s="78">
        <f t="shared" si="30"/>
        <v>23827.061417555018</v>
      </c>
      <c r="R36" s="78">
        <f t="shared" si="30"/>
        <v>26209.767559310523</v>
      </c>
      <c r="S36" s="78">
        <f t="shared" si="30"/>
        <v>28830.744315241576</v>
      </c>
      <c r="U36" s="50" t="s">
        <v>433</v>
      </c>
      <c r="V36" s="54">
        <f t="shared" si="25"/>
        <v>8.2420000000000009</v>
      </c>
      <c r="W36" s="54">
        <f t="shared" si="23"/>
        <v>10.105</v>
      </c>
      <c r="X36" s="54">
        <f t="shared" si="23"/>
        <v>11.115500000000001</v>
      </c>
      <c r="Y36" s="54">
        <f t="shared" si="23"/>
        <v>12.227050000000002</v>
      </c>
      <c r="Z36" s="54">
        <f t="shared" si="23"/>
        <v>13.449755000000003</v>
      </c>
      <c r="AA36" s="54">
        <f t="shared" si="23"/>
        <v>14.794730500000005</v>
      </c>
      <c r="AB36" s="54">
        <f t="shared" si="23"/>
        <v>16.274203550000006</v>
      </c>
      <c r="AC36" s="54">
        <f t="shared" si="23"/>
        <v>17.901623905000012</v>
      </c>
      <c r="AD36" s="54">
        <f t="shared" si="23"/>
        <v>19.691786295500012</v>
      </c>
      <c r="AE36" s="54">
        <f t="shared" si="23"/>
        <v>21.660964925050017</v>
      </c>
      <c r="AF36" s="54">
        <f t="shared" si="23"/>
        <v>23.827061417555019</v>
      </c>
      <c r="AG36" s="54">
        <f t="shared" si="23"/>
        <v>26.209767559310524</v>
      </c>
      <c r="AH36" s="54">
        <f t="shared" si="23"/>
        <v>28.830744315241578</v>
      </c>
    </row>
    <row r="37" spans="1:34">
      <c r="A37" s="62" t="s">
        <v>434</v>
      </c>
      <c r="B37" s="78">
        <v>7704.7</v>
      </c>
      <c r="C37" s="78">
        <v>17808.5</v>
      </c>
      <c r="D37" s="78">
        <v>15700</v>
      </c>
      <c r="E37" s="78">
        <v>17548</v>
      </c>
      <c r="F37" s="78">
        <v>27187</v>
      </c>
      <c r="G37" s="78">
        <v>30345</v>
      </c>
      <c r="H37" s="78">
        <v>29782</v>
      </c>
      <c r="I37" s="78">
        <f>I4/H4*H37</f>
        <v>33712.319835047711</v>
      </c>
      <c r="J37" s="78">
        <f t="shared" ref="J37:S37" si="31">J4/I4*I37</f>
        <v>38367.246842317072</v>
      </c>
      <c r="K37" s="78">
        <f t="shared" si="31"/>
        <v>43841.693884345688</v>
      </c>
      <c r="L37" s="78">
        <f t="shared" si="31"/>
        <v>50097.264746364461</v>
      </c>
      <c r="M37" s="78">
        <f t="shared" si="31"/>
        <v>57245.41441505454</v>
      </c>
      <c r="N37" s="78">
        <f t="shared" si="31"/>
        <v>65413.500879589395</v>
      </c>
      <c r="O37" s="78">
        <f t="shared" si="31"/>
        <v>74747.054258354008</v>
      </c>
      <c r="P37" s="78">
        <f t="shared" si="31"/>
        <v>85412.369696981579</v>
      </c>
      <c r="Q37" s="78">
        <f t="shared" si="31"/>
        <v>97599.470235156579</v>
      </c>
      <c r="R37" s="78">
        <f t="shared" si="31"/>
        <v>111525.49243133627</v>
      </c>
      <c r="S37" s="78">
        <f t="shared" si="31"/>
        <v>127438.55506678502</v>
      </c>
      <c r="U37" s="50" t="s">
        <v>434</v>
      </c>
      <c r="V37" s="54">
        <f t="shared" si="25"/>
        <v>30.344999999999999</v>
      </c>
      <c r="W37" s="54">
        <f t="shared" si="23"/>
        <v>29.782</v>
      </c>
      <c r="X37" s="54">
        <f t="shared" si="23"/>
        <v>33.712319835047708</v>
      </c>
      <c r="Y37" s="54">
        <f t="shared" si="23"/>
        <v>38.367246842317073</v>
      </c>
      <c r="Z37" s="54">
        <f t="shared" si="23"/>
        <v>43.841693884345688</v>
      </c>
      <c r="AA37" s="54">
        <f t="shared" si="23"/>
        <v>50.097264746364459</v>
      </c>
      <c r="AB37" s="54">
        <f t="shared" si="23"/>
        <v>57.24541441505454</v>
      </c>
      <c r="AC37" s="54">
        <f t="shared" si="23"/>
        <v>65.413500879589392</v>
      </c>
      <c r="AD37" s="54">
        <f t="shared" si="23"/>
        <v>74.747054258354012</v>
      </c>
      <c r="AE37" s="54">
        <f t="shared" si="23"/>
        <v>85.412369696981585</v>
      </c>
      <c r="AF37" s="54">
        <f t="shared" si="23"/>
        <v>97.599470235156573</v>
      </c>
      <c r="AG37" s="54">
        <f t="shared" si="23"/>
        <v>111.52549243133627</v>
      </c>
      <c r="AH37" s="54">
        <f t="shared" si="23"/>
        <v>127.43855506678501</v>
      </c>
    </row>
    <row r="38" spans="1:34">
      <c r="A38" s="62" t="s">
        <v>203</v>
      </c>
      <c r="B38" s="78">
        <v>61568.800000000003</v>
      </c>
      <c r="C38" s="78">
        <v>57150.1</v>
      </c>
      <c r="D38" s="78">
        <v>71001</v>
      </c>
      <c r="E38" s="78">
        <v>75503</v>
      </c>
      <c r="F38" s="78">
        <v>102392</v>
      </c>
      <c r="G38" s="78">
        <v>115848</v>
      </c>
      <c r="H38" s="78">
        <v>126353</v>
      </c>
      <c r="I38" s="78">
        <f>I4/H4*H38</f>
        <v>143027.75999321011</v>
      </c>
      <c r="J38" s="78">
        <f t="shared" ref="J38:S38" si="32">J4/I4*I38</f>
        <v>162776.73562108958</v>
      </c>
      <c r="K38" s="78">
        <f t="shared" si="32"/>
        <v>186002.60383348103</v>
      </c>
      <c r="L38" s="78">
        <f t="shared" si="32"/>
        <v>212542.46499554731</v>
      </c>
      <c r="M38" s="78">
        <f t="shared" si="32"/>
        <v>242869.17761014667</v>
      </c>
      <c r="N38" s="78">
        <f t="shared" si="32"/>
        <v>277523.07019806461</v>
      </c>
      <c r="O38" s="78">
        <f t="shared" si="32"/>
        <v>317121.56828640809</v>
      </c>
      <c r="P38" s="78">
        <f t="shared" si="32"/>
        <v>362370.19502796035</v>
      </c>
      <c r="Q38" s="78">
        <f t="shared" si="32"/>
        <v>414075.14144861797</v>
      </c>
      <c r="R38" s="78">
        <f t="shared" si="32"/>
        <v>473157.6302859658</v>
      </c>
      <c r="S38" s="78">
        <f t="shared" si="32"/>
        <v>540670.32933830796</v>
      </c>
      <c r="U38" s="50" t="s">
        <v>203</v>
      </c>
      <c r="V38" s="54">
        <f t="shared" si="25"/>
        <v>115.848</v>
      </c>
      <c r="W38" s="54">
        <f t="shared" si="23"/>
        <v>126.35299999999999</v>
      </c>
      <c r="X38" s="54">
        <f t="shared" si="23"/>
        <v>143.02775999321011</v>
      </c>
      <c r="Y38" s="54">
        <f t="shared" si="23"/>
        <v>162.77673562108959</v>
      </c>
      <c r="Z38" s="54">
        <f t="shared" si="23"/>
        <v>186.00260383348103</v>
      </c>
      <c r="AA38" s="54">
        <f t="shared" si="23"/>
        <v>212.54246499554731</v>
      </c>
      <c r="AB38" s="54">
        <f t="shared" si="23"/>
        <v>242.86917761014666</v>
      </c>
      <c r="AC38" s="54">
        <f t="shared" si="23"/>
        <v>277.5230701980646</v>
      </c>
      <c r="AD38" s="54">
        <f t="shared" si="23"/>
        <v>317.12156828640809</v>
      </c>
      <c r="AE38" s="54">
        <f t="shared" si="23"/>
        <v>362.37019502796034</v>
      </c>
      <c r="AF38" s="54">
        <f t="shared" si="23"/>
        <v>414.07514144861796</v>
      </c>
      <c r="AG38" s="54">
        <f t="shared" si="23"/>
        <v>473.15763028596581</v>
      </c>
      <c r="AH38" s="54">
        <f t="shared" si="23"/>
        <v>540.67032933830797</v>
      </c>
    </row>
    <row r="39" spans="1:34">
      <c r="A39" s="62" t="s">
        <v>435</v>
      </c>
      <c r="B39" s="78">
        <v>13661.2</v>
      </c>
      <c r="C39" s="78">
        <v>13857.7</v>
      </c>
      <c r="D39" s="78">
        <v>16228</v>
      </c>
      <c r="E39" s="78">
        <v>16898</v>
      </c>
      <c r="F39" s="78">
        <v>24342</v>
      </c>
      <c r="G39" s="78">
        <v>28993</v>
      </c>
      <c r="H39" s="78">
        <v>32211</v>
      </c>
      <c r="I39" s="78">
        <f>I4/H4*H39</f>
        <v>36461.874091958962</v>
      </c>
      <c r="J39" s="78">
        <f t="shared" ref="J39:S39" si="33">J4/I4*I39</f>
        <v>41496.453832444946</v>
      </c>
      <c r="K39" s="78">
        <f t="shared" si="33"/>
        <v>47417.393113580656</v>
      </c>
      <c r="L39" s="78">
        <f t="shared" si="33"/>
        <v>54183.164151002136</v>
      </c>
      <c r="M39" s="78">
        <f t="shared" si="33"/>
        <v>61914.31212555644</v>
      </c>
      <c r="N39" s="78">
        <f t="shared" si="33"/>
        <v>70748.582258829294</v>
      </c>
      <c r="O39" s="78">
        <f t="shared" si="33"/>
        <v>80843.374008321844</v>
      </c>
      <c r="P39" s="78">
        <f t="shared" si="33"/>
        <v>92378.545440516886</v>
      </c>
      <c r="Q39" s="78">
        <f t="shared" si="33"/>
        <v>105559.61774711667</v>
      </c>
      <c r="R39" s="78">
        <f t="shared" si="33"/>
        <v>120621.43699905221</v>
      </c>
      <c r="S39" s="78">
        <f t="shared" si="33"/>
        <v>137832.35837943095</v>
      </c>
      <c r="U39" s="50" t="s">
        <v>435</v>
      </c>
      <c r="V39" s="54">
        <f t="shared" si="25"/>
        <v>28.992999999999999</v>
      </c>
      <c r="W39" s="54">
        <f t="shared" si="23"/>
        <v>32.210999999999999</v>
      </c>
      <c r="X39" s="54">
        <f t="shared" si="23"/>
        <v>36.461874091958961</v>
      </c>
      <c r="Y39" s="54">
        <f t="shared" si="23"/>
        <v>41.496453832444949</v>
      </c>
      <c r="Z39" s="54">
        <f t="shared" si="23"/>
        <v>47.417393113580658</v>
      </c>
      <c r="AA39" s="54">
        <f t="shared" si="23"/>
        <v>54.183164151002138</v>
      </c>
      <c r="AB39" s="54">
        <f t="shared" si="23"/>
        <v>61.914312125556442</v>
      </c>
      <c r="AC39" s="54">
        <f t="shared" si="23"/>
        <v>70.748582258829288</v>
      </c>
      <c r="AD39" s="54">
        <f t="shared" si="23"/>
        <v>80.843374008321845</v>
      </c>
      <c r="AE39" s="54">
        <f t="shared" si="23"/>
        <v>92.378545440516888</v>
      </c>
      <c r="AF39" s="54">
        <f t="shared" si="23"/>
        <v>105.55961774711668</v>
      </c>
      <c r="AG39" s="54">
        <f t="shared" si="23"/>
        <v>120.62143699905221</v>
      </c>
      <c r="AH39" s="54">
        <f t="shared" si="23"/>
        <v>137.83235837943096</v>
      </c>
    </row>
    <row r="40" spans="1:34">
      <c r="A40" s="62" t="s">
        <v>322</v>
      </c>
      <c r="B40" s="78">
        <v>105538.7</v>
      </c>
      <c r="C40" s="78">
        <v>100109.5</v>
      </c>
      <c r="D40" s="78">
        <v>114193</v>
      </c>
      <c r="E40" s="78">
        <v>129437</v>
      </c>
      <c r="F40" s="78">
        <v>177755</v>
      </c>
      <c r="G40" s="78">
        <v>210029</v>
      </c>
      <c r="H40" s="78">
        <v>236966</v>
      </c>
      <c r="I40" s="78">
        <f>I4/H4*H40</f>
        <v>268238.31784406409</v>
      </c>
      <c r="J40" s="78">
        <f t="shared" ref="J40:S40" si="34">J4/I4*I40</f>
        <v>305276.10688457824</v>
      </c>
      <c r="K40" s="78">
        <f t="shared" si="34"/>
        <v>348834.55889456259</v>
      </c>
      <c r="L40" s="78">
        <f t="shared" si="34"/>
        <v>398608.16727845691</v>
      </c>
      <c r="M40" s="78">
        <f t="shared" si="34"/>
        <v>455483.74428439385</v>
      </c>
      <c r="N40" s="78">
        <f t="shared" si="34"/>
        <v>520474.63734580565</v>
      </c>
      <c r="O40" s="78">
        <f t="shared" si="34"/>
        <v>594738.7838085125</v>
      </c>
      <c r="P40" s="78">
        <f t="shared" si="34"/>
        <v>679599.34180427575</v>
      </c>
      <c r="Q40" s="78">
        <f t="shared" si="34"/>
        <v>776568.26484937605</v>
      </c>
      <c r="R40" s="78">
        <f t="shared" si="34"/>
        <v>887373.24019488401</v>
      </c>
      <c r="S40" s="78">
        <f t="shared" si="34"/>
        <v>1013988.4708869715</v>
      </c>
      <c r="U40" s="50" t="s">
        <v>322</v>
      </c>
      <c r="V40" s="54">
        <f t="shared" si="25"/>
        <v>210.029</v>
      </c>
      <c r="W40" s="54">
        <f t="shared" si="23"/>
        <v>236.96600000000001</v>
      </c>
      <c r="X40" s="54">
        <f t="shared" si="23"/>
        <v>268.23831784406411</v>
      </c>
      <c r="Y40" s="54">
        <f t="shared" si="23"/>
        <v>305.27610688457827</v>
      </c>
      <c r="Z40" s="54">
        <f t="shared" si="23"/>
        <v>348.83455889456258</v>
      </c>
      <c r="AA40" s="54">
        <f t="shared" si="23"/>
        <v>398.6081672784569</v>
      </c>
      <c r="AB40" s="54">
        <f t="shared" si="23"/>
        <v>455.48374428439382</v>
      </c>
      <c r="AC40" s="54">
        <f t="shared" si="23"/>
        <v>520.4746373458056</v>
      </c>
      <c r="AD40" s="54">
        <f t="shared" si="23"/>
        <v>594.73878380851249</v>
      </c>
      <c r="AE40" s="54">
        <f t="shared" si="23"/>
        <v>679.59934180427581</v>
      </c>
      <c r="AF40" s="54">
        <f t="shared" si="23"/>
        <v>776.56826484937608</v>
      </c>
      <c r="AG40" s="54">
        <f t="shared" si="23"/>
        <v>887.37324019488403</v>
      </c>
      <c r="AH40" s="54">
        <f t="shared" si="23"/>
        <v>1013.9884708869714</v>
      </c>
    </row>
    <row r="41" spans="1:34">
      <c r="A41" s="62" t="s">
        <v>436</v>
      </c>
      <c r="B41" s="78">
        <v>337085.97721289151</v>
      </c>
      <c r="C41" s="78">
        <v>326296.80167952797</v>
      </c>
      <c r="D41" s="78">
        <v>369114.64684521104</v>
      </c>
      <c r="E41" s="78">
        <v>390153</v>
      </c>
      <c r="F41" s="78">
        <v>466566</v>
      </c>
      <c r="G41" s="78">
        <f>309363+G16</f>
        <v>537388</v>
      </c>
      <c r="H41" s="78">
        <f t="shared" ref="H41:S41" si="35">H42+H43+H44</f>
        <v>595241.71</v>
      </c>
      <c r="I41" s="78">
        <f t="shared" si="35"/>
        <v>657327.62131370476</v>
      </c>
      <c r="J41" s="78">
        <f t="shared" si="35"/>
        <v>719424.61418120202</v>
      </c>
      <c r="K41" s="78">
        <f t="shared" si="35"/>
        <v>797812.42485962121</v>
      </c>
      <c r="L41" s="78">
        <f t="shared" si="35"/>
        <v>886157.70273364952</v>
      </c>
      <c r="M41" s="78">
        <f t="shared" si="35"/>
        <v>984867.88850722439</v>
      </c>
      <c r="N41" s="78">
        <f t="shared" si="35"/>
        <v>1095196.1134231461</v>
      </c>
      <c r="O41" s="78">
        <f t="shared" si="35"/>
        <v>1218550.1072257557</v>
      </c>
      <c r="P41" s="78">
        <f t="shared" si="35"/>
        <v>1356511.5984641784</v>
      </c>
      <c r="Q41" s="78">
        <f t="shared" si="35"/>
        <v>1510858.1882772904</v>
      </c>
      <c r="R41" s="78">
        <f t="shared" si="35"/>
        <v>1683588.0178268056</v>
      </c>
      <c r="S41" s="78">
        <f t="shared" si="35"/>
        <v>1912830.1699845972</v>
      </c>
      <c r="U41" s="50" t="s">
        <v>436</v>
      </c>
      <c r="V41" s="54">
        <f t="shared" si="25"/>
        <v>537.38800000000003</v>
      </c>
      <c r="W41" s="54">
        <f t="shared" si="23"/>
        <v>595.24171000000001</v>
      </c>
      <c r="X41" s="54">
        <f t="shared" si="23"/>
        <v>657.32762131370475</v>
      </c>
      <c r="Y41" s="54">
        <f t="shared" si="23"/>
        <v>719.42461418120206</v>
      </c>
      <c r="Z41" s="54">
        <f t="shared" si="23"/>
        <v>797.81242485962116</v>
      </c>
      <c r="AA41" s="54">
        <f t="shared" si="23"/>
        <v>886.15770273364956</v>
      </c>
      <c r="AB41" s="54">
        <f t="shared" si="23"/>
        <v>984.86788850722439</v>
      </c>
      <c r="AC41" s="54">
        <f t="shared" si="23"/>
        <v>1095.196113423146</v>
      </c>
      <c r="AD41" s="54">
        <f t="shared" si="23"/>
        <v>1218.5501072257557</v>
      </c>
      <c r="AE41" s="54">
        <f t="shared" si="23"/>
        <v>1356.5115984641784</v>
      </c>
      <c r="AF41" s="54">
        <f t="shared" si="23"/>
        <v>1510.8581882772905</v>
      </c>
      <c r="AG41" s="54">
        <f t="shared" si="23"/>
        <v>1683.5880178268055</v>
      </c>
      <c r="AH41" s="54">
        <f t="shared" si="23"/>
        <v>1912.8301699845972</v>
      </c>
    </row>
    <row r="42" spans="1:34">
      <c r="A42" s="63" t="s">
        <v>437</v>
      </c>
      <c r="B42" s="75">
        <v>256494.8</v>
      </c>
      <c r="C42" s="75">
        <v>243477</v>
      </c>
      <c r="D42" s="75">
        <v>265667</v>
      </c>
      <c r="E42" s="75">
        <v>253448</v>
      </c>
      <c r="F42" s="75">
        <v>295430</v>
      </c>
      <c r="G42" s="75">
        <v>358700</v>
      </c>
      <c r="H42" s="75">
        <v>397800</v>
      </c>
      <c r="I42" s="76">
        <v>445258.98898071627</v>
      </c>
      <c r="J42" s="76">
        <v>493629.61922586703</v>
      </c>
      <c r="K42" s="76">
        <v>547479.16105686163</v>
      </c>
      <c r="L42" s="76">
        <v>608464.35070217925</v>
      </c>
      <c r="M42" s="76">
        <v>676242.84613998723</v>
      </c>
      <c r="N42" s="76">
        <v>751571.37213999906</v>
      </c>
      <c r="O42" s="76">
        <v>835290.94709782838</v>
      </c>
      <c r="P42" s="76">
        <v>928336.27273075655</v>
      </c>
      <c r="Q42" s="76">
        <v>1031746.1697171963</v>
      </c>
      <c r="R42" s="76">
        <v>1146675.1757903576</v>
      </c>
      <c r="S42" s="76">
        <f>R42*S4/R4</f>
        <v>1310289.0141789261</v>
      </c>
      <c r="U42" s="64" t="s">
        <v>437</v>
      </c>
      <c r="V42" s="54">
        <f t="shared" si="25"/>
        <v>358.7</v>
      </c>
      <c r="W42" s="54">
        <f t="shared" si="23"/>
        <v>397.8</v>
      </c>
      <c r="X42" s="54">
        <f t="shared" si="23"/>
        <v>445.25898898071625</v>
      </c>
      <c r="Y42" s="54">
        <f t="shared" si="23"/>
        <v>493.62961922586703</v>
      </c>
      <c r="Z42" s="54">
        <f t="shared" si="23"/>
        <v>547.47916105686159</v>
      </c>
      <c r="AA42" s="54">
        <f t="shared" si="23"/>
        <v>608.46435070217922</v>
      </c>
      <c r="AB42" s="54">
        <f t="shared" si="23"/>
        <v>676.24284613998725</v>
      </c>
      <c r="AC42" s="54">
        <f t="shared" si="23"/>
        <v>751.57137213999908</v>
      </c>
      <c r="AD42" s="54">
        <f t="shared" si="23"/>
        <v>835.29094709782839</v>
      </c>
      <c r="AE42" s="54">
        <f t="shared" si="23"/>
        <v>928.3362727307566</v>
      </c>
      <c r="AF42" s="54">
        <f t="shared" si="23"/>
        <v>1031.7461697171962</v>
      </c>
      <c r="AG42" s="54">
        <f t="shared" si="23"/>
        <v>1146.6751757903576</v>
      </c>
      <c r="AH42" s="54">
        <f t="shared" si="23"/>
        <v>1310.2890141789262</v>
      </c>
    </row>
    <row r="43" spans="1:34">
      <c r="A43" s="63" t="s">
        <v>438</v>
      </c>
      <c r="B43" s="75">
        <v>0</v>
      </c>
      <c r="C43" s="75">
        <v>0</v>
      </c>
      <c r="D43" s="75">
        <v>17994</v>
      </c>
      <c r="E43" s="75">
        <v>44120</v>
      </c>
      <c r="F43" s="75">
        <v>69740</v>
      </c>
      <c r="G43" s="75">
        <v>69976</v>
      </c>
      <c r="H43" s="79">
        <v>70000</v>
      </c>
      <c r="I43" s="80">
        <v>73756.144469988474</v>
      </c>
      <c r="J43" s="80">
        <v>77786.801693138666</v>
      </c>
      <c r="K43" s="80">
        <v>81206.458117569477</v>
      </c>
      <c r="L43" s="80">
        <v>84434.615668109996</v>
      </c>
      <c r="M43" s="80">
        <v>87791.100465185809</v>
      </c>
      <c r="N43" s="80">
        <v>91281.013834226556</v>
      </c>
      <c r="O43" s="80">
        <v>94909.659890964263</v>
      </c>
      <c r="P43" s="80">
        <v>98682.553602849497</v>
      </c>
      <c r="Q43" s="80">
        <v>102605.42917092868</v>
      </c>
      <c r="R43" s="80">
        <v>106684.24874492167</v>
      </c>
      <c r="S43" s="80">
        <v>110925.21148474532</v>
      </c>
      <c r="U43" s="64" t="s">
        <v>438</v>
      </c>
      <c r="V43" s="54">
        <f t="shared" si="25"/>
        <v>69.975999999999999</v>
      </c>
      <c r="W43" s="54">
        <f t="shared" si="23"/>
        <v>70</v>
      </c>
      <c r="X43" s="54">
        <f t="shared" si="23"/>
        <v>73.75614446998847</v>
      </c>
      <c r="Y43" s="54">
        <f t="shared" si="23"/>
        <v>77.786801693138671</v>
      </c>
      <c r="Z43" s="54">
        <f t="shared" si="23"/>
        <v>81.206458117569483</v>
      </c>
      <c r="AA43" s="54">
        <f t="shared" si="23"/>
        <v>84.434615668109998</v>
      </c>
      <c r="AB43" s="54">
        <f t="shared" si="23"/>
        <v>87.791100465185806</v>
      </c>
      <c r="AC43" s="54">
        <f t="shared" si="23"/>
        <v>91.281013834226556</v>
      </c>
      <c r="AD43" s="54">
        <f t="shared" si="23"/>
        <v>94.909659890964264</v>
      </c>
      <c r="AE43" s="54">
        <f t="shared" si="23"/>
        <v>98.682553602849495</v>
      </c>
      <c r="AF43" s="54">
        <f t="shared" si="23"/>
        <v>102.60542917092867</v>
      </c>
      <c r="AG43" s="54">
        <f t="shared" si="23"/>
        <v>106.68424874492167</v>
      </c>
      <c r="AH43" s="54">
        <f t="shared" si="23"/>
        <v>110.92521148474532</v>
      </c>
    </row>
    <row r="44" spans="1:34">
      <c r="A44" s="63" t="s">
        <v>439</v>
      </c>
      <c r="B44" s="75">
        <f t="shared" ref="B44:G44" si="36">B41-B42-B43</f>
        <v>80591.177212891518</v>
      </c>
      <c r="C44" s="75">
        <f t="shared" si="36"/>
        <v>82819.801679527969</v>
      </c>
      <c r="D44" s="75">
        <f t="shared" si="36"/>
        <v>85453.646845211042</v>
      </c>
      <c r="E44" s="75">
        <f t="shared" si="36"/>
        <v>92585</v>
      </c>
      <c r="F44" s="75">
        <f t="shared" si="36"/>
        <v>101396</v>
      </c>
      <c r="G44" s="75">
        <f t="shared" si="36"/>
        <v>108712</v>
      </c>
      <c r="H44" s="75">
        <v>127441.71</v>
      </c>
      <c r="I44" s="76">
        <v>138312.48786299999</v>
      </c>
      <c r="J44" s="76">
        <v>148008.19326219629</v>
      </c>
      <c r="K44" s="76">
        <f>K4/J4*J44</f>
        <v>169126.80568519016</v>
      </c>
      <c r="L44" s="76">
        <f t="shared" ref="L44:S44" si="37">L4/K4*K44</f>
        <v>193258.73636336031</v>
      </c>
      <c r="M44" s="76">
        <f t="shared" si="37"/>
        <v>220833.9419020513</v>
      </c>
      <c r="N44" s="76">
        <f t="shared" si="37"/>
        <v>252343.72744892046</v>
      </c>
      <c r="O44" s="76">
        <f t="shared" si="37"/>
        <v>288349.50023696315</v>
      </c>
      <c r="P44" s="76">
        <f t="shared" si="37"/>
        <v>329492.77213057247</v>
      </c>
      <c r="Q44" s="76">
        <f t="shared" si="37"/>
        <v>376506.5893891654</v>
      </c>
      <c r="R44" s="76">
        <f t="shared" si="37"/>
        <v>430228.59329152625</v>
      </c>
      <c r="S44" s="76">
        <f t="shared" si="37"/>
        <v>491615.94432092563</v>
      </c>
      <c r="U44" s="64" t="s">
        <v>439</v>
      </c>
      <c r="V44" s="54">
        <f t="shared" si="25"/>
        <v>108.712</v>
      </c>
      <c r="W44" s="54">
        <f t="shared" si="23"/>
        <v>127.44171</v>
      </c>
      <c r="X44" s="54">
        <f t="shared" si="23"/>
        <v>138.312487863</v>
      </c>
      <c r="Y44" s="54">
        <f t="shared" si="23"/>
        <v>148.0081932621963</v>
      </c>
      <c r="Z44" s="54">
        <f t="shared" si="23"/>
        <v>169.12680568519016</v>
      </c>
      <c r="AA44" s="54">
        <f t="shared" si="23"/>
        <v>193.2587363633603</v>
      </c>
      <c r="AB44" s="54">
        <f t="shared" si="23"/>
        <v>220.83394190205129</v>
      </c>
      <c r="AC44" s="54">
        <f t="shared" si="23"/>
        <v>252.34372744892045</v>
      </c>
      <c r="AD44" s="54">
        <f t="shared" si="23"/>
        <v>288.34950023696314</v>
      </c>
      <c r="AE44" s="54">
        <f t="shared" si="23"/>
        <v>329.49277213057246</v>
      </c>
      <c r="AF44" s="54">
        <f t="shared" si="23"/>
        <v>376.50658938916541</v>
      </c>
      <c r="AG44" s="54">
        <f t="shared" si="23"/>
        <v>430.22859329152624</v>
      </c>
      <c r="AH44" s="54">
        <f t="shared" si="23"/>
        <v>491.61594432092562</v>
      </c>
    </row>
    <row r="45" spans="1:34">
      <c r="A45" s="53" t="s">
        <v>440</v>
      </c>
      <c r="B45" s="73">
        <v>63055.09999999986</v>
      </c>
      <c r="C45" s="73">
        <v>67058.500000000116</v>
      </c>
      <c r="D45" s="73">
        <v>27838</v>
      </c>
      <c r="E45" s="73">
        <v>52972</v>
      </c>
      <c r="F45" s="73">
        <v>39969</v>
      </c>
      <c r="G45" s="73">
        <f>G29-G15</f>
        <v>65894</v>
      </c>
      <c r="H45" s="73">
        <f t="shared" ref="H45:S45" si="38">H29-H15</f>
        <v>63040.629200431751</v>
      </c>
      <c r="I45" s="73">
        <f t="shared" si="38"/>
        <v>58379.601367425639</v>
      </c>
      <c r="J45" s="73">
        <f t="shared" si="38"/>
        <v>57240.331217847764</v>
      </c>
      <c r="K45" s="73">
        <f t="shared" si="38"/>
        <v>65289.699642364867</v>
      </c>
      <c r="L45" s="73">
        <f t="shared" si="38"/>
        <v>78542.538514902815</v>
      </c>
      <c r="M45" s="73">
        <f t="shared" si="38"/>
        <v>93260.319856877439</v>
      </c>
      <c r="N45" s="73">
        <f t="shared" si="38"/>
        <v>85210.581292541232</v>
      </c>
      <c r="O45" s="73">
        <f t="shared" si="38"/>
        <v>80542.44192120526</v>
      </c>
      <c r="P45" s="73">
        <f t="shared" si="38"/>
        <v>71983.011237512343</v>
      </c>
      <c r="Q45" s="73">
        <f t="shared" si="38"/>
        <v>59702.040388427675</v>
      </c>
      <c r="R45" s="73">
        <f t="shared" si="38"/>
        <v>44005.408159758896</v>
      </c>
      <c r="S45" s="73">
        <f t="shared" si="38"/>
        <v>61044.243748396635</v>
      </c>
      <c r="U45" s="50" t="s">
        <v>441</v>
      </c>
      <c r="V45" s="51">
        <f t="shared" si="25"/>
        <v>65.894000000000005</v>
      </c>
      <c r="W45" s="51">
        <f t="shared" si="25"/>
        <v>63.040629200431752</v>
      </c>
      <c r="X45" s="51">
        <f t="shared" si="25"/>
        <v>58.379601367425636</v>
      </c>
      <c r="Y45" s="51">
        <f t="shared" si="25"/>
        <v>57.240331217847768</v>
      </c>
      <c r="Z45" s="51">
        <f t="shared" si="25"/>
        <v>65.289699642364866</v>
      </c>
      <c r="AA45" s="51">
        <f t="shared" si="25"/>
        <v>78.542538514902816</v>
      </c>
      <c r="AB45" s="51">
        <f t="shared" si="25"/>
        <v>93.260319856877445</v>
      </c>
      <c r="AC45" s="51">
        <f t="shared" si="25"/>
        <v>85.210581292541235</v>
      </c>
      <c r="AD45" s="51">
        <f t="shared" si="25"/>
        <v>80.542441921205267</v>
      </c>
      <c r="AE45" s="51">
        <f t="shared" si="25"/>
        <v>71.983011237512343</v>
      </c>
      <c r="AF45" s="51">
        <f t="shared" si="25"/>
        <v>59.702040388427676</v>
      </c>
      <c r="AG45" s="51">
        <f t="shared" si="25"/>
        <v>44.005408159758893</v>
      </c>
      <c r="AH45" s="51">
        <f t="shared" si="25"/>
        <v>61.044243748396632</v>
      </c>
    </row>
    <row r="46" spans="1:3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34" ht="18.75" hidden="1" outlineLevel="1">
      <c r="A47" s="38" t="s">
        <v>384</v>
      </c>
      <c r="B47" s="38">
        <v>2013</v>
      </c>
      <c r="C47" s="38">
        <v>2014</v>
      </c>
      <c r="D47" s="38">
        <v>2015</v>
      </c>
      <c r="E47" s="38">
        <v>2016</v>
      </c>
      <c r="F47" s="38">
        <v>2017</v>
      </c>
      <c r="G47" s="39">
        <v>2018</v>
      </c>
      <c r="H47" s="39">
        <v>2019</v>
      </c>
      <c r="I47" s="39">
        <v>2020</v>
      </c>
      <c r="J47" s="39">
        <v>2021</v>
      </c>
      <c r="K47" s="39">
        <v>2022</v>
      </c>
      <c r="L47" s="39">
        <v>2023</v>
      </c>
      <c r="M47" s="39">
        <v>2024</v>
      </c>
      <c r="N47" s="39">
        <v>2025</v>
      </c>
      <c r="O47" s="39">
        <v>2026</v>
      </c>
      <c r="P47" s="39">
        <v>2027</v>
      </c>
      <c r="Q47" s="39">
        <v>2028</v>
      </c>
      <c r="R47" s="39">
        <v>2029</v>
      </c>
      <c r="S47" s="39">
        <v>2030</v>
      </c>
      <c r="U47" s="48" t="s">
        <v>384</v>
      </c>
      <c r="V47" s="49">
        <v>2018</v>
      </c>
      <c r="W47" s="49" t="s">
        <v>393</v>
      </c>
      <c r="X47" s="49" t="s">
        <v>394</v>
      </c>
      <c r="Y47" s="49" t="s">
        <v>395</v>
      </c>
      <c r="Z47" s="49" t="s">
        <v>396</v>
      </c>
      <c r="AA47" s="49" t="s">
        <v>397</v>
      </c>
      <c r="AB47" s="49" t="s">
        <v>398</v>
      </c>
      <c r="AC47" s="49" t="s">
        <v>399</v>
      </c>
      <c r="AD47" s="49" t="s">
        <v>400</v>
      </c>
      <c r="AE47" s="49" t="s">
        <v>401</v>
      </c>
      <c r="AF47" s="49" t="s">
        <v>402</v>
      </c>
      <c r="AG47" s="49" t="s">
        <v>403</v>
      </c>
      <c r="AH47" s="49" t="s">
        <v>404</v>
      </c>
    </row>
    <row r="48" spans="1:34" hidden="1" outlineLevel="1">
      <c r="A48" s="53" t="s">
        <v>442</v>
      </c>
      <c r="B48" s="65">
        <f>B15/B4</f>
        <v>0.43631765163632608</v>
      </c>
      <c r="C48" s="65">
        <f t="shared" ref="C48:S48" si="39">C15/C4</f>
        <v>0.41127713405232302</v>
      </c>
      <c r="D48" s="65">
        <f t="shared" si="39"/>
        <v>0.4267868511709827</v>
      </c>
      <c r="E48" s="65">
        <f t="shared" si="39"/>
        <v>0.38383801930339906</v>
      </c>
      <c r="F48" s="65">
        <f t="shared" si="39"/>
        <v>0.40147267851156554</v>
      </c>
      <c r="G48" s="65">
        <f t="shared" si="39"/>
        <v>0.39685924635400566</v>
      </c>
      <c r="H48" s="65">
        <f t="shared" si="39"/>
        <v>0.39136601068062271</v>
      </c>
      <c r="I48" s="65">
        <f t="shared" si="39"/>
        <v>0.39047233620458138</v>
      </c>
      <c r="J48" s="65">
        <f t="shared" si="39"/>
        <v>0.38857076012238362</v>
      </c>
      <c r="K48" s="65">
        <f t="shared" si="39"/>
        <v>0.38633777590389251</v>
      </c>
      <c r="L48" s="65">
        <f t="shared" si="39"/>
        <v>0.38394598320394951</v>
      </c>
      <c r="M48" s="65">
        <f t="shared" si="39"/>
        <v>0.38195359544927776</v>
      </c>
      <c r="N48" s="65">
        <f t="shared" si="39"/>
        <v>0.38103056479217678</v>
      </c>
      <c r="O48" s="65">
        <f t="shared" si="39"/>
        <v>0.3796051451355566</v>
      </c>
      <c r="P48" s="65">
        <f t="shared" si="39"/>
        <v>0.37846619464357417</v>
      </c>
      <c r="Q48" s="65">
        <f t="shared" si="39"/>
        <v>0.37750092261761514</v>
      </c>
      <c r="R48" s="65">
        <f t="shared" si="39"/>
        <v>0.37662051897220761</v>
      </c>
      <c r="S48" s="65">
        <f t="shared" si="39"/>
        <v>0.37576786037393572</v>
      </c>
      <c r="U48" s="50" t="s">
        <v>442</v>
      </c>
      <c r="V48" s="66">
        <f>G48</f>
        <v>0.39685924635400566</v>
      </c>
      <c r="W48" s="66">
        <f t="shared" ref="W48:AH60" si="40">H48</f>
        <v>0.39136601068062271</v>
      </c>
      <c r="X48" s="66">
        <f t="shared" si="40"/>
        <v>0.39047233620458138</v>
      </c>
      <c r="Y48" s="66">
        <f t="shared" si="40"/>
        <v>0.38857076012238362</v>
      </c>
      <c r="Z48" s="66">
        <f t="shared" si="40"/>
        <v>0.38633777590389251</v>
      </c>
      <c r="AA48" s="66">
        <f t="shared" si="40"/>
        <v>0.38394598320394951</v>
      </c>
      <c r="AB48" s="66">
        <f t="shared" si="40"/>
        <v>0.38195359544927776</v>
      </c>
      <c r="AC48" s="66">
        <f t="shared" si="40"/>
        <v>0.38103056479217678</v>
      </c>
      <c r="AD48" s="66">
        <f t="shared" si="40"/>
        <v>0.3796051451355566</v>
      </c>
      <c r="AE48" s="66">
        <f t="shared" si="40"/>
        <v>0.37846619464357417</v>
      </c>
      <c r="AF48" s="66">
        <f t="shared" si="40"/>
        <v>0.37750092261761514</v>
      </c>
      <c r="AG48" s="66">
        <f t="shared" si="40"/>
        <v>0.37662051897220761</v>
      </c>
      <c r="AH48" s="66">
        <f t="shared" si="40"/>
        <v>0.37576786037393572</v>
      </c>
    </row>
    <row r="49" spans="1:34" hidden="1" outlineLevel="1">
      <c r="A49" s="53" t="s">
        <v>443</v>
      </c>
      <c r="B49" s="65">
        <f>B16/B4</f>
        <v>0.13198108859656679</v>
      </c>
      <c r="C49" s="65">
        <f t="shared" ref="C49:S49" si="41">C16/C4</f>
        <v>0.12018174289316839</v>
      </c>
      <c r="D49" s="65">
        <f t="shared" si="41"/>
        <v>9.7388096562397927E-2</v>
      </c>
      <c r="E49" s="65">
        <f t="shared" si="41"/>
        <v>5.5319765002098197E-2</v>
      </c>
      <c r="F49" s="65">
        <f t="shared" si="41"/>
        <v>6.0611800201139793E-2</v>
      </c>
      <c r="G49" s="65">
        <f t="shared" si="41"/>
        <v>6.4075364599432375E-2</v>
      </c>
      <c r="H49" s="65">
        <f t="shared" si="41"/>
        <v>6.5075364599432389E-2</v>
      </c>
      <c r="I49" s="65">
        <f t="shared" si="41"/>
        <v>6.6075364599432404E-2</v>
      </c>
      <c r="J49" s="65">
        <f t="shared" si="41"/>
        <v>6.7075364599432391E-2</v>
      </c>
      <c r="K49" s="65">
        <f t="shared" si="41"/>
        <v>6.8075364599432392E-2</v>
      </c>
      <c r="L49" s="65">
        <f t="shared" si="41"/>
        <v>6.9075364599432393E-2</v>
      </c>
      <c r="M49" s="65">
        <f t="shared" si="41"/>
        <v>7.0075364599432394E-2</v>
      </c>
      <c r="N49" s="65">
        <f t="shared" si="41"/>
        <v>7.1075364599432381E-2</v>
      </c>
      <c r="O49" s="65">
        <f t="shared" si="41"/>
        <v>7.2075364599432382E-2</v>
      </c>
      <c r="P49" s="65">
        <f t="shared" si="41"/>
        <v>7.3075364599432382E-2</v>
      </c>
      <c r="Q49" s="65">
        <f t="shared" si="41"/>
        <v>7.4075364599432383E-2</v>
      </c>
      <c r="R49" s="65">
        <f t="shared" si="41"/>
        <v>7.507536459943237E-2</v>
      </c>
      <c r="S49" s="65">
        <f t="shared" si="41"/>
        <v>7.6075364599432371E-2</v>
      </c>
      <c r="U49" s="50" t="s">
        <v>444</v>
      </c>
      <c r="V49" s="52">
        <f t="shared" ref="V49:V60" si="42">G49</f>
        <v>6.4075364599432375E-2</v>
      </c>
      <c r="W49" s="52">
        <f t="shared" si="40"/>
        <v>6.5075364599432389E-2</v>
      </c>
      <c r="X49" s="52">
        <f t="shared" si="40"/>
        <v>6.6075364599432404E-2</v>
      </c>
      <c r="Y49" s="52">
        <f t="shared" si="40"/>
        <v>6.7075364599432391E-2</v>
      </c>
      <c r="Z49" s="52">
        <f t="shared" si="40"/>
        <v>6.8075364599432392E-2</v>
      </c>
      <c r="AA49" s="52">
        <f t="shared" si="40"/>
        <v>6.9075364599432393E-2</v>
      </c>
      <c r="AB49" s="52">
        <f t="shared" si="40"/>
        <v>7.0075364599432394E-2</v>
      </c>
      <c r="AC49" s="52">
        <f t="shared" si="40"/>
        <v>7.1075364599432381E-2</v>
      </c>
      <c r="AD49" s="52">
        <f t="shared" si="40"/>
        <v>7.2075364599432382E-2</v>
      </c>
      <c r="AE49" s="52">
        <f t="shared" si="40"/>
        <v>7.3075364599432382E-2</v>
      </c>
      <c r="AF49" s="52">
        <f t="shared" si="40"/>
        <v>7.4075364599432383E-2</v>
      </c>
      <c r="AG49" s="52">
        <f t="shared" si="40"/>
        <v>7.507536459943237E-2</v>
      </c>
      <c r="AH49" s="52">
        <f t="shared" si="40"/>
        <v>7.6075364599432371E-2</v>
      </c>
    </row>
    <row r="50" spans="1:34" hidden="1" outlineLevel="1">
      <c r="A50" s="53" t="s">
        <v>445</v>
      </c>
      <c r="B50" s="65">
        <f>B17/B4</f>
        <v>0.30433656303975926</v>
      </c>
      <c r="C50" s="65">
        <f t="shared" ref="C50:S50" si="43">C17/C4</f>
        <v>0.29109539115915462</v>
      </c>
      <c r="D50" s="65">
        <f t="shared" si="43"/>
        <v>0.32939875460858475</v>
      </c>
      <c r="E50" s="65">
        <f t="shared" si="43"/>
        <v>0.32851825430130088</v>
      </c>
      <c r="F50" s="65">
        <f t="shared" si="43"/>
        <v>0.34086087831042572</v>
      </c>
      <c r="G50" s="65">
        <f t="shared" si="43"/>
        <v>0.3327838817545733</v>
      </c>
      <c r="H50" s="65">
        <f t="shared" si="43"/>
        <v>0.32629064608119035</v>
      </c>
      <c r="I50" s="65">
        <f t="shared" si="43"/>
        <v>0.32439697160514902</v>
      </c>
      <c r="J50" s="65">
        <f t="shared" si="43"/>
        <v>0.3214953955229512</v>
      </c>
      <c r="K50" s="65">
        <f t="shared" si="43"/>
        <v>0.31826241130446015</v>
      </c>
      <c r="L50" s="65">
        <f t="shared" si="43"/>
        <v>0.31487061860451709</v>
      </c>
      <c r="M50" s="65">
        <f t="shared" si="43"/>
        <v>0.31187823084984534</v>
      </c>
      <c r="N50" s="65">
        <f t="shared" si="43"/>
        <v>0.30995520019274436</v>
      </c>
      <c r="O50" s="65">
        <f t="shared" si="43"/>
        <v>0.30752978053612423</v>
      </c>
      <c r="P50" s="65">
        <f t="shared" si="43"/>
        <v>0.30539083004414175</v>
      </c>
      <c r="Q50" s="65">
        <f t="shared" si="43"/>
        <v>0.30342555801818277</v>
      </c>
      <c r="R50" s="65">
        <f t="shared" si="43"/>
        <v>0.30154515437277524</v>
      </c>
      <c r="S50" s="65">
        <f t="shared" si="43"/>
        <v>0.29969249577450341</v>
      </c>
      <c r="U50" s="50" t="s">
        <v>445</v>
      </c>
      <c r="V50" s="66">
        <f t="shared" si="42"/>
        <v>0.3327838817545733</v>
      </c>
      <c r="W50" s="66">
        <f t="shared" si="40"/>
        <v>0.32629064608119035</v>
      </c>
      <c r="X50" s="66">
        <f t="shared" si="40"/>
        <v>0.32439697160514902</v>
      </c>
      <c r="Y50" s="66">
        <f t="shared" si="40"/>
        <v>0.3214953955229512</v>
      </c>
      <c r="Z50" s="66">
        <f t="shared" si="40"/>
        <v>0.31826241130446015</v>
      </c>
      <c r="AA50" s="66">
        <f t="shared" si="40"/>
        <v>0.31487061860451709</v>
      </c>
      <c r="AB50" s="66">
        <f t="shared" si="40"/>
        <v>0.31187823084984534</v>
      </c>
      <c r="AC50" s="66">
        <f t="shared" si="40"/>
        <v>0.30995520019274436</v>
      </c>
      <c r="AD50" s="66">
        <f t="shared" si="40"/>
        <v>0.30752978053612423</v>
      </c>
      <c r="AE50" s="66">
        <f t="shared" si="40"/>
        <v>0.30539083004414175</v>
      </c>
      <c r="AF50" s="66">
        <f t="shared" si="40"/>
        <v>0.30342555801818277</v>
      </c>
      <c r="AG50" s="66">
        <f t="shared" si="40"/>
        <v>0.30154515437277524</v>
      </c>
      <c r="AH50" s="66">
        <f t="shared" si="40"/>
        <v>0.29969249577450341</v>
      </c>
    </row>
    <row r="51" spans="1:34" hidden="1" outlineLevel="1">
      <c r="A51" s="40" t="s">
        <v>415</v>
      </c>
      <c r="B51" s="44">
        <f>B18/B4</f>
        <v>4.9590736605378542E-2</v>
      </c>
      <c r="C51" s="44">
        <f t="shared" ref="C51:S51" si="44">C18/C4</f>
        <v>4.7999971915993075E-2</v>
      </c>
      <c r="D51" s="44">
        <f t="shared" si="44"/>
        <v>5.0510392238683519E-2</v>
      </c>
      <c r="E51" s="44">
        <f t="shared" si="44"/>
        <v>5.8237935375577005E-2</v>
      </c>
      <c r="F51" s="44">
        <f t="shared" si="44"/>
        <v>6.2248072410325178E-2</v>
      </c>
      <c r="G51" s="44">
        <f t="shared" si="44"/>
        <v>6.434962205299688E-2</v>
      </c>
      <c r="H51" s="44">
        <f t="shared" si="44"/>
        <v>6.5349622052996881E-2</v>
      </c>
      <c r="I51" s="44">
        <f t="shared" si="44"/>
        <v>6.6349622052996896E-2</v>
      </c>
      <c r="J51" s="44">
        <f t="shared" si="44"/>
        <v>6.7349622052996896E-2</v>
      </c>
      <c r="K51" s="44">
        <f t="shared" si="44"/>
        <v>6.8349622052996883E-2</v>
      </c>
      <c r="L51" s="44">
        <f t="shared" si="44"/>
        <v>6.9349622052996884E-2</v>
      </c>
      <c r="M51" s="44">
        <f t="shared" si="44"/>
        <v>7.0349622052996885E-2</v>
      </c>
      <c r="N51" s="44">
        <f t="shared" si="44"/>
        <v>7.1349622052996872E-2</v>
      </c>
      <c r="O51" s="44">
        <f t="shared" si="44"/>
        <v>7.2349622052996873E-2</v>
      </c>
      <c r="P51" s="44">
        <f t="shared" si="44"/>
        <v>7.3349622052996888E-2</v>
      </c>
      <c r="Q51" s="44">
        <f t="shared" si="44"/>
        <v>7.4349622052996875E-2</v>
      </c>
      <c r="R51" s="44">
        <f t="shared" si="44"/>
        <v>7.534962205299689E-2</v>
      </c>
      <c r="S51" s="44">
        <f t="shared" si="44"/>
        <v>7.6349622052996877E-2</v>
      </c>
      <c r="U51" s="55" t="s">
        <v>415</v>
      </c>
      <c r="V51" s="52">
        <f t="shared" si="42"/>
        <v>6.434962205299688E-2</v>
      </c>
      <c r="W51" s="52">
        <f t="shared" si="40"/>
        <v>6.5349622052996881E-2</v>
      </c>
      <c r="X51" s="52">
        <f t="shared" si="40"/>
        <v>6.6349622052996896E-2</v>
      </c>
      <c r="Y51" s="52">
        <f t="shared" si="40"/>
        <v>6.7349622052996896E-2</v>
      </c>
      <c r="Z51" s="52">
        <f t="shared" si="40"/>
        <v>6.8349622052996883E-2</v>
      </c>
      <c r="AA51" s="52">
        <f t="shared" si="40"/>
        <v>6.9349622052996884E-2</v>
      </c>
      <c r="AB51" s="52">
        <f t="shared" si="40"/>
        <v>7.0349622052996885E-2</v>
      </c>
      <c r="AC51" s="52">
        <f t="shared" si="40"/>
        <v>7.1349622052996872E-2</v>
      </c>
      <c r="AD51" s="52">
        <f t="shared" si="40"/>
        <v>7.2349622052996873E-2</v>
      </c>
      <c r="AE51" s="52">
        <f t="shared" si="40"/>
        <v>7.3349622052996888E-2</v>
      </c>
      <c r="AF51" s="52">
        <f t="shared" si="40"/>
        <v>7.4349622052996875E-2</v>
      </c>
      <c r="AG51" s="52">
        <f t="shared" si="40"/>
        <v>7.534962205299689E-2</v>
      </c>
      <c r="AH51" s="52">
        <f t="shared" si="40"/>
        <v>7.6349622052996877E-2</v>
      </c>
    </row>
    <row r="52" spans="1:34" hidden="1" outlineLevel="1">
      <c r="A52" s="56" t="s">
        <v>446</v>
      </c>
      <c r="B52" s="44">
        <f>B19/B4</f>
        <v>3.7798218609679773E-2</v>
      </c>
      <c r="C52" s="44">
        <f t="shared" ref="C52:S52" si="45">C19/C4</f>
        <v>2.5659527371694385E-2</v>
      </c>
      <c r="D52" s="44">
        <f t="shared" si="45"/>
        <v>1.9729239013911888E-2</v>
      </c>
      <c r="E52" s="44">
        <f t="shared" si="45"/>
        <v>2.5271926143516577E-2</v>
      </c>
      <c r="F52" s="44">
        <f t="shared" si="45"/>
        <v>2.4604760308414349E-2</v>
      </c>
      <c r="G52" s="44">
        <f t="shared" si="45"/>
        <v>2.9837300137690731E-2</v>
      </c>
      <c r="H52" s="44">
        <f t="shared" si="45"/>
        <v>2.576358168972703E-2</v>
      </c>
      <c r="I52" s="44">
        <f t="shared" si="45"/>
        <v>2.576358168972703E-2</v>
      </c>
      <c r="J52" s="44">
        <f t="shared" si="45"/>
        <v>2.5763581689727033E-2</v>
      </c>
      <c r="K52" s="44">
        <f t="shared" si="45"/>
        <v>2.576358168972703E-2</v>
      </c>
      <c r="L52" s="44">
        <f t="shared" si="45"/>
        <v>2.576358168972703E-2</v>
      </c>
      <c r="M52" s="44">
        <f t="shared" si="45"/>
        <v>2.5763581689727026E-2</v>
      </c>
      <c r="N52" s="44">
        <f t="shared" si="45"/>
        <v>2.5763581689727026E-2</v>
      </c>
      <c r="O52" s="44">
        <f t="shared" si="45"/>
        <v>2.5763581689727026E-2</v>
      </c>
      <c r="P52" s="44">
        <f t="shared" si="45"/>
        <v>2.576358168972703E-2</v>
      </c>
      <c r="Q52" s="44">
        <f t="shared" si="45"/>
        <v>2.576358168972703E-2</v>
      </c>
      <c r="R52" s="44">
        <f t="shared" si="45"/>
        <v>2.5763581689727026E-2</v>
      </c>
      <c r="S52" s="44">
        <f t="shared" si="45"/>
        <v>2.5763581689727026E-2</v>
      </c>
      <c r="U52" s="55" t="s">
        <v>416</v>
      </c>
      <c r="V52" s="52">
        <f t="shared" si="42"/>
        <v>2.9837300137690731E-2</v>
      </c>
      <c r="W52" s="52">
        <f t="shared" si="40"/>
        <v>2.576358168972703E-2</v>
      </c>
      <c r="X52" s="52">
        <f t="shared" si="40"/>
        <v>2.576358168972703E-2</v>
      </c>
      <c r="Y52" s="52">
        <f t="shared" si="40"/>
        <v>2.5763581689727033E-2</v>
      </c>
      <c r="Z52" s="52">
        <f t="shared" si="40"/>
        <v>2.576358168972703E-2</v>
      </c>
      <c r="AA52" s="52">
        <f t="shared" si="40"/>
        <v>2.576358168972703E-2</v>
      </c>
      <c r="AB52" s="52">
        <f t="shared" si="40"/>
        <v>2.5763581689727026E-2</v>
      </c>
      <c r="AC52" s="52">
        <f t="shared" si="40"/>
        <v>2.5763581689727026E-2</v>
      </c>
      <c r="AD52" s="52">
        <f t="shared" si="40"/>
        <v>2.5763581689727026E-2</v>
      </c>
      <c r="AE52" s="52">
        <f t="shared" si="40"/>
        <v>2.576358168972703E-2</v>
      </c>
      <c r="AF52" s="52">
        <f t="shared" si="40"/>
        <v>2.576358168972703E-2</v>
      </c>
      <c r="AG52" s="52">
        <f t="shared" si="40"/>
        <v>2.5763581689727026E-2</v>
      </c>
      <c r="AH52" s="52">
        <f t="shared" si="40"/>
        <v>2.5763581689727026E-2</v>
      </c>
    </row>
    <row r="53" spans="1:34" hidden="1" outlineLevel="1">
      <c r="A53" s="56" t="s">
        <v>417</v>
      </c>
      <c r="B53" s="44">
        <f>B20/B4</f>
        <v>8.8161775369416148E-2</v>
      </c>
      <c r="C53" s="44">
        <f t="shared" ref="C53:S53" si="46">C20/C4</f>
        <v>8.8735377168213003E-2</v>
      </c>
      <c r="D53" s="44">
        <f t="shared" si="46"/>
        <v>9.0152152761008311E-2</v>
      </c>
      <c r="E53" s="44">
        <f t="shared" si="46"/>
        <v>9.8827528325639943E-2</v>
      </c>
      <c r="F53" s="44">
        <f t="shared" si="46"/>
        <v>0.10525645323499833</v>
      </c>
      <c r="G53" s="44">
        <f t="shared" si="46"/>
        <v>0.10523758675920983</v>
      </c>
      <c r="H53" s="44">
        <f t="shared" si="46"/>
        <v>0.10523758675920981</v>
      </c>
      <c r="I53" s="44">
        <f t="shared" si="46"/>
        <v>0.10523758675920983</v>
      </c>
      <c r="J53" s="44">
        <f t="shared" si="46"/>
        <v>0.10523758675920983</v>
      </c>
      <c r="K53" s="44">
        <f t="shared" si="46"/>
        <v>0.10523758675920983</v>
      </c>
      <c r="L53" s="44">
        <f t="shared" si="46"/>
        <v>0.10523758675920983</v>
      </c>
      <c r="M53" s="44">
        <f t="shared" si="46"/>
        <v>0.10523758675920983</v>
      </c>
      <c r="N53" s="44">
        <f t="shared" si="46"/>
        <v>0.10523758675920981</v>
      </c>
      <c r="O53" s="44">
        <f t="shared" si="46"/>
        <v>0.10523758675920981</v>
      </c>
      <c r="P53" s="44">
        <f t="shared" si="46"/>
        <v>0.10523758675920981</v>
      </c>
      <c r="Q53" s="44">
        <f t="shared" si="46"/>
        <v>0.1052375867592098</v>
      </c>
      <c r="R53" s="44">
        <f t="shared" si="46"/>
        <v>0.10523758675920979</v>
      </c>
      <c r="S53" s="44">
        <f t="shared" si="46"/>
        <v>0.10523758675920979</v>
      </c>
      <c r="U53" s="55" t="s">
        <v>417</v>
      </c>
      <c r="V53" s="52">
        <f t="shared" si="42"/>
        <v>0.10523758675920983</v>
      </c>
      <c r="W53" s="52">
        <f t="shared" si="40"/>
        <v>0.10523758675920981</v>
      </c>
      <c r="X53" s="52">
        <f t="shared" si="40"/>
        <v>0.10523758675920983</v>
      </c>
      <c r="Y53" s="52">
        <f t="shared" si="40"/>
        <v>0.10523758675920983</v>
      </c>
      <c r="Z53" s="52">
        <f t="shared" si="40"/>
        <v>0.10523758675920983</v>
      </c>
      <c r="AA53" s="52">
        <f t="shared" si="40"/>
        <v>0.10523758675920983</v>
      </c>
      <c r="AB53" s="52">
        <f t="shared" si="40"/>
        <v>0.10523758675920983</v>
      </c>
      <c r="AC53" s="52">
        <f t="shared" si="40"/>
        <v>0.10523758675920981</v>
      </c>
      <c r="AD53" s="52">
        <f t="shared" si="40"/>
        <v>0.10523758675920981</v>
      </c>
      <c r="AE53" s="52">
        <f t="shared" si="40"/>
        <v>0.10523758675920981</v>
      </c>
      <c r="AF53" s="52">
        <f t="shared" si="40"/>
        <v>0.1052375867592098</v>
      </c>
      <c r="AG53" s="52">
        <f t="shared" si="40"/>
        <v>0.10523758675920979</v>
      </c>
      <c r="AH53" s="52">
        <f t="shared" si="40"/>
        <v>0.10523758675920979</v>
      </c>
    </row>
    <row r="54" spans="1:34" hidden="1" outlineLevel="1">
      <c r="A54" s="56" t="s">
        <v>418</v>
      </c>
      <c r="B54" s="44">
        <f>B21/B4</f>
        <v>2.5202638475639048E-2</v>
      </c>
      <c r="C54" s="44">
        <f t="shared" ref="C54:S54" si="47">C21/C4</f>
        <v>2.8785851787930004E-2</v>
      </c>
      <c r="D54" s="44">
        <f t="shared" si="47"/>
        <v>3.5763577706624743E-2</v>
      </c>
      <c r="E54" s="44">
        <f t="shared" si="47"/>
        <v>4.2698279479647501E-2</v>
      </c>
      <c r="F54" s="44">
        <f t="shared" si="47"/>
        <v>4.0713711029165267E-2</v>
      </c>
      <c r="G54" s="44">
        <f t="shared" si="47"/>
        <v>3.7274847556692053E-2</v>
      </c>
      <c r="H54" s="44">
        <f t="shared" si="47"/>
        <v>3.6921628012825766E-2</v>
      </c>
      <c r="I54" s="44">
        <f t="shared" si="47"/>
        <v>3.6726915327879868E-2</v>
      </c>
      <c r="J54" s="44">
        <f t="shared" si="47"/>
        <v>3.6337148736396534E-2</v>
      </c>
      <c r="K54" s="44">
        <f t="shared" si="47"/>
        <v>3.5806555741231809E-2</v>
      </c>
      <c r="L54" s="44">
        <f t="shared" si="47"/>
        <v>3.5283710435038501E-2</v>
      </c>
      <c r="M54" s="44">
        <f t="shared" si="47"/>
        <v>3.4768499686499504E-2</v>
      </c>
      <c r="N54" s="44">
        <f t="shared" si="47"/>
        <v>3.4260812016234786E-2</v>
      </c>
      <c r="O54" s="44">
        <f t="shared" si="47"/>
        <v>3.3760537572679959E-2</v>
      </c>
      <c r="P54" s="44">
        <f t="shared" si="47"/>
        <v>3.3267568108316978E-2</v>
      </c>
      <c r="Q54" s="44">
        <f t="shared" si="47"/>
        <v>3.2781796956251927E-2</v>
      </c>
      <c r="R54" s="44">
        <f t="shared" si="47"/>
        <v>3.2303119007134867E-2</v>
      </c>
      <c r="S54" s="44">
        <f t="shared" si="47"/>
        <v>3.1831430686416667E-2</v>
      </c>
      <c r="U54" s="55" t="s">
        <v>418</v>
      </c>
      <c r="V54" s="52">
        <f t="shared" si="42"/>
        <v>3.7274847556692053E-2</v>
      </c>
      <c r="W54" s="52">
        <f t="shared" si="40"/>
        <v>3.6921628012825766E-2</v>
      </c>
      <c r="X54" s="52">
        <f t="shared" si="40"/>
        <v>3.6726915327879868E-2</v>
      </c>
      <c r="Y54" s="52">
        <f t="shared" si="40"/>
        <v>3.6337148736396534E-2</v>
      </c>
      <c r="Z54" s="52">
        <f t="shared" si="40"/>
        <v>3.5806555741231809E-2</v>
      </c>
      <c r="AA54" s="52">
        <f t="shared" si="40"/>
        <v>3.5283710435038501E-2</v>
      </c>
      <c r="AB54" s="52">
        <f t="shared" si="40"/>
        <v>3.4768499686499504E-2</v>
      </c>
      <c r="AC54" s="52">
        <f t="shared" si="40"/>
        <v>3.4260812016234786E-2</v>
      </c>
      <c r="AD54" s="52">
        <f t="shared" si="40"/>
        <v>3.3760537572679959E-2</v>
      </c>
      <c r="AE54" s="52">
        <f t="shared" si="40"/>
        <v>3.3267568108316978E-2</v>
      </c>
      <c r="AF54" s="52">
        <f t="shared" si="40"/>
        <v>3.2781796956251927E-2</v>
      </c>
      <c r="AG54" s="52">
        <f t="shared" si="40"/>
        <v>3.2303119007134867E-2</v>
      </c>
      <c r="AH54" s="52">
        <f t="shared" si="40"/>
        <v>3.1831430686416667E-2</v>
      </c>
    </row>
    <row r="55" spans="1:34" hidden="1" outlineLevel="1">
      <c r="A55" s="56" t="s">
        <v>419</v>
      </c>
      <c r="B55" s="44">
        <f>B22/B4</f>
        <v>1.1041966938638327E-2</v>
      </c>
      <c r="C55" s="44">
        <f t="shared" ref="C55:S55" si="48">C22/C4</f>
        <v>1.3678443226903458E-2</v>
      </c>
      <c r="D55" s="44">
        <f t="shared" si="48"/>
        <v>2.1196812460784718E-2</v>
      </c>
      <c r="E55" s="44">
        <f t="shared" si="48"/>
        <v>1.9558539655895931E-2</v>
      </c>
      <c r="F55" s="44">
        <f t="shared" si="48"/>
        <v>1.7141133087495809E-2</v>
      </c>
      <c r="G55" s="44">
        <f t="shared" si="48"/>
        <v>1.4074521594964454E-2</v>
      </c>
      <c r="H55" s="44">
        <f t="shared" si="48"/>
        <v>1.5544976989849078E-2</v>
      </c>
      <c r="I55" s="44">
        <f t="shared" si="48"/>
        <v>1.4942784187539609E-2</v>
      </c>
      <c r="J55" s="44">
        <f t="shared" si="48"/>
        <v>1.4363919574869153E-2</v>
      </c>
      <c r="K55" s="44">
        <f t="shared" si="48"/>
        <v>1.3807479447194041E-2</v>
      </c>
      <c r="L55" s="44">
        <f t="shared" si="48"/>
        <v>1.3272595108248688E-2</v>
      </c>
      <c r="M55" s="44">
        <f t="shared" si="48"/>
        <v>1.2758431513965177E-2</v>
      </c>
      <c r="N55" s="44">
        <f t="shared" si="48"/>
        <v>1.226418596882959E-2</v>
      </c>
      <c r="O55" s="44">
        <f t="shared" si="48"/>
        <v>1.1789086872739796E-2</v>
      </c>
      <c r="P55" s="44">
        <f t="shared" si="48"/>
        <v>1.1332392516408434E-2</v>
      </c>
      <c r="Q55" s="44">
        <f t="shared" si="48"/>
        <v>1.0893389923430448E-2</v>
      </c>
      <c r="R55" s="44">
        <f t="shared" si="48"/>
        <v>1.0471393737207466E-2</v>
      </c>
      <c r="S55" s="44">
        <f t="shared" si="48"/>
        <v>1.0065745150991316E-2</v>
      </c>
      <c r="U55" s="55" t="s">
        <v>419</v>
      </c>
      <c r="V55" s="52">
        <f t="shared" si="42"/>
        <v>1.4074521594964454E-2</v>
      </c>
      <c r="W55" s="52">
        <f t="shared" si="40"/>
        <v>1.5544976989849078E-2</v>
      </c>
      <c r="X55" s="52">
        <f t="shared" si="40"/>
        <v>1.4942784187539609E-2</v>
      </c>
      <c r="Y55" s="52">
        <f t="shared" si="40"/>
        <v>1.4363919574869153E-2</v>
      </c>
      <c r="Z55" s="52">
        <f t="shared" si="40"/>
        <v>1.3807479447194041E-2</v>
      </c>
      <c r="AA55" s="52">
        <f t="shared" si="40"/>
        <v>1.3272595108248688E-2</v>
      </c>
      <c r="AB55" s="52">
        <f t="shared" si="40"/>
        <v>1.2758431513965177E-2</v>
      </c>
      <c r="AC55" s="52">
        <f t="shared" si="40"/>
        <v>1.226418596882959E-2</v>
      </c>
      <c r="AD55" s="52">
        <f t="shared" si="40"/>
        <v>1.1789086872739796E-2</v>
      </c>
      <c r="AE55" s="52">
        <f t="shared" si="40"/>
        <v>1.1332392516408434E-2</v>
      </c>
      <c r="AF55" s="52">
        <f t="shared" si="40"/>
        <v>1.0893389923430448E-2</v>
      </c>
      <c r="AG55" s="52">
        <f t="shared" si="40"/>
        <v>1.0471393737207466E-2</v>
      </c>
      <c r="AH55" s="52">
        <f t="shared" si="40"/>
        <v>1.0065745150991316E-2</v>
      </c>
    </row>
    <row r="56" spans="1:34" hidden="1" outlineLevel="1">
      <c r="A56" s="56" t="s">
        <v>420</v>
      </c>
      <c r="B56" s="44">
        <f>B23/B4</f>
        <v>9.1169959262672948E-3</v>
      </c>
      <c r="C56" s="44">
        <f t="shared" ref="C56:S56" si="49">C23/C4</f>
        <v>7.9073074586016208E-3</v>
      </c>
      <c r="D56" s="44">
        <f t="shared" si="49"/>
        <v>1.7668472885001854E-2</v>
      </c>
      <c r="E56" s="44">
        <f t="shared" si="49"/>
        <v>8.5480486781368027E-3</v>
      </c>
      <c r="F56" s="44">
        <f t="shared" si="49"/>
        <v>8.2269527321488442E-3</v>
      </c>
      <c r="G56" s="44">
        <f t="shared" si="49"/>
        <v>7.6086773259898275E-3</v>
      </c>
      <c r="H56" s="44">
        <f t="shared" si="49"/>
        <v>7.6310596846639513E-3</v>
      </c>
      <c r="I56" s="44">
        <f t="shared" si="49"/>
        <v>7.6086773259898275E-3</v>
      </c>
      <c r="J56" s="44">
        <f t="shared" si="49"/>
        <v>7.6310596846639522E-3</v>
      </c>
      <c r="K56" s="44">
        <f t="shared" si="49"/>
        <v>7.6086773259898275E-3</v>
      </c>
      <c r="L56" s="44">
        <f t="shared" si="49"/>
        <v>7.6310596846639531E-3</v>
      </c>
      <c r="M56" s="44">
        <f t="shared" si="49"/>
        <v>7.6086773259898266E-3</v>
      </c>
      <c r="N56" s="44">
        <f t="shared" si="49"/>
        <v>7.6310596846639531E-3</v>
      </c>
      <c r="O56" s="44">
        <f t="shared" si="49"/>
        <v>7.6086773259898257E-3</v>
      </c>
      <c r="P56" s="44">
        <f t="shared" si="49"/>
        <v>7.6310596846639522E-3</v>
      </c>
      <c r="Q56" s="44">
        <f t="shared" si="49"/>
        <v>7.6086773259898257E-3</v>
      </c>
      <c r="R56" s="44">
        <f t="shared" si="49"/>
        <v>7.6310596846639531E-3</v>
      </c>
      <c r="S56" s="44">
        <f t="shared" si="49"/>
        <v>7.6086773259898266E-3</v>
      </c>
      <c r="U56" s="55" t="s">
        <v>420</v>
      </c>
      <c r="V56" s="52">
        <f t="shared" si="42"/>
        <v>7.6086773259898275E-3</v>
      </c>
      <c r="W56" s="52">
        <f t="shared" si="40"/>
        <v>7.6310596846639513E-3</v>
      </c>
      <c r="X56" s="52">
        <f t="shared" si="40"/>
        <v>7.6086773259898275E-3</v>
      </c>
      <c r="Y56" s="52">
        <f t="shared" si="40"/>
        <v>7.6310596846639522E-3</v>
      </c>
      <c r="Z56" s="52">
        <f t="shared" si="40"/>
        <v>7.6086773259898275E-3</v>
      </c>
      <c r="AA56" s="52">
        <f t="shared" si="40"/>
        <v>7.6310596846639531E-3</v>
      </c>
      <c r="AB56" s="52">
        <f t="shared" si="40"/>
        <v>7.6086773259898266E-3</v>
      </c>
      <c r="AC56" s="52">
        <f t="shared" si="40"/>
        <v>7.6310596846639531E-3</v>
      </c>
      <c r="AD56" s="52">
        <f t="shared" si="40"/>
        <v>7.6086773259898257E-3</v>
      </c>
      <c r="AE56" s="52">
        <f t="shared" si="40"/>
        <v>7.6310596846639522E-3</v>
      </c>
      <c r="AF56" s="52">
        <f t="shared" si="40"/>
        <v>7.6086773259898257E-3</v>
      </c>
      <c r="AG56" s="52">
        <f t="shared" si="40"/>
        <v>7.6310596846639531E-3</v>
      </c>
      <c r="AH56" s="52">
        <f t="shared" si="40"/>
        <v>7.6086773259898266E-3</v>
      </c>
    </row>
    <row r="57" spans="1:34" hidden="1" outlineLevel="1">
      <c r="A57" s="56" t="s">
        <v>421</v>
      </c>
      <c r="B57" s="44">
        <f>B24/B4</f>
        <v>1.3363795259019158E-2</v>
      </c>
      <c r="C57" s="44">
        <f t="shared" ref="C57:S57" si="50">C24/C4</f>
        <v>1.2444725568190523E-2</v>
      </c>
      <c r="D57" s="44">
        <f t="shared" si="50"/>
        <v>1.3660911219131702E-2</v>
      </c>
      <c r="E57" s="44">
        <f t="shared" si="50"/>
        <v>1.7734368443138901E-2</v>
      </c>
      <c r="F57" s="44">
        <f t="shared" si="50"/>
        <v>1.7861884009386524E-2</v>
      </c>
      <c r="G57" s="44">
        <f t="shared" si="50"/>
        <v>1.7148396886503499E-2</v>
      </c>
      <c r="H57" s="44">
        <f t="shared" si="50"/>
        <v>1.7511580353289875E-2</v>
      </c>
      <c r="I57" s="44">
        <f t="shared" si="50"/>
        <v>1.7511580353289875E-2</v>
      </c>
      <c r="J57" s="44">
        <f t="shared" si="50"/>
        <v>1.7511580353289875E-2</v>
      </c>
      <c r="K57" s="44">
        <f t="shared" si="50"/>
        <v>1.7511580353289875E-2</v>
      </c>
      <c r="L57" s="44">
        <f t="shared" si="50"/>
        <v>1.7511580353289872E-2</v>
      </c>
      <c r="M57" s="44">
        <f t="shared" si="50"/>
        <v>1.7511580353289872E-2</v>
      </c>
      <c r="N57" s="44">
        <f t="shared" si="50"/>
        <v>1.7511580353289868E-2</v>
      </c>
      <c r="O57" s="44">
        <f t="shared" si="50"/>
        <v>1.7511580353289872E-2</v>
      </c>
      <c r="P57" s="44">
        <f t="shared" si="50"/>
        <v>1.7511580353289872E-2</v>
      </c>
      <c r="Q57" s="44">
        <f t="shared" si="50"/>
        <v>1.7511580353289868E-2</v>
      </c>
      <c r="R57" s="44">
        <f t="shared" si="50"/>
        <v>1.7511580353289865E-2</v>
      </c>
      <c r="S57" s="44">
        <f t="shared" si="50"/>
        <v>1.7511580353289868E-2</v>
      </c>
      <c r="U57" s="55" t="s">
        <v>421</v>
      </c>
      <c r="V57" s="52">
        <f t="shared" si="42"/>
        <v>1.7148396886503499E-2</v>
      </c>
      <c r="W57" s="52">
        <f t="shared" si="40"/>
        <v>1.7511580353289875E-2</v>
      </c>
      <c r="X57" s="52">
        <f t="shared" si="40"/>
        <v>1.7511580353289875E-2</v>
      </c>
      <c r="Y57" s="52">
        <f t="shared" si="40"/>
        <v>1.7511580353289875E-2</v>
      </c>
      <c r="Z57" s="52">
        <f t="shared" si="40"/>
        <v>1.7511580353289875E-2</v>
      </c>
      <c r="AA57" s="52">
        <f t="shared" si="40"/>
        <v>1.7511580353289872E-2</v>
      </c>
      <c r="AB57" s="52">
        <f t="shared" si="40"/>
        <v>1.7511580353289872E-2</v>
      </c>
      <c r="AC57" s="52">
        <f t="shared" si="40"/>
        <v>1.7511580353289868E-2</v>
      </c>
      <c r="AD57" s="52">
        <f t="shared" si="40"/>
        <v>1.7511580353289872E-2</v>
      </c>
      <c r="AE57" s="52">
        <f t="shared" si="40"/>
        <v>1.7511580353289872E-2</v>
      </c>
      <c r="AF57" s="52">
        <f t="shared" si="40"/>
        <v>1.7511580353289868E-2</v>
      </c>
      <c r="AG57" s="52">
        <f t="shared" si="40"/>
        <v>1.7511580353289865E-2</v>
      </c>
      <c r="AH57" s="52">
        <f t="shared" si="40"/>
        <v>1.7511580353289868E-2</v>
      </c>
    </row>
    <row r="58" spans="1:34" hidden="1" outlineLevel="1">
      <c r="A58" s="56" t="s">
        <v>422</v>
      </c>
      <c r="B58" s="44">
        <f>B25/B4</f>
        <v>8.8225489731128155E-3</v>
      </c>
      <c r="C58" s="44">
        <f t="shared" ref="C58:S58" si="51">C25/C4</f>
        <v>8.3434393206734039E-3</v>
      </c>
      <c r="D58" s="44">
        <f t="shared" si="51"/>
        <v>7.7704603987556464E-3</v>
      </c>
      <c r="E58" s="44">
        <f t="shared" si="51"/>
        <v>2.2173730591691144E-3</v>
      </c>
      <c r="F58" s="44">
        <f t="shared" si="51"/>
        <v>1.5732484076433121E-3</v>
      </c>
      <c r="G58" s="44">
        <f t="shared" si="51"/>
        <v>1.6345856633040155E-3</v>
      </c>
      <c r="H58" s="44">
        <f t="shared" si="51"/>
        <v>1.5849780460238275E-3</v>
      </c>
      <c r="I58" s="44">
        <f t="shared" si="51"/>
        <v>1.5509850498984813E-3</v>
      </c>
      <c r="J58" s="44">
        <f t="shared" si="51"/>
        <v>1.49530645741178E-3</v>
      </c>
      <c r="K58" s="44">
        <f t="shared" si="51"/>
        <v>1.4079763308810533E-3</v>
      </c>
      <c r="L58" s="44">
        <f t="shared" si="51"/>
        <v>1.3336367869188556E-3</v>
      </c>
      <c r="M58" s="44">
        <f t="shared" si="51"/>
        <v>1.268595159684101E-3</v>
      </c>
      <c r="N58" s="44">
        <f t="shared" si="51"/>
        <v>1.1990025764972458E-3</v>
      </c>
      <c r="O58" s="44">
        <f t="shared" si="51"/>
        <v>1.1367253190520308E-3</v>
      </c>
      <c r="P58" s="44">
        <f t="shared" si="51"/>
        <v>1.07130597631639E-3</v>
      </c>
      <c r="Q58" s="44">
        <f t="shared" si="51"/>
        <v>1.0119410221578209E-3</v>
      </c>
      <c r="R58" s="44">
        <f t="shared" si="51"/>
        <v>9.5069773667405641E-4</v>
      </c>
      <c r="S58" s="44">
        <f t="shared" si="51"/>
        <v>8.9466936671320414E-4</v>
      </c>
      <c r="U58" s="55" t="s">
        <v>422</v>
      </c>
      <c r="V58" s="52">
        <f t="shared" si="42"/>
        <v>1.6345856633040155E-3</v>
      </c>
      <c r="W58" s="52">
        <f t="shared" si="40"/>
        <v>1.5849780460238275E-3</v>
      </c>
      <c r="X58" s="52">
        <f t="shared" si="40"/>
        <v>1.5509850498984813E-3</v>
      </c>
      <c r="Y58" s="52">
        <f t="shared" si="40"/>
        <v>1.49530645741178E-3</v>
      </c>
      <c r="Z58" s="52">
        <f t="shared" si="40"/>
        <v>1.4079763308810533E-3</v>
      </c>
      <c r="AA58" s="52">
        <f t="shared" si="40"/>
        <v>1.3336367869188556E-3</v>
      </c>
      <c r="AB58" s="52">
        <f t="shared" si="40"/>
        <v>1.268595159684101E-3</v>
      </c>
      <c r="AC58" s="52">
        <f t="shared" si="40"/>
        <v>1.1990025764972458E-3</v>
      </c>
      <c r="AD58" s="52">
        <f t="shared" si="40"/>
        <v>1.1367253190520308E-3</v>
      </c>
      <c r="AE58" s="52">
        <f t="shared" si="40"/>
        <v>1.07130597631639E-3</v>
      </c>
      <c r="AF58" s="52">
        <f t="shared" si="40"/>
        <v>1.0119410221578209E-3</v>
      </c>
      <c r="AG58" s="52">
        <f t="shared" si="40"/>
        <v>9.5069773667405641E-4</v>
      </c>
      <c r="AH58" s="52">
        <f t="shared" si="40"/>
        <v>8.9466936671320414E-4</v>
      </c>
    </row>
    <row r="59" spans="1:34" hidden="1" outlineLevel="1">
      <c r="A59" s="56" t="s">
        <v>423</v>
      </c>
      <c r="B59" s="44">
        <f>B26/B4</f>
        <v>5.8408955476239081E-2</v>
      </c>
      <c r="C59" s="44">
        <f t="shared" ref="C59:S59" si="52">C26/C4</f>
        <v>5.1452964394585403E-2</v>
      </c>
      <c r="D59" s="44">
        <f t="shared" si="52"/>
        <v>7.0804432324403949E-2</v>
      </c>
      <c r="E59" s="44">
        <f t="shared" si="52"/>
        <v>5.2665547629039029E-2</v>
      </c>
      <c r="F59" s="44">
        <f t="shared" si="52"/>
        <v>5.1750251424740192E-2</v>
      </c>
      <c r="G59" s="44">
        <f t="shared" si="52"/>
        <v>5.415011099558828E-2</v>
      </c>
      <c r="H59" s="44">
        <f t="shared" si="52"/>
        <v>4.9561044285283531E-2</v>
      </c>
      <c r="I59" s="44">
        <f t="shared" si="52"/>
        <v>4.7649707366325567E-2</v>
      </c>
      <c r="J59" s="44">
        <f t="shared" si="52"/>
        <v>4.4859193722353398E-2</v>
      </c>
      <c r="K59" s="44">
        <f t="shared" si="52"/>
        <v>4.1908001377988995E-2</v>
      </c>
      <c r="L59" s="44">
        <f t="shared" si="52"/>
        <v>3.8704458924710264E-2</v>
      </c>
      <c r="M59" s="44">
        <f t="shared" si="52"/>
        <v>3.5901243019060051E-2</v>
      </c>
      <c r="N59" s="44">
        <f t="shared" si="52"/>
        <v>3.408275842450504E-2</v>
      </c>
      <c r="O59" s="44">
        <f t="shared" si="52"/>
        <v>3.1770015327351631E-2</v>
      </c>
      <c r="P59" s="44">
        <f t="shared" si="52"/>
        <v>2.967347505828731E-2</v>
      </c>
      <c r="Q59" s="44">
        <f t="shared" si="52"/>
        <v>2.775397068124023E-2</v>
      </c>
      <c r="R59" s="44">
        <f t="shared" si="52"/>
        <v>2.5851164483534275E-2</v>
      </c>
      <c r="S59" s="44">
        <f t="shared" si="52"/>
        <v>2.3990815502309488E-2</v>
      </c>
      <c r="U59" s="55" t="s">
        <v>423</v>
      </c>
      <c r="V59" s="52">
        <f t="shared" si="42"/>
        <v>5.415011099558828E-2</v>
      </c>
      <c r="W59" s="52">
        <f t="shared" si="40"/>
        <v>4.9561044285283531E-2</v>
      </c>
      <c r="X59" s="52">
        <f t="shared" si="40"/>
        <v>4.7649707366325567E-2</v>
      </c>
      <c r="Y59" s="52">
        <f t="shared" si="40"/>
        <v>4.4859193722353398E-2</v>
      </c>
      <c r="Z59" s="52">
        <f t="shared" si="40"/>
        <v>4.1908001377988995E-2</v>
      </c>
      <c r="AA59" s="52">
        <f t="shared" si="40"/>
        <v>3.8704458924710264E-2</v>
      </c>
      <c r="AB59" s="52">
        <f t="shared" si="40"/>
        <v>3.5901243019060051E-2</v>
      </c>
      <c r="AC59" s="52">
        <f t="shared" si="40"/>
        <v>3.408275842450504E-2</v>
      </c>
      <c r="AD59" s="52">
        <f t="shared" si="40"/>
        <v>3.1770015327351631E-2</v>
      </c>
      <c r="AE59" s="52">
        <f t="shared" si="40"/>
        <v>2.967347505828731E-2</v>
      </c>
      <c r="AF59" s="52">
        <f t="shared" si="40"/>
        <v>2.775397068124023E-2</v>
      </c>
      <c r="AG59" s="52">
        <f t="shared" si="40"/>
        <v>2.5851164483534275E-2</v>
      </c>
      <c r="AH59" s="52">
        <f t="shared" si="40"/>
        <v>2.3990815502309488E-2</v>
      </c>
    </row>
    <row r="60" spans="1:34" hidden="1" outlineLevel="1">
      <c r="A60" s="57" t="s">
        <v>424</v>
      </c>
      <c r="B60" s="44">
        <f>B27/B4</f>
        <v>2.8289314063690992E-3</v>
      </c>
      <c r="C60" s="44">
        <f t="shared" ref="C60:S60" si="53">C27/C4</f>
        <v>6.0877829463697585E-3</v>
      </c>
      <c r="D60" s="44">
        <f t="shared" si="53"/>
        <v>2.1423036002784601E-3</v>
      </c>
      <c r="E60" s="44">
        <f t="shared" si="53"/>
        <v>2.7587075115400755E-3</v>
      </c>
      <c r="F60" s="44">
        <f t="shared" si="53"/>
        <v>1.1484411666107945E-2</v>
      </c>
      <c r="G60" s="44">
        <f t="shared" si="53"/>
        <v>1.4682327816337426E-3</v>
      </c>
      <c r="H60" s="44">
        <f t="shared" si="53"/>
        <v>1.1845882073205775E-3</v>
      </c>
      <c r="I60" s="44">
        <f t="shared" si="53"/>
        <v>1.055531492292022E-3</v>
      </c>
      <c r="J60" s="44">
        <f t="shared" si="53"/>
        <v>9.4639649203277212E-4</v>
      </c>
      <c r="K60" s="44">
        <f t="shared" si="53"/>
        <v>8.6135022595076199E-4</v>
      </c>
      <c r="L60" s="44">
        <f t="shared" si="53"/>
        <v>7.8278680971324139E-4</v>
      </c>
      <c r="M60" s="44">
        <f t="shared" si="53"/>
        <v>7.1041328942309651E-4</v>
      </c>
      <c r="N60" s="44">
        <f t="shared" si="53"/>
        <v>6.5501066679016196E-4</v>
      </c>
      <c r="O60" s="44">
        <f t="shared" si="53"/>
        <v>6.0236726308740085E-4</v>
      </c>
      <c r="P60" s="44">
        <f t="shared" si="53"/>
        <v>5.5265784492512186E-4</v>
      </c>
      <c r="Q60" s="44">
        <f t="shared" si="53"/>
        <v>5.1341125388889436E-4</v>
      </c>
      <c r="R60" s="44">
        <f t="shared" si="53"/>
        <v>4.7534886833702821E-4</v>
      </c>
      <c r="S60" s="44">
        <f t="shared" si="53"/>
        <v>4.3878688685934219E-4</v>
      </c>
      <c r="U60" s="58" t="s">
        <v>424</v>
      </c>
      <c r="V60" s="52">
        <f t="shared" si="42"/>
        <v>1.4682327816337426E-3</v>
      </c>
      <c r="W60" s="52">
        <f t="shared" si="40"/>
        <v>1.1845882073205775E-3</v>
      </c>
      <c r="X60" s="52">
        <f t="shared" si="40"/>
        <v>1.055531492292022E-3</v>
      </c>
      <c r="Y60" s="52">
        <f t="shared" si="40"/>
        <v>9.4639649203277212E-4</v>
      </c>
      <c r="Z60" s="52">
        <f t="shared" si="40"/>
        <v>8.6135022595076199E-4</v>
      </c>
      <c r="AA60" s="52">
        <f t="shared" si="40"/>
        <v>7.8278680971324139E-4</v>
      </c>
      <c r="AB60" s="52">
        <f t="shared" si="40"/>
        <v>7.1041328942309651E-4</v>
      </c>
      <c r="AC60" s="52">
        <f t="shared" si="40"/>
        <v>6.5501066679016196E-4</v>
      </c>
      <c r="AD60" s="52">
        <f t="shared" si="40"/>
        <v>6.0236726308740085E-4</v>
      </c>
      <c r="AE60" s="52">
        <f t="shared" si="40"/>
        <v>5.5265784492512186E-4</v>
      </c>
      <c r="AF60" s="52">
        <f t="shared" si="40"/>
        <v>5.1341125388889436E-4</v>
      </c>
      <c r="AG60" s="52">
        <f t="shared" si="40"/>
        <v>4.7534886833702821E-4</v>
      </c>
      <c r="AH60" s="52">
        <f t="shared" si="40"/>
        <v>4.3878688685934219E-4</v>
      </c>
    </row>
    <row r="61" spans="1:34" ht="18.75" hidden="1" outlineLevel="1">
      <c r="A61" s="67"/>
      <c r="B61" s="68"/>
      <c r="C61" s="68"/>
      <c r="D61" s="68"/>
      <c r="E61" s="68"/>
      <c r="F61" s="6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U61" s="48" t="s">
        <v>384</v>
      </c>
      <c r="V61" s="49">
        <v>2018</v>
      </c>
      <c r="W61" s="49" t="s">
        <v>393</v>
      </c>
      <c r="X61" s="49" t="s">
        <v>394</v>
      </c>
      <c r="Y61" s="49" t="s">
        <v>395</v>
      </c>
      <c r="Z61" s="49" t="s">
        <v>396</v>
      </c>
      <c r="AA61" s="49" t="s">
        <v>397</v>
      </c>
      <c r="AB61" s="49" t="s">
        <v>398</v>
      </c>
      <c r="AC61" s="49" t="s">
        <v>399</v>
      </c>
      <c r="AD61" s="49" t="s">
        <v>400</v>
      </c>
      <c r="AE61" s="49" t="s">
        <v>401</v>
      </c>
      <c r="AF61" s="49" t="s">
        <v>402</v>
      </c>
      <c r="AG61" s="49" t="s">
        <v>403</v>
      </c>
      <c r="AH61" s="49" t="s">
        <v>404</v>
      </c>
    </row>
    <row r="62" spans="1:34" hidden="1" outlineLevel="1">
      <c r="A62" s="53" t="s">
        <v>447</v>
      </c>
      <c r="B62" s="65">
        <f>B29/B4</f>
        <v>0.47965654537080554</v>
      </c>
      <c r="C62" s="65">
        <f t="shared" ref="C62:S62" si="54">C29/C4</f>
        <v>0.45407875628668659</v>
      </c>
      <c r="D62" s="65">
        <f t="shared" si="54"/>
        <v>0.44085029682125665</v>
      </c>
      <c r="E62" s="65">
        <f t="shared" si="54"/>
        <v>0.40606714225765839</v>
      </c>
      <c r="F62" s="65">
        <f t="shared" si="54"/>
        <v>0.4148716057660074</v>
      </c>
      <c r="G62" s="65">
        <f t="shared" si="54"/>
        <v>0.41537555849045998</v>
      </c>
      <c r="H62" s="65">
        <f t="shared" si="54"/>
        <v>0.40673801272527088</v>
      </c>
      <c r="I62" s="65">
        <f t="shared" si="54"/>
        <v>0.40304815411290223</v>
      </c>
      <c r="J62" s="65">
        <f t="shared" si="54"/>
        <v>0.39940516985585661</v>
      </c>
      <c r="K62" s="65">
        <f t="shared" si="54"/>
        <v>0.39715264081527873</v>
      </c>
      <c r="L62" s="65">
        <f t="shared" si="54"/>
        <v>0.39533155045410878</v>
      </c>
      <c r="M62" s="65">
        <f t="shared" si="54"/>
        <v>0.3937845544853803</v>
      </c>
      <c r="N62" s="65">
        <f t="shared" si="54"/>
        <v>0.39049053761760127</v>
      </c>
      <c r="O62" s="65">
        <f t="shared" si="54"/>
        <v>0.38743032744240374</v>
      </c>
      <c r="P62" s="65">
        <f t="shared" si="54"/>
        <v>0.38458649862230404</v>
      </c>
      <c r="Q62" s="65">
        <f t="shared" si="54"/>
        <v>0.38194319789523079</v>
      </c>
      <c r="R62" s="65">
        <f t="shared" si="54"/>
        <v>0.37948598759815971</v>
      </c>
      <c r="S62" s="65">
        <f t="shared" si="54"/>
        <v>0.37924648552653856</v>
      </c>
      <c r="U62" s="50" t="s">
        <v>447</v>
      </c>
      <c r="V62" s="66">
        <f>G62</f>
        <v>0.41537555849045998</v>
      </c>
      <c r="W62" s="66">
        <f t="shared" ref="W62:AH77" si="55">H62</f>
        <v>0.40673801272527088</v>
      </c>
      <c r="X62" s="66">
        <f t="shared" si="55"/>
        <v>0.40304815411290223</v>
      </c>
      <c r="Y62" s="66">
        <f t="shared" si="55"/>
        <v>0.39940516985585661</v>
      </c>
      <c r="Z62" s="66">
        <f t="shared" si="55"/>
        <v>0.39715264081527873</v>
      </c>
      <c r="AA62" s="66">
        <f t="shared" si="55"/>
        <v>0.39533155045410878</v>
      </c>
      <c r="AB62" s="66">
        <f t="shared" si="55"/>
        <v>0.3937845544853803</v>
      </c>
      <c r="AC62" s="66">
        <f t="shared" si="55"/>
        <v>0.39049053761760127</v>
      </c>
      <c r="AD62" s="66">
        <f t="shared" si="55"/>
        <v>0.38743032744240374</v>
      </c>
      <c r="AE62" s="66">
        <f t="shared" si="55"/>
        <v>0.38458649862230404</v>
      </c>
      <c r="AF62" s="66">
        <f t="shared" si="55"/>
        <v>0.38194319789523079</v>
      </c>
      <c r="AG62" s="66">
        <f t="shared" si="55"/>
        <v>0.37948598759815971</v>
      </c>
      <c r="AH62" s="66">
        <f t="shared" si="55"/>
        <v>0.37924648552653856</v>
      </c>
    </row>
    <row r="63" spans="1:34" hidden="1" outlineLevel="1">
      <c r="A63" s="59" t="s">
        <v>427</v>
      </c>
      <c r="B63" s="69">
        <f>B30/B4</f>
        <v>4.2409021458749585E-2</v>
      </c>
      <c r="C63" s="69">
        <f t="shared" ref="C63:S63" si="56">C30/C4</f>
        <v>4.9048654265450027E-2</v>
      </c>
      <c r="D63" s="69">
        <f t="shared" si="56"/>
        <v>5.9431420116011553E-2</v>
      </c>
      <c r="E63" s="69">
        <f t="shared" si="56"/>
        <v>5.6339488040285352E-2</v>
      </c>
      <c r="F63" s="69">
        <f t="shared" si="56"/>
        <v>5.5731813610459272E-2</v>
      </c>
      <c r="G63" s="69">
        <f t="shared" si="56"/>
        <v>5.3823587265012504E-2</v>
      </c>
      <c r="H63" s="69">
        <f t="shared" si="56"/>
        <v>5.3197025820798306E-2</v>
      </c>
      <c r="I63" s="69">
        <f t="shared" si="56"/>
        <v>5.3124188513410525E-2</v>
      </c>
      <c r="J63" s="69">
        <f t="shared" si="56"/>
        <v>5.29870916745247E-2</v>
      </c>
      <c r="K63" s="69">
        <f t="shared" si="56"/>
        <v>5.2840141322115751E-2</v>
      </c>
      <c r="L63" s="69">
        <f t="shared" si="56"/>
        <v>5.2797452444325293E-2</v>
      </c>
      <c r="M63" s="69">
        <f t="shared" si="56"/>
        <v>5.2848588764273494E-2</v>
      </c>
      <c r="N63" s="69">
        <f t="shared" si="56"/>
        <v>5.2984245800317797E-2</v>
      </c>
      <c r="O63" s="69">
        <f t="shared" si="56"/>
        <v>5.3196120928735893E-2</v>
      </c>
      <c r="P63" s="69">
        <f t="shared" si="56"/>
        <v>5.3476798912467004E-2</v>
      </c>
      <c r="Q63" s="69">
        <f t="shared" si="56"/>
        <v>5.3819651015551015E-2</v>
      </c>
      <c r="R63" s="69">
        <f t="shared" si="56"/>
        <v>5.4218746054260164E-2</v>
      </c>
      <c r="S63" s="69">
        <f t="shared" si="56"/>
        <v>5.4668771938621734E-2</v>
      </c>
      <c r="U63" s="50" t="s">
        <v>427</v>
      </c>
      <c r="V63" s="52">
        <f>G63</f>
        <v>5.3823587265012504E-2</v>
      </c>
      <c r="W63" s="52">
        <f t="shared" si="55"/>
        <v>5.3197025820798306E-2</v>
      </c>
      <c r="X63" s="52">
        <f t="shared" si="55"/>
        <v>5.3124188513410525E-2</v>
      </c>
      <c r="Y63" s="52">
        <f t="shared" si="55"/>
        <v>5.29870916745247E-2</v>
      </c>
      <c r="Z63" s="52">
        <f t="shared" si="55"/>
        <v>5.2840141322115751E-2</v>
      </c>
      <c r="AA63" s="52">
        <f t="shared" si="55"/>
        <v>5.2797452444325293E-2</v>
      </c>
      <c r="AB63" s="52">
        <f t="shared" si="55"/>
        <v>5.2848588764273494E-2</v>
      </c>
      <c r="AC63" s="52">
        <f t="shared" si="55"/>
        <v>5.2984245800317797E-2</v>
      </c>
      <c r="AD63" s="52">
        <f t="shared" si="55"/>
        <v>5.3196120928735893E-2</v>
      </c>
      <c r="AE63" s="52">
        <f t="shared" si="55"/>
        <v>5.3476798912467004E-2</v>
      </c>
      <c r="AF63" s="52">
        <f t="shared" si="55"/>
        <v>5.3819651015551015E-2</v>
      </c>
      <c r="AG63" s="52">
        <f t="shared" si="55"/>
        <v>5.4218746054260164E-2</v>
      </c>
      <c r="AH63" s="52">
        <f t="shared" si="55"/>
        <v>5.4668771938621734E-2</v>
      </c>
    </row>
    <row r="64" spans="1:34" hidden="1" outlineLevel="1">
      <c r="A64" s="60" t="s">
        <v>428</v>
      </c>
      <c r="B64" s="70">
        <f>B31/B4</f>
        <v>1.9609246074212452E-2</v>
      </c>
      <c r="C64" s="70">
        <f t="shared" ref="C64:S64" si="57">C31/C4</f>
        <v>1.7495889522622942E-2</v>
      </c>
      <c r="D64" s="70">
        <f t="shared" si="57"/>
        <v>1.5898291350460579E-2</v>
      </c>
      <c r="E64" s="70">
        <f t="shared" si="57"/>
        <v>1.6010071338648763E-2</v>
      </c>
      <c r="F64" s="70">
        <f t="shared" si="57"/>
        <v>1.8662420382165604E-2</v>
      </c>
      <c r="G64" s="70">
        <f t="shared" si="57"/>
        <v>2.1202686374237785E-2</v>
      </c>
      <c r="H64" s="70">
        <f t="shared" si="57"/>
        <v>2.104338775289389E-2</v>
      </c>
      <c r="I64" s="70">
        <f t="shared" si="57"/>
        <v>2.2043387752893894E-2</v>
      </c>
      <c r="J64" s="70">
        <f t="shared" si="57"/>
        <v>2.3043387752893892E-2</v>
      </c>
      <c r="K64" s="70">
        <f t="shared" si="57"/>
        <v>2.4043387752893889E-2</v>
      </c>
      <c r="L64" s="70">
        <f t="shared" si="57"/>
        <v>2.5043387752893886E-2</v>
      </c>
      <c r="M64" s="70">
        <f t="shared" si="57"/>
        <v>2.6043387752893884E-2</v>
      </c>
      <c r="N64" s="70">
        <f t="shared" si="57"/>
        <v>2.7043387752893885E-2</v>
      </c>
      <c r="O64" s="70">
        <f t="shared" si="57"/>
        <v>2.8043387752893889E-2</v>
      </c>
      <c r="P64" s="70">
        <f t="shared" si="57"/>
        <v>2.9043387752893893E-2</v>
      </c>
      <c r="Q64" s="70">
        <f t="shared" si="57"/>
        <v>3.0043387752893894E-2</v>
      </c>
      <c r="R64" s="70">
        <f t="shared" si="57"/>
        <v>3.1043387752893895E-2</v>
      </c>
      <c r="S64" s="70">
        <f t="shared" si="57"/>
        <v>3.2043387752893886E-2</v>
      </c>
      <c r="U64" s="61" t="s">
        <v>428</v>
      </c>
      <c r="V64" s="71">
        <f t="shared" ref="V64:AH78" si="58">G64</f>
        <v>2.1202686374237785E-2</v>
      </c>
      <c r="W64" s="71">
        <f t="shared" si="55"/>
        <v>2.104338775289389E-2</v>
      </c>
      <c r="X64" s="71">
        <f t="shared" si="55"/>
        <v>2.2043387752893894E-2</v>
      </c>
      <c r="Y64" s="71">
        <f t="shared" si="55"/>
        <v>2.3043387752893892E-2</v>
      </c>
      <c r="Z64" s="71">
        <f t="shared" si="55"/>
        <v>2.4043387752893889E-2</v>
      </c>
      <c r="AA64" s="71">
        <f t="shared" si="55"/>
        <v>2.5043387752893886E-2</v>
      </c>
      <c r="AB64" s="71">
        <f t="shared" si="55"/>
        <v>2.6043387752893884E-2</v>
      </c>
      <c r="AC64" s="71">
        <f t="shared" si="55"/>
        <v>2.7043387752893885E-2</v>
      </c>
      <c r="AD64" s="71">
        <f t="shared" si="55"/>
        <v>2.8043387752893889E-2</v>
      </c>
      <c r="AE64" s="71">
        <f t="shared" si="55"/>
        <v>2.9043387752893893E-2</v>
      </c>
      <c r="AF64" s="71">
        <f t="shared" si="55"/>
        <v>3.0043387752893894E-2</v>
      </c>
      <c r="AG64" s="71">
        <f t="shared" si="55"/>
        <v>3.1043387752893895E-2</v>
      </c>
      <c r="AH64" s="71">
        <f t="shared" si="55"/>
        <v>3.2043387752893886E-2</v>
      </c>
    </row>
    <row r="65" spans="1:34" hidden="1" outlineLevel="1">
      <c r="A65" s="60" t="s">
        <v>429</v>
      </c>
      <c r="B65" s="70">
        <f>B32/B4</f>
        <v>2.2799775384537136E-2</v>
      </c>
      <c r="C65" s="70">
        <f t="shared" ref="C65:S65" si="59">C32/C4</f>
        <v>3.1552764742827089E-2</v>
      </c>
      <c r="D65" s="70">
        <f t="shared" si="59"/>
        <v>4.3533128765550974E-2</v>
      </c>
      <c r="E65" s="70">
        <f t="shared" si="59"/>
        <v>4.0329416701636596E-2</v>
      </c>
      <c r="F65" s="70">
        <f t="shared" si="59"/>
        <v>3.7069393228293661E-2</v>
      </c>
      <c r="G65" s="70">
        <f t="shared" si="59"/>
        <v>3.2620900890774719E-2</v>
      </c>
      <c r="H65" s="70">
        <f t="shared" si="59"/>
        <v>3.215363806790441E-2</v>
      </c>
      <c r="I65" s="70">
        <f t="shared" si="59"/>
        <v>3.1080800760516634E-2</v>
      </c>
      <c r="J65" s="70">
        <f t="shared" si="59"/>
        <v>2.9943703921630808E-2</v>
      </c>
      <c r="K65" s="70">
        <f t="shared" si="59"/>
        <v>2.8796753569221862E-2</v>
      </c>
      <c r="L65" s="70">
        <f t="shared" si="59"/>
        <v>2.7754064691431407E-2</v>
      </c>
      <c r="M65" s="70">
        <f t="shared" si="59"/>
        <v>2.680520101137961E-2</v>
      </c>
      <c r="N65" s="70">
        <f t="shared" si="59"/>
        <v>2.5940858047423916E-2</v>
      </c>
      <c r="O65" s="70">
        <f t="shared" si="59"/>
        <v>2.5152733175842004E-2</v>
      </c>
      <c r="P65" s="70">
        <f t="shared" si="59"/>
        <v>2.4433411159573114E-2</v>
      </c>
      <c r="Q65" s="70">
        <f t="shared" si="59"/>
        <v>2.3776263262657121E-2</v>
      </c>
      <c r="R65" s="70">
        <f t="shared" si="59"/>
        <v>2.3175358301366276E-2</v>
      </c>
      <c r="S65" s="70">
        <f t="shared" si="59"/>
        <v>2.2625384185727848E-2</v>
      </c>
      <c r="U65" s="61" t="s">
        <v>429</v>
      </c>
      <c r="V65" s="71">
        <f t="shared" si="58"/>
        <v>3.2620900890774719E-2</v>
      </c>
      <c r="W65" s="71">
        <f t="shared" si="55"/>
        <v>3.215363806790441E-2</v>
      </c>
      <c r="X65" s="71">
        <f t="shared" si="55"/>
        <v>3.1080800760516634E-2</v>
      </c>
      <c r="Y65" s="71">
        <f t="shared" si="55"/>
        <v>2.9943703921630808E-2</v>
      </c>
      <c r="Z65" s="71">
        <f t="shared" si="55"/>
        <v>2.8796753569221862E-2</v>
      </c>
      <c r="AA65" s="71">
        <f t="shared" si="55"/>
        <v>2.7754064691431407E-2</v>
      </c>
      <c r="AB65" s="71">
        <f t="shared" si="55"/>
        <v>2.680520101137961E-2</v>
      </c>
      <c r="AC65" s="71">
        <f t="shared" si="55"/>
        <v>2.5940858047423916E-2</v>
      </c>
      <c r="AD65" s="71">
        <f t="shared" si="55"/>
        <v>2.5152733175842004E-2</v>
      </c>
      <c r="AE65" s="71">
        <f t="shared" si="55"/>
        <v>2.4433411159573114E-2</v>
      </c>
      <c r="AF65" s="71">
        <f t="shared" si="55"/>
        <v>2.3776263262657121E-2</v>
      </c>
      <c r="AG65" s="71">
        <f t="shared" si="55"/>
        <v>2.3175358301366276E-2</v>
      </c>
      <c r="AH65" s="71">
        <f t="shared" si="55"/>
        <v>2.2625384185727848E-2</v>
      </c>
    </row>
    <row r="66" spans="1:34" hidden="1" outlineLevel="1">
      <c r="A66" s="62" t="s">
        <v>430</v>
      </c>
      <c r="B66" s="72">
        <f>B33/B4</f>
        <v>1.0202820614860773E-2</v>
      </c>
      <c r="C66" s="72">
        <f t="shared" ref="C66:S66" si="60">C33/C4</f>
        <v>1.7466656624506614E-2</v>
      </c>
      <c r="D66" s="72">
        <f t="shared" si="60"/>
        <v>2.6277900314126391E-2</v>
      </c>
      <c r="E66" s="72">
        <f t="shared" si="60"/>
        <v>2.4909357952161142E-2</v>
      </c>
      <c r="F66" s="72">
        <f t="shared" si="60"/>
        <v>2.4927924907810928E-2</v>
      </c>
      <c r="G66" s="72">
        <f t="shared" si="60"/>
        <v>2.7263888498609043E-2</v>
      </c>
      <c r="H66" s="72">
        <f t="shared" si="60"/>
        <v>2.5728339014164013E-2</v>
      </c>
      <c r="I66" s="72">
        <f t="shared" si="60"/>
        <v>2.5728339014164017E-2</v>
      </c>
      <c r="J66" s="72">
        <f t="shared" si="60"/>
        <v>2.5728339014164017E-2</v>
      </c>
      <c r="K66" s="72">
        <f t="shared" si="60"/>
        <v>2.5728339014164017E-2</v>
      </c>
      <c r="L66" s="72">
        <f t="shared" si="60"/>
        <v>2.5728339014164013E-2</v>
      </c>
      <c r="M66" s="72">
        <f t="shared" si="60"/>
        <v>2.5728339014164017E-2</v>
      </c>
      <c r="N66" s="72">
        <f t="shared" si="60"/>
        <v>2.572833901416401E-2</v>
      </c>
      <c r="O66" s="72">
        <f t="shared" si="60"/>
        <v>2.5728339014164013E-2</v>
      </c>
      <c r="P66" s="72">
        <f t="shared" si="60"/>
        <v>2.5728339014164013E-2</v>
      </c>
      <c r="Q66" s="72">
        <f t="shared" si="60"/>
        <v>2.572833901416401E-2</v>
      </c>
      <c r="R66" s="72">
        <f t="shared" si="60"/>
        <v>2.572833901416401E-2</v>
      </c>
      <c r="S66" s="72">
        <f t="shared" si="60"/>
        <v>2.5728339014164006E-2</v>
      </c>
      <c r="U66" s="50" t="s">
        <v>430</v>
      </c>
      <c r="V66" s="52">
        <f t="shared" si="58"/>
        <v>2.7263888498609043E-2</v>
      </c>
      <c r="W66" s="52">
        <f t="shared" si="55"/>
        <v>2.5728339014164013E-2</v>
      </c>
      <c r="X66" s="52">
        <f t="shared" si="55"/>
        <v>2.5728339014164017E-2</v>
      </c>
      <c r="Y66" s="52">
        <f t="shared" si="55"/>
        <v>2.5728339014164017E-2</v>
      </c>
      <c r="Z66" s="52">
        <f t="shared" si="55"/>
        <v>2.5728339014164017E-2</v>
      </c>
      <c r="AA66" s="52">
        <f t="shared" si="55"/>
        <v>2.5728339014164013E-2</v>
      </c>
      <c r="AB66" s="52">
        <f t="shared" si="55"/>
        <v>2.5728339014164017E-2</v>
      </c>
      <c r="AC66" s="52">
        <f t="shared" si="55"/>
        <v>2.572833901416401E-2</v>
      </c>
      <c r="AD66" s="52">
        <f t="shared" si="55"/>
        <v>2.5728339014164013E-2</v>
      </c>
      <c r="AE66" s="52">
        <f t="shared" si="55"/>
        <v>2.5728339014164013E-2</v>
      </c>
      <c r="AF66" s="52">
        <f t="shared" si="55"/>
        <v>2.572833901416401E-2</v>
      </c>
      <c r="AG66" s="52">
        <f t="shared" si="55"/>
        <v>2.572833901416401E-2</v>
      </c>
      <c r="AH66" s="52">
        <f t="shared" si="55"/>
        <v>2.5728339014164006E-2</v>
      </c>
    </row>
    <row r="67" spans="1:34" hidden="1" outlineLevel="1">
      <c r="A67" s="62" t="s">
        <v>431</v>
      </c>
      <c r="B67" s="72">
        <f>B34/B4</f>
        <v>2.7086645346067955E-2</v>
      </c>
      <c r="C67" s="72">
        <f t="shared" ref="C67:S67" si="61">C34/C4</f>
        <v>2.8635857660040544E-2</v>
      </c>
      <c r="D67" s="72">
        <f t="shared" si="61"/>
        <v>2.7766691690351602E-2</v>
      </c>
      <c r="E67" s="72">
        <f t="shared" si="61"/>
        <v>3.0237935375577004E-2</v>
      </c>
      <c r="F67" s="72">
        <f t="shared" si="61"/>
        <v>2.9661414683204827E-2</v>
      </c>
      <c r="G67" s="72">
        <f t="shared" si="61"/>
        <v>3.3165200775564112E-2</v>
      </c>
      <c r="H67" s="72">
        <f t="shared" si="61"/>
        <v>3.2682978837340261E-2</v>
      </c>
      <c r="I67" s="72">
        <f t="shared" si="61"/>
        <v>3.2682978837340261E-2</v>
      </c>
      <c r="J67" s="72">
        <f t="shared" si="61"/>
        <v>3.2682978837340261E-2</v>
      </c>
      <c r="K67" s="72">
        <f t="shared" si="61"/>
        <v>3.2682978837340261E-2</v>
      </c>
      <c r="L67" s="72">
        <f t="shared" si="61"/>
        <v>3.2682978837340254E-2</v>
      </c>
      <c r="M67" s="72">
        <f t="shared" si="61"/>
        <v>3.2682978837340254E-2</v>
      </c>
      <c r="N67" s="72">
        <f t="shared" si="61"/>
        <v>3.2682978837340254E-2</v>
      </c>
      <c r="O67" s="72">
        <f t="shared" si="61"/>
        <v>3.2682978837340254E-2</v>
      </c>
      <c r="P67" s="72">
        <f t="shared" si="61"/>
        <v>3.2682978837340261E-2</v>
      </c>
      <c r="Q67" s="72">
        <f t="shared" si="61"/>
        <v>3.2682978837340254E-2</v>
      </c>
      <c r="R67" s="72">
        <f t="shared" si="61"/>
        <v>3.2682978837340254E-2</v>
      </c>
      <c r="S67" s="72">
        <f t="shared" si="61"/>
        <v>3.2682978837340254E-2</v>
      </c>
      <c r="U67" s="50" t="s">
        <v>431</v>
      </c>
      <c r="V67" s="52">
        <f t="shared" si="58"/>
        <v>3.3165200775564112E-2</v>
      </c>
      <c r="W67" s="52">
        <f t="shared" si="55"/>
        <v>3.2682978837340261E-2</v>
      </c>
      <c r="X67" s="52">
        <f t="shared" si="55"/>
        <v>3.2682978837340261E-2</v>
      </c>
      <c r="Y67" s="52">
        <f t="shared" si="55"/>
        <v>3.2682978837340261E-2</v>
      </c>
      <c r="Z67" s="52">
        <f t="shared" si="55"/>
        <v>3.2682978837340261E-2</v>
      </c>
      <c r="AA67" s="52">
        <f t="shared" si="55"/>
        <v>3.2682978837340254E-2</v>
      </c>
      <c r="AB67" s="52">
        <f t="shared" si="55"/>
        <v>3.2682978837340254E-2</v>
      </c>
      <c r="AC67" s="52">
        <f t="shared" si="55"/>
        <v>3.2682978837340254E-2</v>
      </c>
      <c r="AD67" s="52">
        <f t="shared" si="55"/>
        <v>3.2682978837340254E-2</v>
      </c>
      <c r="AE67" s="52">
        <f t="shared" si="55"/>
        <v>3.2682978837340261E-2</v>
      </c>
      <c r="AF67" s="52">
        <f t="shared" si="55"/>
        <v>3.2682978837340254E-2</v>
      </c>
      <c r="AG67" s="52">
        <f t="shared" si="55"/>
        <v>3.2682978837340254E-2</v>
      </c>
      <c r="AH67" s="52">
        <f t="shared" si="55"/>
        <v>3.2682978837340254E-2</v>
      </c>
    </row>
    <row r="68" spans="1:34" hidden="1" outlineLevel="1">
      <c r="A68" s="62" t="s">
        <v>432</v>
      </c>
      <c r="B68" s="72">
        <f>B35/B4</f>
        <v>3.4886740333390384E-2</v>
      </c>
      <c r="C68" s="72">
        <f t="shared" ref="C68:S68" si="62">C35/C4</f>
        <v>2.7852696830592164E-2</v>
      </c>
      <c r="D68" s="72">
        <f t="shared" si="62"/>
        <v>2.8420405989922494E-2</v>
      </c>
      <c r="E68" s="72">
        <f t="shared" si="62"/>
        <v>2.7776332354175409E-2</v>
      </c>
      <c r="F68" s="72">
        <f t="shared" si="62"/>
        <v>3.4489775393898761E-2</v>
      </c>
      <c r="G68" s="72">
        <f t="shared" si="62"/>
        <v>3.9554050636468371E-2</v>
      </c>
      <c r="H68" s="72">
        <f t="shared" si="62"/>
        <v>4.3810987777085399E-2</v>
      </c>
      <c r="I68" s="72">
        <f t="shared" si="62"/>
        <v>4.3810987777085399E-2</v>
      </c>
      <c r="J68" s="72">
        <f t="shared" si="62"/>
        <v>4.58109877770854E-2</v>
      </c>
      <c r="K68" s="72">
        <f t="shared" si="62"/>
        <v>4.7810987777085388E-2</v>
      </c>
      <c r="L68" s="72">
        <f t="shared" si="62"/>
        <v>4.9810987777085383E-2</v>
      </c>
      <c r="M68" s="72">
        <f t="shared" si="62"/>
        <v>5.1810987777085378E-2</v>
      </c>
      <c r="N68" s="72">
        <f t="shared" si="62"/>
        <v>5.1810987777085378E-2</v>
      </c>
      <c r="O68" s="72">
        <f t="shared" si="62"/>
        <v>5.1810987777085378E-2</v>
      </c>
      <c r="P68" s="72">
        <f t="shared" si="62"/>
        <v>5.1810987777085385E-2</v>
      </c>
      <c r="Q68" s="72">
        <f t="shared" si="62"/>
        <v>5.1810987777085378E-2</v>
      </c>
      <c r="R68" s="72">
        <f t="shared" si="62"/>
        <v>5.1810987777085378E-2</v>
      </c>
      <c r="S68" s="72">
        <f t="shared" si="62"/>
        <v>5.1810987777085378E-2</v>
      </c>
      <c r="U68" s="50" t="s">
        <v>432</v>
      </c>
      <c r="V68" s="52">
        <f t="shared" si="58"/>
        <v>3.9554050636468371E-2</v>
      </c>
      <c r="W68" s="52">
        <f t="shared" si="55"/>
        <v>4.3810987777085399E-2</v>
      </c>
      <c r="X68" s="52">
        <f t="shared" si="55"/>
        <v>4.3810987777085399E-2</v>
      </c>
      <c r="Y68" s="52">
        <f t="shared" si="55"/>
        <v>4.58109877770854E-2</v>
      </c>
      <c r="Z68" s="52">
        <f t="shared" si="55"/>
        <v>4.7810987777085388E-2</v>
      </c>
      <c r="AA68" s="52">
        <f t="shared" si="55"/>
        <v>4.9810987777085383E-2</v>
      </c>
      <c r="AB68" s="52">
        <f t="shared" si="55"/>
        <v>5.1810987777085378E-2</v>
      </c>
      <c r="AC68" s="52">
        <f t="shared" si="55"/>
        <v>5.1810987777085378E-2</v>
      </c>
      <c r="AD68" s="52">
        <f t="shared" si="55"/>
        <v>5.1810987777085378E-2</v>
      </c>
      <c r="AE68" s="52">
        <f t="shared" si="55"/>
        <v>5.1810987777085385E-2</v>
      </c>
      <c r="AF68" s="52">
        <f t="shared" si="55"/>
        <v>5.1810987777085378E-2</v>
      </c>
      <c r="AG68" s="52">
        <f t="shared" si="55"/>
        <v>5.1810987777085378E-2</v>
      </c>
      <c r="AH68" s="52">
        <f t="shared" si="55"/>
        <v>5.1810987777085378E-2</v>
      </c>
    </row>
    <row r="69" spans="1:34" hidden="1" outlineLevel="1">
      <c r="A69" s="62" t="s">
        <v>433</v>
      </c>
      <c r="B69" s="72">
        <f>B36/B4</f>
        <v>3.844993336453756E-3</v>
      </c>
      <c r="C69" s="72">
        <f t="shared" ref="C69:S69" si="63">C36/C4</f>
        <v>2.2222747024371811E-3</v>
      </c>
      <c r="D69" s="72">
        <f t="shared" si="63"/>
        <v>2.7936940313964733E-3</v>
      </c>
      <c r="E69" s="72">
        <f t="shared" si="63"/>
        <v>2.624842635333613E-3</v>
      </c>
      <c r="F69" s="72">
        <f t="shared" si="63"/>
        <v>2.4636272209185386E-3</v>
      </c>
      <c r="G69" s="72">
        <f t="shared" si="63"/>
        <v>2.3160142748756569E-3</v>
      </c>
      <c r="H69" s="72">
        <f t="shared" si="63"/>
        <v>2.4640312546262734E-3</v>
      </c>
      <c r="I69" s="72">
        <f t="shared" si="63"/>
        <v>2.3944408780759126E-3</v>
      </c>
      <c r="J69" s="72">
        <f t="shared" si="63"/>
        <v>2.3143274455818615E-3</v>
      </c>
      <c r="K69" s="72">
        <f t="shared" si="63"/>
        <v>2.2278749054293065E-3</v>
      </c>
      <c r="L69" s="72">
        <f t="shared" si="63"/>
        <v>2.1446518312337394E-3</v>
      </c>
      <c r="M69" s="72">
        <f t="shared" si="63"/>
        <v>2.0645375851243821E-3</v>
      </c>
      <c r="N69" s="72">
        <f t="shared" si="63"/>
        <v>1.987416035701824E-3</v>
      </c>
      <c r="O69" s="72">
        <f t="shared" si="63"/>
        <v>1.9131753896971502E-3</v>
      </c>
      <c r="P69" s="72">
        <f t="shared" si="63"/>
        <v>1.8417080299195068E-3</v>
      </c>
      <c r="Q69" s="72">
        <f t="shared" si="63"/>
        <v>1.7729103592571912E-3</v>
      </c>
      <c r="R69" s="72">
        <f t="shared" si="63"/>
        <v>1.7066826505061385E-3</v>
      </c>
      <c r="S69" s="72">
        <f t="shared" si="63"/>
        <v>1.6429289018081205E-3</v>
      </c>
      <c r="U69" s="50" t="s">
        <v>433</v>
      </c>
      <c r="V69" s="52">
        <f t="shared" si="58"/>
        <v>2.3160142748756569E-3</v>
      </c>
      <c r="W69" s="52">
        <f t="shared" si="55"/>
        <v>2.4640312546262734E-3</v>
      </c>
      <c r="X69" s="52">
        <f t="shared" si="55"/>
        <v>2.3944408780759126E-3</v>
      </c>
      <c r="Y69" s="52">
        <f t="shared" si="55"/>
        <v>2.3143274455818615E-3</v>
      </c>
      <c r="Z69" s="52">
        <f t="shared" si="55"/>
        <v>2.2278749054293065E-3</v>
      </c>
      <c r="AA69" s="52">
        <f t="shared" si="55"/>
        <v>2.1446518312337394E-3</v>
      </c>
      <c r="AB69" s="52">
        <f t="shared" si="55"/>
        <v>2.0645375851243821E-3</v>
      </c>
      <c r="AC69" s="52">
        <f t="shared" si="55"/>
        <v>1.987416035701824E-3</v>
      </c>
      <c r="AD69" s="52">
        <f t="shared" si="55"/>
        <v>1.9131753896971502E-3</v>
      </c>
      <c r="AE69" s="52">
        <f t="shared" si="55"/>
        <v>1.8417080299195068E-3</v>
      </c>
      <c r="AF69" s="52">
        <f t="shared" si="55"/>
        <v>1.7729103592571912E-3</v>
      </c>
      <c r="AG69" s="52">
        <f t="shared" si="55"/>
        <v>1.7066826505061385E-3</v>
      </c>
      <c r="AH69" s="52">
        <f t="shared" si="55"/>
        <v>1.6429289018081205E-3</v>
      </c>
    </row>
    <row r="70" spans="1:34" hidden="1" outlineLevel="1">
      <c r="A70" s="62" t="s">
        <v>434</v>
      </c>
      <c r="B70" s="72">
        <f>B37/B4</f>
        <v>5.2955775909647946E-3</v>
      </c>
      <c r="C70" s="72">
        <f t="shared" ref="C70:S70" si="64">C37/C4</f>
        <v>1.1366682666040307E-2</v>
      </c>
      <c r="D70" s="72">
        <f t="shared" si="64"/>
        <v>7.9314640674366423E-3</v>
      </c>
      <c r="E70" s="72">
        <f t="shared" si="64"/>
        <v>7.3638271086865293E-3</v>
      </c>
      <c r="F70" s="72">
        <f t="shared" si="64"/>
        <v>9.1139792155548113E-3</v>
      </c>
      <c r="G70" s="72">
        <f t="shared" si="64"/>
        <v>8.5269901930480237E-3</v>
      </c>
      <c r="H70" s="72">
        <f t="shared" si="64"/>
        <v>7.2621255641048665E-3</v>
      </c>
      <c r="I70" s="72">
        <f t="shared" si="64"/>
        <v>7.2621255641048665E-3</v>
      </c>
      <c r="J70" s="72">
        <f t="shared" si="64"/>
        <v>7.2621255641048656E-3</v>
      </c>
      <c r="K70" s="72">
        <f t="shared" si="64"/>
        <v>7.2621255641048656E-3</v>
      </c>
      <c r="L70" s="72">
        <f t="shared" si="64"/>
        <v>7.2621255641048647E-3</v>
      </c>
      <c r="M70" s="72">
        <f t="shared" si="64"/>
        <v>7.2621255641048647E-3</v>
      </c>
      <c r="N70" s="72">
        <f t="shared" si="64"/>
        <v>7.2621255641048639E-3</v>
      </c>
      <c r="O70" s="72">
        <f t="shared" si="64"/>
        <v>7.2621255641048639E-3</v>
      </c>
      <c r="P70" s="72">
        <f t="shared" si="64"/>
        <v>7.2621255641048647E-3</v>
      </c>
      <c r="Q70" s="72">
        <f t="shared" si="64"/>
        <v>7.2621255641048639E-3</v>
      </c>
      <c r="R70" s="72">
        <f t="shared" si="64"/>
        <v>7.2621255641048639E-3</v>
      </c>
      <c r="S70" s="72">
        <f t="shared" si="64"/>
        <v>7.262125564104863E-3</v>
      </c>
      <c r="U70" s="50" t="s">
        <v>434</v>
      </c>
      <c r="V70" s="52">
        <f t="shared" si="58"/>
        <v>8.5269901930480237E-3</v>
      </c>
      <c r="W70" s="52">
        <f t="shared" si="55"/>
        <v>7.2621255641048665E-3</v>
      </c>
      <c r="X70" s="52">
        <f t="shared" si="55"/>
        <v>7.2621255641048665E-3</v>
      </c>
      <c r="Y70" s="52">
        <f t="shared" si="55"/>
        <v>7.2621255641048656E-3</v>
      </c>
      <c r="Z70" s="52">
        <f t="shared" si="55"/>
        <v>7.2621255641048656E-3</v>
      </c>
      <c r="AA70" s="52">
        <f t="shared" si="55"/>
        <v>7.2621255641048647E-3</v>
      </c>
      <c r="AB70" s="52">
        <f t="shared" si="55"/>
        <v>7.2621255641048647E-3</v>
      </c>
      <c r="AC70" s="52">
        <f t="shared" si="55"/>
        <v>7.2621255641048639E-3</v>
      </c>
      <c r="AD70" s="52">
        <f t="shared" si="55"/>
        <v>7.2621255641048639E-3</v>
      </c>
      <c r="AE70" s="52">
        <f t="shared" si="55"/>
        <v>7.2621255641048647E-3</v>
      </c>
      <c r="AF70" s="52">
        <f t="shared" si="55"/>
        <v>7.2621255641048639E-3</v>
      </c>
      <c r="AG70" s="52">
        <f t="shared" si="55"/>
        <v>7.2621255641048639E-3</v>
      </c>
      <c r="AH70" s="52">
        <f t="shared" si="55"/>
        <v>7.262125564104863E-3</v>
      </c>
    </row>
    <row r="71" spans="1:34" hidden="1" outlineLevel="1">
      <c r="A71" s="62" t="s">
        <v>203</v>
      </c>
      <c r="B71" s="72">
        <f>B38/B4</f>
        <v>4.2317333261852282E-2</v>
      </c>
      <c r="C71" s="72">
        <f t="shared" ref="C71:S71" si="65">C38/C4</f>
        <v>3.647735918423619E-2</v>
      </c>
      <c r="D71" s="72">
        <f t="shared" si="65"/>
        <v>3.5868909570195479E-2</v>
      </c>
      <c r="E71" s="72">
        <f t="shared" si="65"/>
        <v>3.1684011749895089E-2</v>
      </c>
      <c r="F71" s="72">
        <f t="shared" si="65"/>
        <v>3.4325175997318137E-2</v>
      </c>
      <c r="G71" s="72">
        <f t="shared" si="65"/>
        <v>3.2553460533340829E-2</v>
      </c>
      <c r="H71" s="72">
        <f t="shared" si="65"/>
        <v>3.0810266315269029E-2</v>
      </c>
      <c r="I71" s="72">
        <f t="shared" si="65"/>
        <v>3.0810266315269029E-2</v>
      </c>
      <c r="J71" s="72">
        <f t="shared" si="65"/>
        <v>3.0810266315269032E-2</v>
      </c>
      <c r="K71" s="72">
        <f t="shared" si="65"/>
        <v>3.0810266315269029E-2</v>
      </c>
      <c r="L71" s="72">
        <f t="shared" si="65"/>
        <v>3.0810266315269029E-2</v>
      </c>
      <c r="M71" s="72">
        <f t="shared" si="65"/>
        <v>3.0810266315269026E-2</v>
      </c>
      <c r="N71" s="72">
        <f t="shared" si="65"/>
        <v>3.0810266315269022E-2</v>
      </c>
      <c r="O71" s="72">
        <f t="shared" si="65"/>
        <v>3.0810266315269026E-2</v>
      </c>
      <c r="P71" s="72">
        <f t="shared" si="65"/>
        <v>3.0810266315269026E-2</v>
      </c>
      <c r="Q71" s="72">
        <f t="shared" si="65"/>
        <v>3.0810266315269022E-2</v>
      </c>
      <c r="R71" s="72">
        <f t="shared" si="65"/>
        <v>3.0810266315269019E-2</v>
      </c>
      <c r="S71" s="72">
        <f t="shared" si="65"/>
        <v>3.0810266315269015E-2</v>
      </c>
      <c r="U71" s="50" t="s">
        <v>203</v>
      </c>
      <c r="V71" s="52">
        <f t="shared" si="58"/>
        <v>3.2553460533340829E-2</v>
      </c>
      <c r="W71" s="52">
        <f t="shared" si="55"/>
        <v>3.0810266315269029E-2</v>
      </c>
      <c r="X71" s="52">
        <f t="shared" si="55"/>
        <v>3.0810266315269029E-2</v>
      </c>
      <c r="Y71" s="52">
        <f t="shared" si="55"/>
        <v>3.0810266315269032E-2</v>
      </c>
      <c r="Z71" s="52">
        <f t="shared" si="55"/>
        <v>3.0810266315269029E-2</v>
      </c>
      <c r="AA71" s="52">
        <f t="shared" si="55"/>
        <v>3.0810266315269029E-2</v>
      </c>
      <c r="AB71" s="52">
        <f t="shared" si="55"/>
        <v>3.0810266315269026E-2</v>
      </c>
      <c r="AC71" s="52">
        <f t="shared" si="55"/>
        <v>3.0810266315269022E-2</v>
      </c>
      <c r="AD71" s="52">
        <f t="shared" si="55"/>
        <v>3.0810266315269026E-2</v>
      </c>
      <c r="AE71" s="52">
        <f t="shared" si="55"/>
        <v>3.0810266315269026E-2</v>
      </c>
      <c r="AF71" s="52">
        <f t="shared" si="55"/>
        <v>3.0810266315269022E-2</v>
      </c>
      <c r="AG71" s="52">
        <f t="shared" si="55"/>
        <v>3.0810266315269019E-2</v>
      </c>
      <c r="AH71" s="52">
        <f t="shared" si="55"/>
        <v>3.0810266315269015E-2</v>
      </c>
    </row>
    <row r="72" spans="1:34" hidden="1" outlineLevel="1">
      <c r="A72" s="62" t="s">
        <v>435</v>
      </c>
      <c r="B72" s="72">
        <f>B39/B4</f>
        <v>9.3895861728150679E-3</v>
      </c>
      <c r="C72" s="72">
        <f t="shared" ref="C72:S72" si="66">C39/C4</f>
        <v>8.8449941534203772E-3</v>
      </c>
      <c r="D72" s="72">
        <f t="shared" si="66"/>
        <v>8.1982037507236823E-3</v>
      </c>
      <c r="E72" s="72">
        <f t="shared" si="66"/>
        <v>7.0910616869492233E-3</v>
      </c>
      <c r="F72" s="72">
        <f t="shared" si="66"/>
        <v>8.1602413677505873E-3</v>
      </c>
      <c r="G72" s="72">
        <f t="shared" si="66"/>
        <v>8.1470761795037518E-3</v>
      </c>
      <c r="H72" s="72">
        <f t="shared" si="66"/>
        <v>7.8544196677651553E-3</v>
      </c>
      <c r="I72" s="72">
        <f t="shared" si="66"/>
        <v>7.8544196677651553E-3</v>
      </c>
      <c r="J72" s="72">
        <f t="shared" si="66"/>
        <v>7.8544196677651553E-3</v>
      </c>
      <c r="K72" s="72">
        <f t="shared" si="66"/>
        <v>7.8544196677651553E-3</v>
      </c>
      <c r="L72" s="72">
        <f t="shared" si="66"/>
        <v>7.8544196677651536E-3</v>
      </c>
      <c r="M72" s="72">
        <f t="shared" si="66"/>
        <v>7.8544196677651536E-3</v>
      </c>
      <c r="N72" s="72">
        <f t="shared" si="66"/>
        <v>7.8544196677651536E-3</v>
      </c>
      <c r="O72" s="72">
        <f t="shared" si="66"/>
        <v>7.8544196677651536E-3</v>
      </c>
      <c r="P72" s="72">
        <f t="shared" si="66"/>
        <v>7.8544196677651536E-3</v>
      </c>
      <c r="Q72" s="72">
        <f t="shared" si="66"/>
        <v>7.8544196677651536E-3</v>
      </c>
      <c r="R72" s="72">
        <f t="shared" si="66"/>
        <v>7.8544196677651518E-3</v>
      </c>
      <c r="S72" s="72">
        <f t="shared" si="66"/>
        <v>7.8544196677651518E-3</v>
      </c>
      <c r="U72" s="50" t="s">
        <v>435</v>
      </c>
      <c r="V72" s="52">
        <f t="shared" si="58"/>
        <v>8.1470761795037518E-3</v>
      </c>
      <c r="W72" s="52">
        <f t="shared" si="55"/>
        <v>7.8544196677651553E-3</v>
      </c>
      <c r="X72" s="52">
        <f t="shared" si="55"/>
        <v>7.8544196677651553E-3</v>
      </c>
      <c r="Y72" s="52">
        <f t="shared" si="55"/>
        <v>7.8544196677651553E-3</v>
      </c>
      <c r="Z72" s="52">
        <f t="shared" si="55"/>
        <v>7.8544196677651553E-3</v>
      </c>
      <c r="AA72" s="52">
        <f t="shared" si="55"/>
        <v>7.8544196677651536E-3</v>
      </c>
      <c r="AB72" s="52">
        <f t="shared" si="55"/>
        <v>7.8544196677651536E-3</v>
      </c>
      <c r="AC72" s="52">
        <f t="shared" si="55"/>
        <v>7.8544196677651536E-3</v>
      </c>
      <c r="AD72" s="52">
        <f t="shared" si="55"/>
        <v>7.8544196677651536E-3</v>
      </c>
      <c r="AE72" s="52">
        <f t="shared" si="55"/>
        <v>7.8544196677651536E-3</v>
      </c>
      <c r="AF72" s="52">
        <f t="shared" si="55"/>
        <v>7.8544196677651536E-3</v>
      </c>
      <c r="AG72" s="52">
        <f t="shared" si="55"/>
        <v>7.8544196677651518E-3</v>
      </c>
      <c r="AH72" s="52">
        <f t="shared" si="55"/>
        <v>7.8544196677651518E-3</v>
      </c>
    </row>
    <row r="73" spans="1:34" hidden="1" outlineLevel="1">
      <c r="A73" s="62" t="s">
        <v>322</v>
      </c>
      <c r="B73" s="72">
        <f>B40/B4</f>
        <v>7.2538628979656072E-2</v>
      </c>
      <c r="C73" s="72">
        <f t="shared" ref="C73:S73" si="67">C40/C4</f>
        <v>6.3897179344468216E-2</v>
      </c>
      <c r="D73" s="72">
        <f t="shared" si="67"/>
        <v>5.7689023965146018E-2</v>
      </c>
      <c r="E73" s="72">
        <f t="shared" si="67"/>
        <v>5.4316827528325638E-2</v>
      </c>
      <c r="F73" s="72">
        <f t="shared" si="67"/>
        <v>5.9589339591015755E-2</v>
      </c>
      <c r="G73" s="72">
        <f t="shared" si="67"/>
        <v>5.9018461797847525E-2</v>
      </c>
      <c r="H73" s="72">
        <f t="shared" si="67"/>
        <v>5.7782447331397278E-2</v>
      </c>
      <c r="I73" s="72">
        <f t="shared" si="67"/>
        <v>5.7782447331397285E-2</v>
      </c>
      <c r="J73" s="72">
        <f t="shared" si="67"/>
        <v>5.7782447331397285E-2</v>
      </c>
      <c r="K73" s="72">
        <f t="shared" si="67"/>
        <v>5.7782447331397285E-2</v>
      </c>
      <c r="L73" s="72">
        <f t="shared" si="67"/>
        <v>5.7782447331397285E-2</v>
      </c>
      <c r="M73" s="72">
        <f t="shared" si="67"/>
        <v>5.7782447331397278E-2</v>
      </c>
      <c r="N73" s="72">
        <f t="shared" si="67"/>
        <v>5.7782447331397271E-2</v>
      </c>
      <c r="O73" s="72">
        <f t="shared" si="67"/>
        <v>5.7782447331397271E-2</v>
      </c>
      <c r="P73" s="72">
        <f t="shared" si="67"/>
        <v>5.7782447331397278E-2</v>
      </c>
      <c r="Q73" s="72">
        <f t="shared" si="67"/>
        <v>5.7782447331397271E-2</v>
      </c>
      <c r="R73" s="72">
        <f t="shared" si="67"/>
        <v>5.7782447331397264E-2</v>
      </c>
      <c r="S73" s="72">
        <f t="shared" si="67"/>
        <v>5.7782447331397264E-2</v>
      </c>
      <c r="U73" s="50" t="s">
        <v>322</v>
      </c>
      <c r="V73" s="52">
        <f t="shared" si="58"/>
        <v>5.9018461797847525E-2</v>
      </c>
      <c r="W73" s="52">
        <f t="shared" si="55"/>
        <v>5.7782447331397278E-2</v>
      </c>
      <c r="X73" s="52">
        <f t="shared" si="55"/>
        <v>5.7782447331397285E-2</v>
      </c>
      <c r="Y73" s="52">
        <f t="shared" si="55"/>
        <v>5.7782447331397285E-2</v>
      </c>
      <c r="Z73" s="52">
        <f t="shared" si="55"/>
        <v>5.7782447331397285E-2</v>
      </c>
      <c r="AA73" s="52">
        <f t="shared" si="55"/>
        <v>5.7782447331397285E-2</v>
      </c>
      <c r="AB73" s="52">
        <f t="shared" si="55"/>
        <v>5.7782447331397278E-2</v>
      </c>
      <c r="AC73" s="52">
        <f t="shared" si="55"/>
        <v>5.7782447331397271E-2</v>
      </c>
      <c r="AD73" s="52">
        <f t="shared" si="55"/>
        <v>5.7782447331397271E-2</v>
      </c>
      <c r="AE73" s="52">
        <f t="shared" si="55"/>
        <v>5.7782447331397278E-2</v>
      </c>
      <c r="AF73" s="52">
        <f t="shared" si="55"/>
        <v>5.7782447331397271E-2</v>
      </c>
      <c r="AG73" s="52">
        <f t="shared" si="55"/>
        <v>5.7782447331397264E-2</v>
      </c>
      <c r="AH73" s="52">
        <f t="shared" si="55"/>
        <v>5.7782447331397264E-2</v>
      </c>
    </row>
    <row r="74" spans="1:34" hidden="1" outlineLevel="1">
      <c r="A74" s="62" t="s">
        <v>436</v>
      </c>
      <c r="B74" s="72">
        <f>B41/B4</f>
        <v>0.23168519827599487</v>
      </c>
      <c r="C74" s="72">
        <f t="shared" ref="C74:S74" si="68">C41/C4</f>
        <v>0.208266400855495</v>
      </c>
      <c r="D74" s="72">
        <f t="shared" si="68"/>
        <v>0.18647258332594632</v>
      </c>
      <c r="E74" s="72">
        <f t="shared" si="68"/>
        <v>0.1637234578262694</v>
      </c>
      <c r="F74" s="72">
        <f t="shared" si="68"/>
        <v>0.15640831377807576</v>
      </c>
      <c r="G74" s="72">
        <f t="shared" si="68"/>
        <v>0.15100682833619017</v>
      </c>
      <c r="H74" s="72">
        <f t="shared" si="68"/>
        <v>0.14514539114272026</v>
      </c>
      <c r="I74" s="72">
        <f t="shared" si="68"/>
        <v>0.14159796021428978</v>
      </c>
      <c r="J74" s="72">
        <f t="shared" si="68"/>
        <v>0.13617218622862401</v>
      </c>
      <c r="K74" s="72">
        <f t="shared" si="68"/>
        <v>0.1321530600806077</v>
      </c>
      <c r="L74" s="72">
        <f t="shared" si="68"/>
        <v>0.12845788167142377</v>
      </c>
      <c r="M74" s="72">
        <f t="shared" si="68"/>
        <v>0.12493986362885656</v>
      </c>
      <c r="N74" s="72">
        <f t="shared" si="68"/>
        <v>0.12158731127445573</v>
      </c>
      <c r="O74" s="72">
        <f t="shared" si="68"/>
        <v>0.11838946661684473</v>
      </c>
      <c r="P74" s="72">
        <f t="shared" si="68"/>
        <v>0.11533642717279155</v>
      </c>
      <c r="Q74" s="72">
        <f t="shared" si="68"/>
        <v>0.11241907201329665</v>
      </c>
      <c r="R74" s="72">
        <f t="shared" si="68"/>
        <v>0.10962899438626747</v>
      </c>
      <c r="S74" s="72">
        <f t="shared" si="68"/>
        <v>0.10900322017898283</v>
      </c>
      <c r="U74" s="50" t="s">
        <v>436</v>
      </c>
      <c r="V74" s="52">
        <f t="shared" si="58"/>
        <v>0.15100682833619017</v>
      </c>
      <c r="W74" s="52">
        <f t="shared" si="55"/>
        <v>0.14514539114272026</v>
      </c>
      <c r="X74" s="52">
        <f t="shared" si="55"/>
        <v>0.14159796021428978</v>
      </c>
      <c r="Y74" s="52">
        <f t="shared" si="55"/>
        <v>0.13617218622862401</v>
      </c>
      <c r="Z74" s="52">
        <f t="shared" si="55"/>
        <v>0.1321530600806077</v>
      </c>
      <c r="AA74" s="52">
        <f t="shared" si="55"/>
        <v>0.12845788167142377</v>
      </c>
      <c r="AB74" s="52">
        <f t="shared" si="55"/>
        <v>0.12493986362885656</v>
      </c>
      <c r="AC74" s="52">
        <f t="shared" si="55"/>
        <v>0.12158731127445573</v>
      </c>
      <c r="AD74" s="52">
        <f t="shared" si="55"/>
        <v>0.11838946661684473</v>
      </c>
      <c r="AE74" s="52">
        <f t="shared" si="55"/>
        <v>0.11533642717279155</v>
      </c>
      <c r="AF74" s="52">
        <f t="shared" si="55"/>
        <v>0.11241907201329665</v>
      </c>
      <c r="AG74" s="52">
        <f t="shared" si="55"/>
        <v>0.10962899438626747</v>
      </c>
      <c r="AH74" s="52">
        <f t="shared" si="55"/>
        <v>0.10900322017898283</v>
      </c>
    </row>
    <row r="75" spans="1:34" hidden="1" outlineLevel="1">
      <c r="A75" s="63" t="s">
        <v>437</v>
      </c>
      <c r="B75" s="70">
        <f>B42/B4</f>
        <v>0.17629344621841173</v>
      </c>
      <c r="C75" s="70">
        <f t="shared" ref="C75:S75" si="69">C42/C4</f>
        <v>0.15540476713252077</v>
      </c>
      <c r="D75" s="70">
        <f t="shared" si="69"/>
        <v>0.13421199136329237</v>
      </c>
      <c r="E75" s="70">
        <f t="shared" si="69"/>
        <v>0.10635669324381032</v>
      </c>
      <c r="F75" s="70">
        <f t="shared" si="69"/>
        <v>9.9037881327522628E-2</v>
      </c>
      <c r="G75" s="70">
        <f t="shared" si="69"/>
        <v>0.10079523421474133</v>
      </c>
      <c r="H75" s="70">
        <f t="shared" si="69"/>
        <v>9.700065641665824E-2</v>
      </c>
      <c r="I75" s="70">
        <f t="shared" si="69"/>
        <v>9.5915282672500504E-2</v>
      </c>
      <c r="J75" s="70">
        <f t="shared" si="69"/>
        <v>9.3433867999766718E-2</v>
      </c>
      <c r="K75" s="70">
        <f t="shared" si="69"/>
        <v>9.0686788284550263E-2</v>
      </c>
      <c r="L75" s="70">
        <f t="shared" si="69"/>
        <v>8.8203308872295882E-2</v>
      </c>
      <c r="M75" s="70">
        <f t="shared" si="69"/>
        <v>8.5787840138418794E-2</v>
      </c>
      <c r="N75" s="70">
        <f t="shared" si="69"/>
        <v>8.3438519594206395E-2</v>
      </c>
      <c r="O75" s="70">
        <f t="shared" si="69"/>
        <v>8.1153535755645462E-2</v>
      </c>
      <c r="P75" s="70">
        <f t="shared" si="69"/>
        <v>7.8931126746646166E-2</v>
      </c>
      <c r="Q75" s="70">
        <f t="shared" si="69"/>
        <v>7.676957894051735E-2</v>
      </c>
      <c r="R75" s="70">
        <f t="shared" si="69"/>
        <v>7.4667225638645127E-2</v>
      </c>
      <c r="S75" s="70">
        <f t="shared" si="69"/>
        <v>7.4667225638645127E-2</v>
      </c>
      <c r="U75" s="64" t="s">
        <v>437</v>
      </c>
      <c r="V75" s="71">
        <f t="shared" si="58"/>
        <v>0.10079523421474133</v>
      </c>
      <c r="W75" s="71">
        <f t="shared" si="55"/>
        <v>9.700065641665824E-2</v>
      </c>
      <c r="X75" s="71">
        <f t="shared" si="55"/>
        <v>9.5915282672500504E-2</v>
      </c>
      <c r="Y75" s="71">
        <f t="shared" si="55"/>
        <v>9.3433867999766718E-2</v>
      </c>
      <c r="Z75" s="71">
        <f t="shared" si="55"/>
        <v>9.0686788284550263E-2</v>
      </c>
      <c r="AA75" s="71">
        <f t="shared" si="55"/>
        <v>8.8203308872295882E-2</v>
      </c>
      <c r="AB75" s="71">
        <f t="shared" si="55"/>
        <v>8.5787840138418794E-2</v>
      </c>
      <c r="AC75" s="71">
        <f t="shared" si="55"/>
        <v>8.3438519594206395E-2</v>
      </c>
      <c r="AD75" s="71">
        <f t="shared" si="55"/>
        <v>8.1153535755645462E-2</v>
      </c>
      <c r="AE75" s="71">
        <f t="shared" si="55"/>
        <v>7.8931126746646166E-2</v>
      </c>
      <c r="AF75" s="71">
        <f t="shared" si="55"/>
        <v>7.676957894051735E-2</v>
      </c>
      <c r="AG75" s="71">
        <f t="shared" si="55"/>
        <v>7.4667225638645127E-2</v>
      </c>
      <c r="AH75" s="71">
        <f t="shared" si="55"/>
        <v>7.4667225638645127E-2</v>
      </c>
    </row>
    <row r="76" spans="1:34" hidden="1" outlineLevel="1">
      <c r="A76" s="63" t="s">
        <v>438</v>
      </c>
      <c r="B76" s="70">
        <f>B43/B4</f>
        <v>0</v>
      </c>
      <c r="C76" s="70">
        <f t="shared" ref="C76:S76" si="70">C43/C4</f>
        <v>0</v>
      </c>
      <c r="D76" s="70">
        <f t="shared" si="70"/>
        <v>9.0903671611117787E-3</v>
      </c>
      <c r="E76" s="70">
        <f t="shared" si="70"/>
        <v>1.8514477549307594E-2</v>
      </c>
      <c r="F76" s="70">
        <f t="shared" si="70"/>
        <v>2.3379148508213207E-2</v>
      </c>
      <c r="G76" s="70">
        <f t="shared" si="70"/>
        <v>1.9663360215809143E-2</v>
      </c>
      <c r="H76" s="70">
        <f t="shared" si="70"/>
        <v>1.7068994341795065E-2</v>
      </c>
      <c r="I76" s="70">
        <f t="shared" si="70"/>
        <v>1.5888149640431205E-2</v>
      </c>
      <c r="J76" s="70">
        <f t="shared" si="70"/>
        <v>1.4723431249767067E-2</v>
      </c>
      <c r="K76" s="70">
        <f t="shared" si="70"/>
        <v>1.3451384816967223E-2</v>
      </c>
      <c r="L76" s="70">
        <f t="shared" si="70"/>
        <v>1.2239685820037682E-2</v>
      </c>
      <c r="M76" s="70">
        <f t="shared" si="70"/>
        <v>1.1137136511347533E-2</v>
      </c>
      <c r="N76" s="70">
        <f t="shared" si="70"/>
        <v>1.0133904701159109E-2</v>
      </c>
      <c r="O76" s="70">
        <f t="shared" si="70"/>
        <v>9.2210438821090663E-3</v>
      </c>
      <c r="P76" s="70">
        <f t="shared" si="70"/>
        <v>8.3904134470551717E-3</v>
      </c>
      <c r="Q76" s="70">
        <f t="shared" si="70"/>
        <v>7.6346060936890768E-3</v>
      </c>
      <c r="R76" s="70">
        <f t="shared" si="70"/>
        <v>6.9468817685321288E-3</v>
      </c>
      <c r="S76" s="70">
        <f t="shared" si="70"/>
        <v>6.3211075612474741E-3</v>
      </c>
      <c r="U76" s="64" t="s">
        <v>438</v>
      </c>
      <c r="V76" s="71">
        <f t="shared" si="58"/>
        <v>1.9663360215809143E-2</v>
      </c>
      <c r="W76" s="71">
        <f t="shared" si="55"/>
        <v>1.7068994341795065E-2</v>
      </c>
      <c r="X76" s="71">
        <f t="shared" si="55"/>
        <v>1.5888149640431205E-2</v>
      </c>
      <c r="Y76" s="71">
        <f t="shared" si="55"/>
        <v>1.4723431249767067E-2</v>
      </c>
      <c r="Z76" s="71">
        <f t="shared" si="55"/>
        <v>1.3451384816967223E-2</v>
      </c>
      <c r="AA76" s="71">
        <f t="shared" si="55"/>
        <v>1.2239685820037682E-2</v>
      </c>
      <c r="AB76" s="71">
        <f t="shared" si="55"/>
        <v>1.1137136511347533E-2</v>
      </c>
      <c r="AC76" s="71">
        <f t="shared" si="55"/>
        <v>1.0133904701159109E-2</v>
      </c>
      <c r="AD76" s="71">
        <f t="shared" si="55"/>
        <v>9.2210438821090663E-3</v>
      </c>
      <c r="AE76" s="71">
        <f t="shared" si="55"/>
        <v>8.3904134470551717E-3</v>
      </c>
      <c r="AF76" s="71">
        <f t="shared" si="55"/>
        <v>7.6346060936890768E-3</v>
      </c>
      <c r="AG76" s="71">
        <f t="shared" si="55"/>
        <v>6.9468817685321288E-3</v>
      </c>
      <c r="AH76" s="71">
        <f t="shared" si="55"/>
        <v>6.3211075612474741E-3</v>
      </c>
    </row>
    <row r="77" spans="1:34" hidden="1" outlineLevel="1">
      <c r="A77" s="63" t="s">
        <v>439</v>
      </c>
      <c r="B77" s="70">
        <f>B44/B4</f>
        <v>5.5391752057583156E-2</v>
      </c>
      <c r="C77" s="70">
        <f t="shared" ref="C77:S77" si="71">C44/C4</f>
        <v>5.2861633722974227E-2</v>
      </c>
      <c r="D77" s="70">
        <f t="shared" si="71"/>
        <v>4.3170224801542159E-2</v>
      </c>
      <c r="E77" s="70">
        <f t="shared" si="71"/>
        <v>3.8852287033151488E-2</v>
      </c>
      <c r="F77" s="70">
        <f t="shared" si="71"/>
        <v>3.3991283942339925E-2</v>
      </c>
      <c r="G77" s="70">
        <f t="shared" si="71"/>
        <v>3.05482339056397E-2</v>
      </c>
      <c r="H77" s="70">
        <f t="shared" si="71"/>
        <v>3.1075740384266966E-2</v>
      </c>
      <c r="I77" s="70">
        <f t="shared" si="71"/>
        <v>2.9794527901358076E-2</v>
      </c>
      <c r="J77" s="70">
        <f t="shared" si="71"/>
        <v>2.8014886979090228E-2</v>
      </c>
      <c r="K77" s="70">
        <f t="shared" si="71"/>
        <v>2.8014886979090225E-2</v>
      </c>
      <c r="L77" s="70">
        <f t="shared" si="71"/>
        <v>2.8014886979090221E-2</v>
      </c>
      <c r="M77" s="70">
        <f t="shared" si="71"/>
        <v>2.8014886979090221E-2</v>
      </c>
      <c r="N77" s="70">
        <f t="shared" si="71"/>
        <v>2.8014886979090218E-2</v>
      </c>
      <c r="O77" s="70">
        <f t="shared" si="71"/>
        <v>2.8014886979090218E-2</v>
      </c>
      <c r="P77" s="70">
        <f t="shared" si="71"/>
        <v>2.8014886979090218E-2</v>
      </c>
      <c r="Q77" s="70">
        <f t="shared" si="71"/>
        <v>2.8014886979090218E-2</v>
      </c>
      <c r="R77" s="70">
        <f t="shared" si="71"/>
        <v>2.8014886979090218E-2</v>
      </c>
      <c r="S77" s="70">
        <f t="shared" si="71"/>
        <v>2.8014886979090214E-2</v>
      </c>
      <c r="U77" s="64" t="s">
        <v>439</v>
      </c>
      <c r="V77" s="71">
        <f t="shared" si="58"/>
        <v>3.05482339056397E-2</v>
      </c>
      <c r="W77" s="71">
        <f t="shared" si="55"/>
        <v>3.1075740384266966E-2</v>
      </c>
      <c r="X77" s="71">
        <f t="shared" si="55"/>
        <v>2.9794527901358076E-2</v>
      </c>
      <c r="Y77" s="71">
        <f t="shared" si="55"/>
        <v>2.8014886979090228E-2</v>
      </c>
      <c r="Z77" s="71">
        <f t="shared" si="55"/>
        <v>2.8014886979090225E-2</v>
      </c>
      <c r="AA77" s="71">
        <f t="shared" si="55"/>
        <v>2.8014886979090221E-2</v>
      </c>
      <c r="AB77" s="71">
        <f t="shared" si="55"/>
        <v>2.8014886979090221E-2</v>
      </c>
      <c r="AC77" s="71">
        <f t="shared" si="55"/>
        <v>2.8014886979090218E-2</v>
      </c>
      <c r="AD77" s="71">
        <f t="shared" si="55"/>
        <v>2.8014886979090218E-2</v>
      </c>
      <c r="AE77" s="71">
        <f t="shared" si="55"/>
        <v>2.8014886979090218E-2</v>
      </c>
      <c r="AF77" s="71">
        <f t="shared" si="55"/>
        <v>2.8014886979090218E-2</v>
      </c>
      <c r="AG77" s="71">
        <f t="shared" si="55"/>
        <v>2.8014886979090218E-2</v>
      </c>
      <c r="AH77" s="71">
        <f t="shared" si="55"/>
        <v>2.8014886979090214E-2</v>
      </c>
    </row>
    <row r="78" spans="1:34" hidden="1" outlineLevel="1">
      <c r="A78" s="53" t="s">
        <v>448</v>
      </c>
      <c r="B78" s="65">
        <f>(B29-B15)/B4</f>
        <v>4.3338893734479488E-2</v>
      </c>
      <c r="C78" s="65">
        <f t="shared" ref="C78:S78" si="72">(C29-C15)/C4</f>
        <v>4.2801622234363589E-2</v>
      </c>
      <c r="D78" s="65">
        <f t="shared" si="72"/>
        <v>1.4063445650273964E-2</v>
      </c>
      <c r="E78" s="65">
        <f t="shared" si="72"/>
        <v>2.2229122954259339E-2</v>
      </c>
      <c r="F78" s="65">
        <f t="shared" si="72"/>
        <v>1.3398927254441837E-2</v>
      </c>
      <c r="G78" s="65">
        <f t="shared" si="72"/>
        <v>1.8516312136454324E-2</v>
      </c>
      <c r="H78" s="65">
        <f t="shared" si="72"/>
        <v>1.5372002044648147E-2</v>
      </c>
      <c r="I78" s="65">
        <f t="shared" si="72"/>
        <v>1.2575817908320849E-2</v>
      </c>
      <c r="J78" s="65">
        <f t="shared" si="72"/>
        <v>1.083440973347302E-2</v>
      </c>
      <c r="K78" s="65">
        <f t="shared" si="72"/>
        <v>1.0814864911386224E-2</v>
      </c>
      <c r="L78" s="65">
        <f t="shared" si="72"/>
        <v>1.1385567250159288E-2</v>
      </c>
      <c r="M78" s="65">
        <f t="shared" si="72"/>
        <v>1.1830959036102576E-2</v>
      </c>
      <c r="N78" s="65">
        <f t="shared" si="72"/>
        <v>9.4599728254245313E-3</v>
      </c>
      <c r="O78" s="65">
        <f t="shared" si="72"/>
        <v>7.8251823068471536E-3</v>
      </c>
      <c r="P78" s="65">
        <f t="shared" si="72"/>
        <v>6.1203039787299076E-3</v>
      </c>
      <c r="Q78" s="65">
        <f t="shared" si="72"/>
        <v>4.4422752776156621E-3</v>
      </c>
      <c r="R78" s="65">
        <f t="shared" si="72"/>
        <v>2.8654686259521121E-3</v>
      </c>
      <c r="S78" s="65">
        <f t="shared" si="72"/>
        <v>3.478625152602834E-3</v>
      </c>
      <c r="U78" s="50" t="s">
        <v>448</v>
      </c>
      <c r="V78" s="66">
        <f t="shared" si="58"/>
        <v>1.8516312136454324E-2</v>
      </c>
      <c r="W78" s="66">
        <f t="shared" si="58"/>
        <v>1.5372002044648147E-2</v>
      </c>
      <c r="X78" s="66">
        <f t="shared" si="58"/>
        <v>1.2575817908320849E-2</v>
      </c>
      <c r="Y78" s="66">
        <f t="shared" si="58"/>
        <v>1.083440973347302E-2</v>
      </c>
      <c r="Z78" s="66">
        <f t="shared" si="58"/>
        <v>1.0814864911386224E-2</v>
      </c>
      <c r="AA78" s="66">
        <f t="shared" si="58"/>
        <v>1.1385567250159288E-2</v>
      </c>
      <c r="AB78" s="66">
        <f t="shared" si="58"/>
        <v>1.1830959036102576E-2</v>
      </c>
      <c r="AC78" s="66">
        <f t="shared" si="58"/>
        <v>9.4599728254245313E-3</v>
      </c>
      <c r="AD78" s="66">
        <f t="shared" si="58"/>
        <v>7.8251823068471536E-3</v>
      </c>
      <c r="AE78" s="66">
        <f t="shared" si="58"/>
        <v>6.1203039787299076E-3</v>
      </c>
      <c r="AF78" s="66">
        <f t="shared" si="58"/>
        <v>4.4422752776156621E-3</v>
      </c>
      <c r="AG78" s="66">
        <f t="shared" si="58"/>
        <v>2.8654686259521121E-3</v>
      </c>
      <c r="AH78" s="66">
        <f t="shared" si="58"/>
        <v>3.478625152602834E-3</v>
      </c>
    </row>
    <row r="79" spans="1:34" hidden="1" outlineLevel="1"/>
    <row r="80" spans="1:34" collapsed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"/>
  <sheetViews>
    <sheetView topLeftCell="A5" workbookViewId="0">
      <selection activeCell="J20" sqref="J20"/>
    </sheetView>
  </sheetViews>
  <sheetFormatPr defaultRowHeight="15"/>
  <cols>
    <col min="1" max="1" width="53.42578125" bestFit="1" customWidth="1"/>
    <col min="2" max="2" width="7.42578125" bestFit="1" customWidth="1"/>
    <col min="3" max="3" width="7.140625" customWidth="1"/>
    <col min="5" max="5" width="36" customWidth="1"/>
    <col min="6" max="6" width="13.42578125" bestFit="1" customWidth="1"/>
  </cols>
  <sheetData>
    <row r="6" spans="1:6" ht="25.5">
      <c r="E6" s="15" t="s">
        <v>277</v>
      </c>
      <c r="F6" s="16" t="s">
        <v>279</v>
      </c>
    </row>
    <row r="7" spans="1:6" ht="15.75">
      <c r="E7" s="19" t="s">
        <v>282</v>
      </c>
      <c r="F7" s="16">
        <v>8.5</v>
      </c>
    </row>
    <row r="8" spans="1:6" ht="18.75">
      <c r="A8" s="38" t="s">
        <v>384</v>
      </c>
      <c r="B8" s="38">
        <v>2013</v>
      </c>
      <c r="E8" s="22" t="s">
        <v>285</v>
      </c>
      <c r="F8" s="23">
        <v>1576000000</v>
      </c>
    </row>
    <row r="9" spans="1:6" ht="15.75">
      <c r="A9" s="53" t="s">
        <v>425</v>
      </c>
      <c r="B9" s="73">
        <f>B10+B13+B14+B15+B16+B17+B18+B19+B20+B22</f>
        <v>697867.17721289152</v>
      </c>
      <c r="E9" s="22" t="s">
        <v>287</v>
      </c>
      <c r="F9" s="23">
        <v>683907237.29999995</v>
      </c>
    </row>
    <row r="10" spans="1:6" ht="15.75">
      <c r="A10" s="59" t="s">
        <v>427</v>
      </c>
      <c r="B10" s="74">
        <v>61702.2</v>
      </c>
      <c r="E10" s="22"/>
      <c r="F10" s="23"/>
    </row>
    <row r="11" spans="1:6" ht="15.75">
      <c r="A11" s="60" t="s">
        <v>428</v>
      </c>
      <c r="B11" s="75">
        <f>B10-B12</f>
        <v>28530.1</v>
      </c>
      <c r="E11" s="26" t="s">
        <v>38</v>
      </c>
      <c r="F11" s="30">
        <v>21188591.699999999</v>
      </c>
    </row>
    <row r="12" spans="1:6" ht="15.75">
      <c r="A12" s="60" t="s">
        <v>429</v>
      </c>
      <c r="B12" s="75">
        <v>33172.1</v>
      </c>
      <c r="E12" s="26" t="s">
        <v>326</v>
      </c>
      <c r="F12" s="30">
        <v>34966548</v>
      </c>
    </row>
    <row r="13" spans="1:6" ht="15.75">
      <c r="A13" s="62" t="s">
        <v>430</v>
      </c>
      <c r="B13" s="78">
        <v>14844.4</v>
      </c>
      <c r="E13" s="26" t="s">
        <v>315</v>
      </c>
      <c r="F13" s="30">
        <v>48384666.000000007</v>
      </c>
    </row>
    <row r="14" spans="1:6" ht="15.75">
      <c r="A14" s="62" t="s">
        <v>431</v>
      </c>
      <c r="B14" s="78">
        <v>39409.199999999997</v>
      </c>
      <c r="E14" s="26" t="s">
        <v>208</v>
      </c>
      <c r="F14" s="30">
        <v>10479739.300000001</v>
      </c>
    </row>
    <row r="15" spans="1:6" ht="15.75">
      <c r="A15" s="62" t="s">
        <v>432</v>
      </c>
      <c r="B15" s="78">
        <v>50757.8</v>
      </c>
      <c r="E15" s="26" t="s">
        <v>311</v>
      </c>
      <c r="F15" s="30">
        <v>179888152.80000001</v>
      </c>
    </row>
    <row r="16" spans="1:6" ht="15.75">
      <c r="A16" s="62" t="s">
        <v>433</v>
      </c>
      <c r="B16" s="78">
        <v>5594.2</v>
      </c>
      <c r="E16" s="26" t="s">
        <v>148</v>
      </c>
      <c r="F16" s="30">
        <v>25758685.700000003</v>
      </c>
    </row>
    <row r="17" spans="1:6" ht="15.75">
      <c r="A17" s="62" t="s">
        <v>434</v>
      </c>
      <c r="B17" s="78">
        <v>7704.7</v>
      </c>
      <c r="E17" s="26" t="s">
        <v>322</v>
      </c>
      <c r="F17" s="30">
        <v>31993040.200000003</v>
      </c>
    </row>
    <row r="18" spans="1:6" ht="15.75">
      <c r="A18" s="62" t="s">
        <v>203</v>
      </c>
      <c r="B18" s="78">
        <v>61568.800000000003</v>
      </c>
      <c r="E18" s="26" t="s">
        <v>329</v>
      </c>
      <c r="F18" s="30">
        <v>25763357.499999996</v>
      </c>
    </row>
    <row r="19" spans="1:6" ht="15.75">
      <c r="A19" s="62" t="s">
        <v>435</v>
      </c>
      <c r="B19" s="78">
        <v>13661.2</v>
      </c>
      <c r="E19" s="26" t="s">
        <v>336</v>
      </c>
      <c r="F19" s="30">
        <v>10001840.29999999</v>
      </c>
    </row>
    <row r="20" spans="1:6" ht="15.75">
      <c r="A20" s="62" t="s">
        <v>322</v>
      </c>
      <c r="B20" s="78">
        <v>105538.7</v>
      </c>
      <c r="E20" s="26" t="s">
        <v>203</v>
      </c>
      <c r="F20" s="30">
        <v>10823594.800000001</v>
      </c>
    </row>
    <row r="21" spans="1:6" ht="15.75">
      <c r="A21" s="62"/>
      <c r="B21" s="78"/>
      <c r="E21" s="26" t="s">
        <v>168</v>
      </c>
      <c r="F21" s="30">
        <v>2525140.6</v>
      </c>
    </row>
    <row r="22" spans="1:6" ht="31.5">
      <c r="A22" s="62" t="s">
        <v>436</v>
      </c>
      <c r="B22" s="78">
        <v>337085.97721289151</v>
      </c>
      <c r="E22" s="26" t="s">
        <v>290</v>
      </c>
      <c r="F22" s="27">
        <v>282133880.39999998</v>
      </c>
    </row>
    <row r="23" spans="1:6" ht="26.25">
      <c r="A23" s="63" t="s">
        <v>437</v>
      </c>
      <c r="B23" s="75">
        <v>256494.8</v>
      </c>
      <c r="E23" s="29" t="s">
        <v>293</v>
      </c>
      <c r="F23" s="30">
        <v>5892443.3999999976</v>
      </c>
    </row>
    <row r="24" spans="1:6" ht="26.25">
      <c r="A24" s="63" t="s">
        <v>438</v>
      </c>
      <c r="B24" s="75">
        <v>0</v>
      </c>
      <c r="E24" s="29" t="s">
        <v>296</v>
      </c>
      <c r="F24" s="30">
        <v>252755016.90000001</v>
      </c>
    </row>
    <row r="25" spans="1:6" ht="26.25">
      <c r="A25" s="63" t="s">
        <v>439</v>
      </c>
      <c r="B25" s="75">
        <f t="shared" ref="B25" si="0">B22-B23-B24</f>
        <v>80591.177212891518</v>
      </c>
      <c r="E25" s="29" t="s">
        <v>299</v>
      </c>
      <c r="F25" s="30">
        <v>9797871.9000000004</v>
      </c>
    </row>
    <row r="26" spans="1:6" ht="39">
      <c r="E26" s="29" t="s">
        <v>303</v>
      </c>
      <c r="F26" s="30">
        <v>11407499</v>
      </c>
    </row>
    <row r="27" spans="1:6" ht="39">
      <c r="E27" s="29" t="s">
        <v>307</v>
      </c>
      <c r="F27" s="30">
        <v>6675991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Баланс</vt:lpstr>
      <vt:lpstr>План факт</vt:lpstr>
      <vt:lpstr>Модель</vt:lpstr>
      <vt:lpstr>Сравнение 2013</vt:lpstr>
      <vt:lpstr>'План факт'!_FilterDatabase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2017-03-22T09:27:07Z</dcterms:created>
  <dcterms:modified xsi:type="dcterms:W3CDTF">2019-07-01T13:06:30Z</dcterms:modified>
</cp:coreProperties>
</file>