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o.lukasevych\Documents\Python_Scripts\Ukr_budget\"/>
    </mc:Choice>
  </mc:AlternateContent>
  <bookViews>
    <workbookView xWindow="0" yWindow="0" windowWidth="25125" windowHeight="13500" tabRatio="541" activeTab="4"/>
  </bookViews>
  <sheets>
    <sheet name="Slide5" sheetId="1" r:id="rId1"/>
    <sheet name="Slide7" sheetId="2" r:id="rId2"/>
    <sheet name="Slide9" sheetId="3" r:id="rId3"/>
    <sheet name="Slide14" sheetId="4" r:id="rId4"/>
    <sheet name="Slide21" sheetId="5" r:id="rId5"/>
    <sheet name="Slide23" sheetId="6" r:id="rId6"/>
    <sheet name="Sheet6" sheetId="7" r:id="rId7"/>
    <sheet name="Модель бездетной" sheetId="8" r:id="rId8"/>
    <sheet name="Модель многодетной" sheetId="9" r:id="rId9"/>
  </sheets>
  <externalReferences>
    <externalReference r:id="rId10"/>
  </externalReferences>
  <definedNames>
    <definedName name="_xlnm.Print_Area" localSheetId="3">Slide14!$C$97:$J$134</definedName>
    <definedName name="_xlnm.Print_Area" localSheetId="0">Slide5!$A$1:$L$35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0" i="5" l="1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9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10" i="5"/>
  <c r="AA9" i="5"/>
  <c r="M12" i="4" l="1"/>
  <c r="G25" i="4"/>
  <c r="I25" i="4"/>
  <c r="K25" i="4"/>
  <c r="J25" i="4"/>
  <c r="L25" i="4" s="1"/>
  <c r="G14" i="4"/>
  <c r="G15" i="4"/>
  <c r="G16" i="4"/>
  <c r="G17" i="4"/>
  <c r="G18" i="4"/>
  <c r="G19" i="4"/>
  <c r="G20" i="4"/>
  <c r="G21" i="4"/>
  <c r="G22" i="4"/>
  <c r="G23" i="4"/>
  <c r="G24" i="4"/>
  <c r="G13" i="4"/>
  <c r="E12" i="4"/>
  <c r="E13" i="4"/>
  <c r="E14" i="4"/>
  <c r="E15" i="4"/>
  <c r="F15" i="4" s="1"/>
  <c r="E16" i="4"/>
  <c r="E17" i="4"/>
  <c r="E18" i="4"/>
  <c r="E19" i="4"/>
  <c r="F19" i="4" s="1"/>
  <c r="E20" i="4"/>
  <c r="E21" i="4"/>
  <c r="E22" i="4"/>
  <c r="E23" i="4"/>
  <c r="F23" i="4" s="1"/>
  <c r="E24" i="4"/>
  <c r="E25" i="4"/>
  <c r="C14" i="4"/>
  <c r="C15" i="4"/>
  <c r="C16" i="4"/>
  <c r="C17" i="4"/>
  <c r="C18" i="4"/>
  <c r="C19" i="4"/>
  <c r="C20" i="4"/>
  <c r="C21" i="4"/>
  <c r="C22" i="4"/>
  <c r="C23" i="4"/>
  <c r="C24" i="4"/>
  <c r="C25" i="4"/>
  <c r="C13" i="4"/>
  <c r="F13" i="4"/>
  <c r="F14" i="4"/>
  <c r="F16" i="4"/>
  <c r="F17" i="4"/>
  <c r="F18" i="4"/>
  <c r="F20" i="4"/>
  <c r="F21" i="4"/>
  <c r="F22" i="4"/>
  <c r="F24" i="4"/>
  <c r="F25" i="4"/>
  <c r="C12" i="4"/>
  <c r="E11" i="4"/>
  <c r="C11" i="4"/>
  <c r="E10" i="4"/>
  <c r="C10" i="4"/>
  <c r="C9" i="4"/>
  <c r="E9" i="4" s="1"/>
  <c r="E8" i="4"/>
  <c r="E7" i="4"/>
  <c r="C7" i="4"/>
  <c r="C5" i="4"/>
  <c r="C8" i="4"/>
  <c r="B19" i="1"/>
  <c r="M25" i="4" l="1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F24" i="9"/>
  <c r="B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F21" i="9"/>
  <c r="F25" i="9" s="1"/>
  <c r="F34" i="9" s="1"/>
  <c r="E21" i="9"/>
  <c r="D21" i="9"/>
  <c r="C21" i="9"/>
  <c r="B21" i="9"/>
  <c r="B25" i="9" s="1"/>
  <c r="U20" i="9"/>
  <c r="U21" i="9" s="1"/>
  <c r="T20" i="9"/>
  <c r="T21" i="9" s="1"/>
  <c r="S20" i="9"/>
  <c r="S21" i="9" s="1"/>
  <c r="R20" i="9"/>
  <c r="R21" i="9" s="1"/>
  <c r="R25" i="9" s="1"/>
  <c r="R34" i="9" s="1"/>
  <c r="Q20" i="9"/>
  <c r="Q21" i="9" s="1"/>
  <c r="P20" i="9"/>
  <c r="P21" i="9" s="1"/>
  <c r="O20" i="9"/>
  <c r="O21" i="9" s="1"/>
  <c r="N20" i="9"/>
  <c r="N24" i="9" s="1"/>
  <c r="M20" i="9"/>
  <c r="M21" i="9" s="1"/>
  <c r="L20" i="9"/>
  <c r="L21" i="9" s="1"/>
  <c r="K20" i="9"/>
  <c r="K21" i="9" s="1"/>
  <c r="J20" i="9"/>
  <c r="J21" i="9" s="1"/>
  <c r="J25" i="9" s="1"/>
  <c r="J34" i="9" s="1"/>
  <c r="I20" i="9"/>
  <c r="I21" i="9" s="1"/>
  <c r="H20" i="9"/>
  <c r="H21" i="9" s="1"/>
  <c r="G20" i="9"/>
  <c r="G21" i="9" s="1"/>
  <c r="U17" i="9"/>
  <c r="T17" i="9"/>
  <c r="T25" i="9" s="1"/>
  <c r="T34" i="9" s="1"/>
  <c r="S17" i="9"/>
  <c r="S25" i="9" s="1"/>
  <c r="S34" i="9" s="1"/>
  <c r="R17" i="9"/>
  <c r="Q17" i="9"/>
  <c r="P17" i="9"/>
  <c r="P25" i="9" s="1"/>
  <c r="P34" i="9" s="1"/>
  <c r="O17" i="9"/>
  <c r="O25" i="9" s="1"/>
  <c r="O34" i="9" s="1"/>
  <c r="N17" i="9"/>
  <c r="M17" i="9"/>
  <c r="L17" i="9"/>
  <c r="L25" i="9" s="1"/>
  <c r="L34" i="9" s="1"/>
  <c r="K17" i="9"/>
  <c r="K25" i="9" s="1"/>
  <c r="K34" i="9" s="1"/>
  <c r="J17" i="9"/>
  <c r="I17" i="9"/>
  <c r="H17" i="9"/>
  <c r="H25" i="9" s="1"/>
  <c r="H34" i="9" s="1"/>
  <c r="G17" i="9"/>
  <c r="G25" i="9" s="1"/>
  <c r="G34" i="9" s="1"/>
  <c r="F17" i="9"/>
  <c r="E17" i="9"/>
  <c r="E25" i="9" s="1"/>
  <c r="E34" i="9" s="1"/>
  <c r="D17" i="9"/>
  <c r="D25" i="9" s="1"/>
  <c r="D34" i="9" s="1"/>
  <c r="C17" i="9"/>
  <c r="C25" i="9" s="1"/>
  <c r="C34" i="9" s="1"/>
  <c r="B17" i="9"/>
  <c r="U11" i="9"/>
  <c r="U24" i="9" s="1"/>
  <c r="T11" i="9"/>
  <c r="T24" i="9" s="1"/>
  <c r="S11" i="9"/>
  <c r="S24" i="9" s="1"/>
  <c r="R11" i="9"/>
  <c r="Q11" i="9"/>
  <c r="Q24" i="9" s="1"/>
  <c r="P11" i="9"/>
  <c r="P24" i="9" s="1"/>
  <c r="O11" i="9"/>
  <c r="O24" i="9" s="1"/>
  <c r="N11" i="9"/>
  <c r="M11" i="9"/>
  <c r="M24" i="9" s="1"/>
  <c r="L11" i="9"/>
  <c r="L24" i="9" s="1"/>
  <c r="K11" i="9"/>
  <c r="K24" i="9" s="1"/>
  <c r="J11" i="9"/>
  <c r="I11" i="9"/>
  <c r="I24" i="9" s="1"/>
  <c r="H11" i="9"/>
  <c r="H24" i="9" s="1"/>
  <c r="G11" i="9"/>
  <c r="G24" i="9" s="1"/>
  <c r="F11" i="9"/>
  <c r="E11" i="9"/>
  <c r="E24" i="9" s="1"/>
  <c r="D11" i="9"/>
  <c r="D24" i="9" s="1"/>
  <c r="C11" i="9"/>
  <c r="C24" i="9" s="1"/>
  <c r="B11" i="9"/>
  <c r="F16" i="8"/>
  <c r="C16" i="8"/>
  <c r="B16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F13" i="8"/>
  <c r="E13" i="8"/>
  <c r="D13" i="8"/>
  <c r="C13" i="8"/>
  <c r="B13" i="8"/>
  <c r="U12" i="8"/>
  <c r="U13" i="8" s="1"/>
  <c r="T12" i="8"/>
  <c r="T13" i="8" s="1"/>
  <c r="S12" i="8"/>
  <c r="S16" i="8" s="1"/>
  <c r="R12" i="8"/>
  <c r="R16" i="8" s="1"/>
  <c r="Q12" i="8"/>
  <c r="Q13" i="8" s="1"/>
  <c r="P12" i="8"/>
  <c r="P13" i="8" s="1"/>
  <c r="O12" i="8"/>
  <c r="O13" i="8" s="1"/>
  <c r="N12" i="8"/>
  <c r="N16" i="8" s="1"/>
  <c r="M12" i="8"/>
  <c r="M13" i="8" s="1"/>
  <c r="L12" i="8"/>
  <c r="L13" i="8" s="1"/>
  <c r="K12" i="8"/>
  <c r="K16" i="8" s="1"/>
  <c r="J12" i="8"/>
  <c r="J16" i="8" s="1"/>
  <c r="I12" i="8"/>
  <c r="I13" i="8" s="1"/>
  <c r="H12" i="8"/>
  <c r="H13" i="8" s="1"/>
  <c r="G12" i="8"/>
  <c r="G13" i="8" s="1"/>
  <c r="U8" i="8"/>
  <c r="U16" i="8" s="1"/>
  <c r="T8" i="8"/>
  <c r="T9" i="8" s="1"/>
  <c r="T17" i="8" s="1"/>
  <c r="S8" i="8"/>
  <c r="S9" i="8" s="1"/>
  <c r="R8" i="8"/>
  <c r="R9" i="8" s="1"/>
  <c r="Q8" i="8"/>
  <c r="Q16" i="8" s="1"/>
  <c r="P8" i="8"/>
  <c r="P9" i="8" s="1"/>
  <c r="P17" i="8" s="1"/>
  <c r="O8" i="8"/>
  <c r="O9" i="8" s="1"/>
  <c r="O17" i="8" s="1"/>
  <c r="N8" i="8"/>
  <c r="N9" i="8" s="1"/>
  <c r="M8" i="8"/>
  <c r="M16" i="8" s="1"/>
  <c r="L8" i="8"/>
  <c r="L9" i="8" s="1"/>
  <c r="L17" i="8" s="1"/>
  <c r="K8" i="8"/>
  <c r="K9" i="8" s="1"/>
  <c r="J8" i="8"/>
  <c r="J9" i="8" s="1"/>
  <c r="I8" i="8"/>
  <c r="I16" i="8" s="1"/>
  <c r="H8" i="8"/>
  <c r="H9" i="8" s="1"/>
  <c r="H17" i="8" s="1"/>
  <c r="G8" i="8"/>
  <c r="G9" i="8" s="1"/>
  <c r="G17" i="8" s="1"/>
  <c r="F8" i="8"/>
  <c r="F9" i="8" s="1"/>
  <c r="F17" i="8" s="1"/>
  <c r="E8" i="8"/>
  <c r="E16" i="8" s="1"/>
  <c r="D8" i="8"/>
  <c r="D9" i="8" s="1"/>
  <c r="D17" i="8" s="1"/>
  <c r="C8" i="8"/>
  <c r="C9" i="8" s="1"/>
  <c r="C17" i="8" s="1"/>
  <c r="B8" i="8"/>
  <c r="B9" i="8" s="1"/>
  <c r="B17" i="8" s="1"/>
  <c r="B18" i="8" s="1"/>
  <c r="C18" i="8" s="1"/>
  <c r="D18" i="8" s="1"/>
  <c r="I25" i="9" l="1"/>
  <c r="I34" i="9" s="1"/>
  <c r="M25" i="9"/>
  <c r="M34" i="9" s="1"/>
  <c r="Q25" i="9"/>
  <c r="Q34" i="9" s="1"/>
  <c r="U25" i="9"/>
  <c r="U34" i="9" s="1"/>
  <c r="B34" i="9"/>
  <c r="B35" i="9" s="1"/>
  <c r="C35" i="9" s="1"/>
  <c r="D35" i="9" s="1"/>
  <c r="E35" i="9" s="1"/>
  <c r="F35" i="9" s="1"/>
  <c r="G35" i="9" s="1"/>
  <c r="H35" i="9" s="1"/>
  <c r="I35" i="9" s="1"/>
  <c r="J35" i="9" s="1"/>
  <c r="K35" i="9" s="1"/>
  <c r="L35" i="9" s="1"/>
  <c r="M35" i="9" s="1"/>
  <c r="B26" i="9"/>
  <c r="C26" i="9" s="1"/>
  <c r="D26" i="9" s="1"/>
  <c r="E26" i="9" s="1"/>
  <c r="F26" i="9" s="1"/>
  <c r="G26" i="9" s="1"/>
  <c r="H26" i="9" s="1"/>
  <c r="R24" i="9"/>
  <c r="N21" i="9"/>
  <c r="N25" i="9" s="1"/>
  <c r="N34" i="9" s="1"/>
  <c r="J24" i="9"/>
  <c r="R17" i="8"/>
  <c r="K17" i="8"/>
  <c r="I9" i="8"/>
  <c r="I17" i="8" s="1"/>
  <c r="Q9" i="8"/>
  <c r="Q17" i="8" s="1"/>
  <c r="J13" i="8"/>
  <c r="J17" i="8" s="1"/>
  <c r="R13" i="8"/>
  <c r="K13" i="8"/>
  <c r="G16" i="8"/>
  <c r="O16" i="8"/>
  <c r="D16" i="8"/>
  <c r="H16" i="8"/>
  <c r="L16" i="8"/>
  <c r="P16" i="8"/>
  <c r="T16" i="8"/>
  <c r="E9" i="8"/>
  <c r="E17" i="8" s="1"/>
  <c r="E18" i="8" s="1"/>
  <c r="F18" i="8" s="1"/>
  <c r="G18" i="8" s="1"/>
  <c r="H18" i="8" s="1"/>
  <c r="I18" i="8" s="1"/>
  <c r="M9" i="8"/>
  <c r="M17" i="8" s="1"/>
  <c r="U9" i="8"/>
  <c r="U17" i="8" s="1"/>
  <c r="N13" i="8"/>
  <c r="N17" i="8" s="1"/>
  <c r="S13" i="8"/>
  <c r="S17" i="8" s="1"/>
  <c r="I26" i="9" l="1"/>
  <c r="J26" i="9" s="1"/>
  <c r="K26" i="9" s="1"/>
  <c r="L26" i="9" s="1"/>
  <c r="M26" i="9" s="1"/>
  <c r="N26" i="9" s="1"/>
  <c r="O26" i="9" s="1"/>
  <c r="P26" i="9" s="1"/>
  <c r="Q26" i="9" s="1"/>
  <c r="R26" i="9" s="1"/>
  <c r="S26" i="9" s="1"/>
  <c r="T26" i="9" s="1"/>
  <c r="U26" i="9" s="1"/>
  <c r="N35" i="9"/>
  <c r="O35" i="9" s="1"/>
  <c r="P35" i="9" s="1"/>
  <c r="Q35" i="9" s="1"/>
  <c r="R35" i="9" s="1"/>
  <c r="S35" i="9" s="1"/>
  <c r="T35" i="9" s="1"/>
  <c r="U35" i="9" s="1"/>
  <c r="J18" i="8"/>
  <c r="K18" i="8" s="1"/>
  <c r="L18" i="8" s="1"/>
  <c r="M18" i="8" s="1"/>
  <c r="N18" i="8" s="1"/>
  <c r="O18" i="8" s="1"/>
  <c r="P18" i="8" s="1"/>
  <c r="Q18" i="8" s="1"/>
  <c r="R18" i="8" l="1"/>
  <c r="T18" i="8"/>
  <c r="U18" i="8" l="1"/>
  <c r="S18" i="8"/>
  <c r="G35" i="5" l="1"/>
  <c r="G36" i="5" s="1"/>
  <c r="G34" i="5"/>
  <c r="G32" i="5"/>
  <c r="G30" i="5"/>
  <c r="F18" i="6" l="1"/>
  <c r="G18" i="6" s="1"/>
  <c r="G16" i="6"/>
  <c r="G15" i="6"/>
  <c r="F15" i="6"/>
  <c r="G14" i="6"/>
  <c r="G13" i="6"/>
  <c r="G12" i="6"/>
  <c r="G11" i="6"/>
  <c r="G10" i="6"/>
  <c r="G7" i="6"/>
  <c r="G6" i="6"/>
  <c r="I12" i="4" l="1"/>
  <c r="J12" i="4" s="1"/>
  <c r="F9" i="4"/>
  <c r="C15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F12" i="3"/>
  <c r="E12" i="3"/>
  <c r="D12" i="3"/>
  <c r="C12" i="3"/>
  <c r="B12" i="3"/>
  <c r="U11" i="3"/>
  <c r="U12" i="3" s="1"/>
  <c r="T11" i="3"/>
  <c r="T12" i="3" s="1"/>
  <c r="S11" i="3"/>
  <c r="S15" i="3" s="1"/>
  <c r="R11" i="3"/>
  <c r="R12" i="3" s="1"/>
  <c r="Q11" i="3"/>
  <c r="Q12" i="3" s="1"/>
  <c r="P11" i="3"/>
  <c r="P12" i="3" s="1"/>
  <c r="O11" i="3"/>
  <c r="O15" i="3" s="1"/>
  <c r="N11" i="3"/>
  <c r="N12" i="3" s="1"/>
  <c r="M11" i="3"/>
  <c r="M12" i="3" s="1"/>
  <c r="L11" i="3"/>
  <c r="L12" i="3" s="1"/>
  <c r="K11" i="3"/>
  <c r="K12" i="3" s="1"/>
  <c r="J11" i="3"/>
  <c r="J12" i="3" s="1"/>
  <c r="I11" i="3"/>
  <c r="I12" i="3" s="1"/>
  <c r="H11" i="3"/>
  <c r="H12" i="3" s="1"/>
  <c r="G11" i="3"/>
  <c r="G15" i="3" s="1"/>
  <c r="U7" i="3"/>
  <c r="U15" i="3" s="1"/>
  <c r="T7" i="3"/>
  <c r="T8" i="3" s="1"/>
  <c r="T16" i="3" s="1"/>
  <c r="S7" i="3"/>
  <c r="S8" i="3" s="1"/>
  <c r="R7" i="3"/>
  <c r="R8" i="3" s="1"/>
  <c r="Q7" i="3"/>
  <c r="Q15" i="3" s="1"/>
  <c r="P7" i="3"/>
  <c r="P8" i="3" s="1"/>
  <c r="P16" i="3" s="1"/>
  <c r="O7" i="3"/>
  <c r="O8" i="3" s="1"/>
  <c r="N7" i="3"/>
  <c r="N15" i="3" s="1"/>
  <c r="M7" i="3"/>
  <c r="M15" i="3" s="1"/>
  <c r="L7" i="3"/>
  <c r="L8" i="3" s="1"/>
  <c r="L16" i="3" s="1"/>
  <c r="K7" i="3"/>
  <c r="K8" i="3" s="1"/>
  <c r="J7" i="3"/>
  <c r="J8" i="3" s="1"/>
  <c r="I7" i="3"/>
  <c r="I15" i="3" s="1"/>
  <c r="H7" i="3"/>
  <c r="H8" i="3" s="1"/>
  <c r="H16" i="3" s="1"/>
  <c r="G7" i="3"/>
  <c r="G8" i="3" s="1"/>
  <c r="F7" i="3"/>
  <c r="F8" i="3" s="1"/>
  <c r="F16" i="3" s="1"/>
  <c r="E7" i="3"/>
  <c r="E15" i="3" s="1"/>
  <c r="D7" i="3"/>
  <c r="D8" i="3" s="1"/>
  <c r="D16" i="3" s="1"/>
  <c r="C7" i="3"/>
  <c r="C8" i="3" s="1"/>
  <c r="C16" i="3" s="1"/>
  <c r="B7" i="3"/>
  <c r="B15" i="3" s="1"/>
  <c r="I23" i="4" l="1"/>
  <c r="I19" i="4"/>
  <c r="I15" i="4"/>
  <c r="I17" i="4"/>
  <c r="I16" i="4"/>
  <c r="I22" i="4"/>
  <c r="I18" i="4"/>
  <c r="I14" i="4"/>
  <c r="I21" i="4"/>
  <c r="I13" i="4"/>
  <c r="I24" i="4"/>
  <c r="I20" i="4"/>
  <c r="F7" i="4"/>
  <c r="F10" i="4"/>
  <c r="F8" i="4"/>
  <c r="F11" i="4"/>
  <c r="J16" i="3"/>
  <c r="K16" i="3"/>
  <c r="R16" i="3"/>
  <c r="B8" i="3"/>
  <c r="B16" i="3" s="1"/>
  <c r="B17" i="3" s="1"/>
  <c r="C17" i="3" s="1"/>
  <c r="D17" i="3" s="1"/>
  <c r="N8" i="3"/>
  <c r="N16" i="3" s="1"/>
  <c r="O12" i="3"/>
  <c r="O16" i="3" s="1"/>
  <c r="K15" i="3"/>
  <c r="E8" i="3"/>
  <c r="E16" i="3" s="1"/>
  <c r="I8" i="3"/>
  <c r="I16" i="3" s="1"/>
  <c r="M8" i="3"/>
  <c r="M16" i="3" s="1"/>
  <c r="Q8" i="3"/>
  <c r="Q16" i="3" s="1"/>
  <c r="U8" i="3"/>
  <c r="U16" i="3" s="1"/>
  <c r="F15" i="3"/>
  <c r="J15" i="3"/>
  <c r="R15" i="3"/>
  <c r="S12" i="3"/>
  <c r="S16" i="3" s="1"/>
  <c r="D15" i="3"/>
  <c r="H15" i="3"/>
  <c r="L15" i="3"/>
  <c r="P15" i="3"/>
  <c r="T15" i="3"/>
  <c r="G12" i="3"/>
  <c r="G16" i="3" s="1"/>
  <c r="E17" i="3" l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F12" i="4" l="1"/>
  <c r="K12" i="4"/>
  <c r="T17" i="3"/>
  <c r="R17" i="3"/>
  <c r="J22" i="4" l="1"/>
  <c r="J18" i="4"/>
  <c r="J14" i="4"/>
  <c r="J21" i="4"/>
  <c r="J17" i="4"/>
  <c r="J13" i="4"/>
  <c r="J24" i="4"/>
  <c r="J20" i="4"/>
  <c r="J16" i="4"/>
  <c r="J23" i="4"/>
  <c r="J19" i="4"/>
  <c r="J15" i="4"/>
  <c r="K22" i="4"/>
  <c r="K18" i="4"/>
  <c r="K14" i="4"/>
  <c r="K23" i="4"/>
  <c r="K19" i="4"/>
  <c r="K15" i="4"/>
  <c r="K21" i="4"/>
  <c r="K17" i="4"/>
  <c r="K13" i="4"/>
  <c r="K24" i="4"/>
  <c r="K20" i="4"/>
  <c r="K16" i="4"/>
  <c r="L12" i="4"/>
  <c r="U17" i="3"/>
  <c r="S17" i="3"/>
  <c r="M15" i="4" l="1"/>
  <c r="L15" i="4"/>
  <c r="M21" i="4"/>
  <c r="L21" i="4"/>
  <c r="M19" i="4"/>
  <c r="L19" i="4"/>
  <c r="L14" i="4"/>
  <c r="M14" i="4"/>
  <c r="M23" i="4"/>
  <c r="L23" i="4"/>
  <c r="M13" i="4"/>
  <c r="L13" i="4"/>
  <c r="M18" i="4"/>
  <c r="L18" i="4"/>
  <c r="L20" i="4"/>
  <c r="M20" i="4"/>
  <c r="L24" i="4"/>
  <c r="M24" i="4"/>
  <c r="L16" i="4"/>
  <c r="M16" i="4"/>
  <c r="M17" i="4"/>
  <c r="L17" i="4"/>
  <c r="M22" i="4"/>
  <c r="L22" i="4"/>
  <c r="J36" i="2" l="1"/>
  <c r="I36" i="2"/>
  <c r="H36" i="2"/>
  <c r="G36" i="2"/>
  <c r="F36" i="2"/>
  <c r="E36" i="2"/>
  <c r="D36" i="2"/>
  <c r="C36" i="2"/>
  <c r="J35" i="2"/>
  <c r="I35" i="2"/>
  <c r="H35" i="2"/>
  <c r="G35" i="2"/>
  <c r="F35" i="2"/>
  <c r="E35" i="2"/>
  <c r="D35" i="2"/>
  <c r="B35" i="2"/>
  <c r="J34" i="2"/>
  <c r="I34" i="2"/>
  <c r="H34" i="2"/>
  <c r="G34" i="2"/>
  <c r="F34" i="2"/>
  <c r="E34" i="2"/>
  <c r="D34" i="2"/>
  <c r="C34" i="2"/>
  <c r="B33" i="2"/>
  <c r="J31" i="2"/>
  <c r="I31" i="2"/>
  <c r="H31" i="2"/>
  <c r="G31" i="2"/>
  <c r="F31" i="2"/>
  <c r="E31" i="2"/>
  <c r="D31" i="2"/>
  <c r="C31" i="2"/>
  <c r="B30" i="2"/>
  <c r="J27" i="2"/>
  <c r="I27" i="2"/>
  <c r="H27" i="2"/>
  <c r="G27" i="2"/>
  <c r="F27" i="2"/>
  <c r="E27" i="2"/>
  <c r="D27" i="2"/>
  <c r="B27" i="2"/>
  <c r="J26" i="2"/>
  <c r="I26" i="2"/>
  <c r="H26" i="2"/>
  <c r="G26" i="2"/>
  <c r="F26" i="2"/>
  <c r="E26" i="2"/>
  <c r="D26" i="2"/>
  <c r="C26" i="2"/>
  <c r="J25" i="2"/>
  <c r="I25" i="2"/>
  <c r="H25" i="2"/>
  <c r="G25" i="2"/>
  <c r="F25" i="2"/>
  <c r="E25" i="2"/>
  <c r="D25" i="2"/>
  <c r="C25" i="2"/>
  <c r="B24" i="2"/>
  <c r="J22" i="2"/>
  <c r="I22" i="2"/>
  <c r="H22" i="2"/>
  <c r="G22" i="2"/>
  <c r="F22" i="2"/>
  <c r="E22" i="2"/>
  <c r="D22" i="2"/>
  <c r="C22" i="2"/>
  <c r="B21" i="2"/>
  <c r="B28" i="2" s="1"/>
  <c r="J19" i="2"/>
  <c r="I19" i="2"/>
  <c r="H19" i="2"/>
  <c r="G19" i="2"/>
  <c r="F19" i="2"/>
  <c r="E19" i="2"/>
  <c r="D19" i="2"/>
  <c r="C19" i="2"/>
  <c r="B19" i="2"/>
  <c r="J16" i="2"/>
  <c r="I16" i="2"/>
  <c r="H16" i="2"/>
  <c r="G16" i="2"/>
  <c r="F16" i="2"/>
  <c r="E16" i="2"/>
  <c r="D16" i="2"/>
  <c r="B14" i="2"/>
  <c r="J12" i="2"/>
  <c r="I12" i="2"/>
  <c r="H12" i="2"/>
  <c r="G12" i="2"/>
  <c r="F12" i="2"/>
  <c r="E12" i="2"/>
  <c r="D12" i="2"/>
  <c r="C12" i="2"/>
  <c r="B9" i="2"/>
  <c r="C9" i="2" s="1"/>
  <c r="J7" i="2"/>
  <c r="I7" i="2"/>
  <c r="H7" i="2"/>
  <c r="G7" i="2"/>
  <c r="F7" i="2"/>
  <c r="E7" i="2"/>
  <c r="D7" i="2"/>
  <c r="C7" i="2"/>
  <c r="B26" i="2" l="1"/>
  <c r="B15" i="2"/>
  <c r="C14" i="2"/>
  <c r="D9" i="2"/>
  <c r="B12" i="1"/>
  <c r="B7" i="1"/>
  <c r="C7" i="1" s="1"/>
  <c r="C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B33" i="1"/>
  <c r="J32" i="1"/>
  <c r="I32" i="1"/>
  <c r="H32" i="1"/>
  <c r="G32" i="1"/>
  <c r="F32" i="1"/>
  <c r="E32" i="1"/>
  <c r="C32" i="1"/>
  <c r="D31" i="1"/>
  <c r="D32" i="1" s="1"/>
  <c r="B31" i="1"/>
  <c r="J29" i="1"/>
  <c r="I29" i="1"/>
  <c r="H29" i="1"/>
  <c r="G29" i="1"/>
  <c r="F29" i="1"/>
  <c r="E29" i="1"/>
  <c r="D29" i="1"/>
  <c r="C29" i="1"/>
  <c r="B28" i="1"/>
  <c r="J25" i="1"/>
  <c r="I25" i="1"/>
  <c r="H25" i="1"/>
  <c r="G25" i="1"/>
  <c r="F25" i="1"/>
  <c r="E25" i="1"/>
  <c r="D25" i="1"/>
  <c r="B25" i="1"/>
  <c r="J24" i="1"/>
  <c r="I24" i="1"/>
  <c r="H24" i="1"/>
  <c r="G24" i="1"/>
  <c r="F24" i="1"/>
  <c r="E24" i="1"/>
  <c r="D24" i="1"/>
  <c r="J23" i="1"/>
  <c r="I23" i="1"/>
  <c r="H23" i="1"/>
  <c r="G23" i="1"/>
  <c r="F23" i="1"/>
  <c r="E23" i="1"/>
  <c r="D23" i="1"/>
  <c r="C23" i="1"/>
  <c r="B22" i="1"/>
  <c r="J20" i="1"/>
  <c r="I20" i="1"/>
  <c r="H20" i="1"/>
  <c r="G20" i="1"/>
  <c r="F20" i="1"/>
  <c r="E20" i="1"/>
  <c r="D20" i="1"/>
  <c r="J17" i="1"/>
  <c r="I17" i="1"/>
  <c r="H17" i="1"/>
  <c r="G17" i="1"/>
  <c r="F17" i="1"/>
  <c r="E17" i="1"/>
  <c r="D17" i="1"/>
  <c r="C17" i="1"/>
  <c r="B17" i="1"/>
  <c r="J14" i="1"/>
  <c r="I14" i="1"/>
  <c r="H14" i="1"/>
  <c r="G14" i="1"/>
  <c r="F14" i="1"/>
  <c r="E14" i="1"/>
  <c r="D14" i="1"/>
  <c r="J10" i="1"/>
  <c r="I10" i="1"/>
  <c r="H10" i="1"/>
  <c r="G10" i="1"/>
  <c r="F10" i="1"/>
  <c r="E10" i="1"/>
  <c r="D10" i="1"/>
  <c r="C10" i="1"/>
  <c r="J5" i="1"/>
  <c r="I5" i="1"/>
  <c r="H5" i="1"/>
  <c r="G5" i="1"/>
  <c r="F5" i="1"/>
  <c r="E5" i="1"/>
  <c r="D5" i="1"/>
  <c r="D14" i="2" l="1"/>
  <c r="D13" i="2" s="1"/>
  <c r="E9" i="2"/>
  <c r="D8" i="2"/>
  <c r="B24" i="1"/>
  <c r="B26" i="1"/>
  <c r="C12" i="1"/>
  <c r="B13" i="1"/>
  <c r="D7" i="1"/>
  <c r="D6" i="1" s="1"/>
  <c r="E8" i="2" l="1"/>
  <c r="E14" i="2"/>
  <c r="E13" i="2" s="1"/>
  <c r="F9" i="2"/>
  <c r="D12" i="1"/>
  <c r="D11" i="1" s="1"/>
  <c r="E7" i="1"/>
  <c r="F8" i="2" l="1"/>
  <c r="F14" i="2"/>
  <c r="F13" i="2" s="1"/>
  <c r="G9" i="2"/>
  <c r="E12" i="1"/>
  <c r="E11" i="1" s="1"/>
  <c r="F7" i="1"/>
  <c r="E6" i="1"/>
  <c r="G14" i="2" l="1"/>
  <c r="G13" i="2" s="1"/>
  <c r="H9" i="2"/>
  <c r="G8" i="2"/>
  <c r="G7" i="1"/>
  <c r="F6" i="1"/>
  <c r="F12" i="1"/>
  <c r="F11" i="1" s="1"/>
  <c r="H14" i="2" l="1"/>
  <c r="H13" i="2" s="1"/>
  <c r="I9" i="2"/>
  <c r="H8" i="2"/>
  <c r="G6" i="1"/>
  <c r="G12" i="1"/>
  <c r="G11" i="1" s="1"/>
  <c r="H7" i="1"/>
  <c r="I14" i="2" l="1"/>
  <c r="I13" i="2" s="1"/>
  <c r="J9" i="2"/>
  <c r="I8" i="2"/>
  <c r="H6" i="1"/>
  <c r="H12" i="1"/>
  <c r="H11" i="1" s="1"/>
  <c r="I7" i="1"/>
  <c r="J8" i="2" l="1"/>
  <c r="J14" i="2"/>
  <c r="J13" i="2" s="1"/>
  <c r="I12" i="1"/>
  <c r="I11" i="1" s="1"/>
  <c r="J7" i="1"/>
  <c r="I6" i="1"/>
  <c r="J12" i="1" l="1"/>
  <c r="J11" i="1" s="1"/>
  <c r="J6" i="1"/>
  <c r="C24" i="1"/>
  <c r="C20" i="1"/>
  <c r="D12" i="4"/>
</calcChain>
</file>

<file path=xl/sharedStrings.xml><?xml version="1.0" encoding="utf-8"?>
<sst xmlns="http://schemas.openxmlformats.org/spreadsheetml/2006/main" count="1078" uniqueCount="630">
  <si>
    <t xml:space="preserve">Демографические параметры населения Украины. Без изменений политики </t>
  </si>
  <si>
    <t xml:space="preserve">Наименование </t>
  </si>
  <si>
    <t>2010*</t>
  </si>
  <si>
    <t>Население мира,  млн. чел</t>
  </si>
  <si>
    <t>Темп роста в процентах в год, %</t>
  </si>
  <si>
    <t>ВВП Мира, млрд. дол. США</t>
  </si>
  <si>
    <t>ВВП Мира на 1 человека, тыс. дол. США</t>
  </si>
  <si>
    <t>Население Украины, млн. чел.</t>
  </si>
  <si>
    <t>%  Украины  к миру</t>
  </si>
  <si>
    <t>ВВП Украины, bln USD</t>
  </si>
  <si>
    <t>ВВП на 1 человека Украины,  тыс. USD</t>
  </si>
  <si>
    <t>% ВВП на 1 человека Украины к миру</t>
  </si>
  <si>
    <t>У т.ч. проживающих в городе , млн. чел</t>
  </si>
  <si>
    <t>%  от населения Украины</t>
  </si>
  <si>
    <t>Сальдо міжнародніх мігрантів, млн. осіб</t>
  </si>
  <si>
    <t>Сальдо міжнародніх мігрантів, %</t>
  </si>
  <si>
    <t>Женщин детородного возраста, 18-49 лет, млн.чел.</t>
  </si>
  <si>
    <t>% от населения  Украины</t>
  </si>
  <si>
    <t>Детей 0-17 лет, млн. чел.</t>
  </si>
  <si>
    <t>% от населения Украины</t>
  </si>
  <si>
    <t>на одну женщину детородного возраста</t>
  </si>
  <si>
    <t>Народілось за рік, млн. чел.</t>
  </si>
  <si>
    <t>На 1000 женщин детородного возраста, осіб</t>
  </si>
  <si>
    <t xml:space="preserve">Возраста М от 18-60 лет и Ж от 50-60 лет, млн. чел. </t>
  </si>
  <si>
    <t>Люди старше 61 лет, млн. чел.</t>
  </si>
  <si>
    <t>Померлих за рік, млн. чел.</t>
  </si>
  <si>
    <t>На 1000 жителей Украины</t>
  </si>
  <si>
    <t>есть</t>
  </si>
  <si>
    <t>формула</t>
  </si>
  <si>
    <t>нет</t>
  </si>
  <si>
    <t>Регіон</t>
  </si>
  <si>
    <t>Україна</t>
  </si>
  <si>
    <t>Рік</t>
  </si>
  <si>
    <t>Населення - всього, осіб</t>
  </si>
  <si>
    <t>  Міські поселення та сільська місцевість</t>
  </si>
  <si>
    <t>   міські поселення</t>
  </si>
  <si>
    <t>   сільська місцевість</t>
  </si>
  <si>
    <t>2.2. Розподіл постійного населення за основними віковими групами (осіб), на початок року</t>
  </si>
  <si>
    <t>Міські поселення та сільська місцевість</t>
  </si>
  <si>
    <t>  У віці 0-14 років</t>
  </si>
  <si>
    <t>    Обидві статі</t>
  </si>
  <si>
    <t>    чоловіки</t>
  </si>
  <si>
    <t>    жінки</t>
  </si>
  <si>
    <t>  У віці 15-64 роки</t>
  </si>
  <si>
    <t>  У віці 65 років і старше</t>
  </si>
  <si>
    <t>міські поселення</t>
  </si>
  <si>
    <t>сільська місцевість</t>
  </si>
  <si>
    <t>3.1. Народжуваність, за рік</t>
  </si>
  <si>
    <t>Кількість живонароджених</t>
  </si>
  <si>
    <t>  осіб</t>
  </si>
  <si>
    <t>    Міські поселення та сільська місцевість</t>
  </si>
  <si>
    <t>     міські поселення</t>
  </si>
  <si>
    <t>     сільська місцевість</t>
  </si>
  <si>
    <t>  на 1000 осіб наявного населення</t>
  </si>
  <si>
    <t>3.3. Смертність, за рік</t>
  </si>
  <si>
    <t>Кількість померлих</t>
  </si>
  <si>
    <t>http://database.ukrcensus.gov.ua/MULT/Dialog/statfile_c.asp</t>
  </si>
  <si>
    <t xml:space="preserve">Демографические параметры населения Украины. Проектная </t>
  </si>
  <si>
    <t>y</t>
  </si>
  <si>
    <t>f</t>
  </si>
  <si>
    <t>?</t>
  </si>
  <si>
    <t>Экономическая модель жизни бездетной  женщины и мужщины, дол. США</t>
  </si>
  <si>
    <t>Наименование</t>
  </si>
  <si>
    <t>До зачатие и рождения</t>
  </si>
  <si>
    <t>Ранее детство</t>
  </si>
  <si>
    <t>Подросток</t>
  </si>
  <si>
    <t>Половое созревание</t>
  </si>
  <si>
    <t>Совершенолетие</t>
  </si>
  <si>
    <t>Окончание детородного возраста</t>
  </si>
  <si>
    <t>Пенсия</t>
  </si>
  <si>
    <t>Смерть</t>
  </si>
  <si>
    <t>возраст</t>
  </si>
  <si>
    <t>&gt;85</t>
  </si>
  <si>
    <t>к-во лет</t>
  </si>
  <si>
    <t>расходы в месяц</t>
  </si>
  <si>
    <t>Расходы в год</t>
  </si>
  <si>
    <t>Расходы за период</t>
  </si>
  <si>
    <t>Доходы  в месяц</t>
  </si>
  <si>
    <t>Доходы в год</t>
  </si>
  <si>
    <t>Доходы за период</t>
  </si>
  <si>
    <t>Сальдо в месяц</t>
  </si>
  <si>
    <t>Сальдо в год</t>
  </si>
  <si>
    <t>Сальдо за период</t>
  </si>
  <si>
    <t>Сальдо по накоплению</t>
  </si>
  <si>
    <t>№</t>
  </si>
  <si>
    <t>Статьи расходов</t>
  </si>
  <si>
    <t>Украина*</t>
  </si>
  <si>
    <t>ЕС(27)**</t>
  </si>
  <si>
    <t>Разница</t>
  </si>
  <si>
    <t>Итого населения, млн. чел.</t>
  </si>
  <si>
    <t>Наименование статей</t>
  </si>
  <si>
    <t>млрд. евро</t>
  </si>
  <si>
    <t>%</t>
  </si>
  <si>
    <t>1 чел/год евро</t>
  </si>
  <si>
    <t>1 чел/мес евро</t>
  </si>
  <si>
    <t>ВВП</t>
  </si>
  <si>
    <t>X</t>
  </si>
  <si>
    <t>Итого доходов населения</t>
  </si>
  <si>
    <t>1.1</t>
  </si>
  <si>
    <t>Зароботная плата</t>
  </si>
  <si>
    <t>1.2</t>
  </si>
  <si>
    <t>Доходы от предпринимательской, арендной и инвестиционной деятельности</t>
  </si>
  <si>
    <t>1.3</t>
  </si>
  <si>
    <t>Соц помощь и др. выплаты из бюджета</t>
  </si>
  <si>
    <t>2</t>
  </si>
  <si>
    <t>Итого расходов</t>
  </si>
  <si>
    <t>2.1</t>
  </si>
  <si>
    <t>Продукты питания и безалкогольные напитки</t>
  </si>
  <si>
    <t>2.2</t>
  </si>
  <si>
    <t>Транспорт</t>
  </si>
  <si>
    <t>2.3</t>
  </si>
  <si>
    <t>Жилье, вода, электроэнергия, газ и другие виды топлива</t>
  </si>
  <si>
    <t>2.4</t>
  </si>
  <si>
    <t>Алкогольные напитки, табачные изделия, наркотики</t>
  </si>
  <si>
    <t>2.5</t>
  </si>
  <si>
    <t>Одежда и обувь</t>
  </si>
  <si>
    <t>2.6</t>
  </si>
  <si>
    <t>Здравоохранение</t>
  </si>
  <si>
    <t>2.7</t>
  </si>
  <si>
    <t>Предметы домашнего обихода, бытовая техника, содержание жилища</t>
  </si>
  <si>
    <t>2.8</t>
  </si>
  <si>
    <t>Отдых и культура</t>
  </si>
  <si>
    <t>2.9</t>
  </si>
  <si>
    <t>Разные товары и услуги</t>
  </si>
  <si>
    <t>2.10</t>
  </si>
  <si>
    <t>Рестора и отели</t>
  </si>
  <si>
    <t>2.11</t>
  </si>
  <si>
    <t>Связь</t>
  </si>
  <si>
    <t>2.12</t>
  </si>
  <si>
    <t>Образование</t>
  </si>
  <si>
    <t>*) Данные Укрстата</t>
  </si>
  <si>
    <t>**) Данные Eurostat</t>
  </si>
  <si>
    <t>TIME</t>
  </si>
  <si>
    <t>GEO</t>
  </si>
  <si>
    <t>UNIT</t>
  </si>
  <si>
    <t>COICOP</t>
  </si>
  <si>
    <t>Value</t>
  </si>
  <si>
    <t>European Union - 28 countries</t>
  </si>
  <si>
    <t>Current prices, million euro</t>
  </si>
  <si>
    <t>Total</t>
  </si>
  <si>
    <t>8,362,260.4</t>
  </si>
  <si>
    <t>Food and non-alcoholic beverages</t>
  </si>
  <si>
    <t>1,023,731.4</t>
  </si>
  <si>
    <t>Food</t>
  </si>
  <si>
    <t>926,181.5</t>
  </si>
  <si>
    <t>Non-alcoholic beverages</t>
  </si>
  <si>
    <t>97,549.9</t>
  </si>
  <si>
    <t>Alcoholic beverages, tobacco and narcotics</t>
  </si>
  <si>
    <t>320,896.0</t>
  </si>
  <si>
    <t>Alcoholic beverages</t>
  </si>
  <si>
    <t>131,046.8</t>
  </si>
  <si>
    <t>Tobacco</t>
  </si>
  <si>
    <t>152,985.8</t>
  </si>
  <si>
    <t>Narcotics</t>
  </si>
  <si>
    <t>:</t>
  </si>
  <si>
    <t>Clothing and footwear</t>
  </si>
  <si>
    <t>408,751.2</t>
  </si>
  <si>
    <t>Clothing</t>
  </si>
  <si>
    <t>331,330.3</t>
  </si>
  <si>
    <t>Footwear</t>
  </si>
  <si>
    <t>77,420.9</t>
  </si>
  <si>
    <t>Housing, water, electricity, gas and other fuels</t>
  </si>
  <si>
    <t>2,020,057.2</t>
  </si>
  <si>
    <t>Actual rentals for housing</t>
  </si>
  <si>
    <t>405,459.3</t>
  </si>
  <si>
    <t>Imputed rentals for housing</t>
  </si>
  <si>
    <t>1,075,298.9</t>
  </si>
  <si>
    <t>Maintenance and repair of the dwelling</t>
  </si>
  <si>
    <t>75,396.3</t>
  </si>
  <si>
    <t>Water supply and miscellaneous services relating to the dwelling</t>
  </si>
  <si>
    <t>134,418.4</t>
  </si>
  <si>
    <t>Electricity, gas and other fuels</t>
  </si>
  <si>
    <t>329,484.2</t>
  </si>
  <si>
    <t>Furnishings, household equipment and routine household maintenance</t>
  </si>
  <si>
    <t>463,103.5</t>
  </si>
  <si>
    <t>Furniture and furnishings, carpets and other floor coverings</t>
  </si>
  <si>
    <t>159,940.6</t>
  </si>
  <si>
    <t>Household textiles</t>
  </si>
  <si>
    <t>36,691.7</t>
  </si>
  <si>
    <t>Household appliances</t>
  </si>
  <si>
    <t>67,723.7</t>
  </si>
  <si>
    <t>Glassware, tableware and household utensils</t>
  </si>
  <si>
    <t>42,012.2</t>
  </si>
  <si>
    <t>Tools and equipment for house and garden</t>
  </si>
  <si>
    <t>33,832.5</t>
  </si>
  <si>
    <t>Goods and services for routine household maintenance</t>
  </si>
  <si>
    <t>122,902.7</t>
  </si>
  <si>
    <t>Health</t>
  </si>
  <si>
    <t>330,948.5</t>
  </si>
  <si>
    <t>Medical products, appliances and equipment</t>
  </si>
  <si>
    <t>135,708.4</t>
  </si>
  <si>
    <t>Out-patient services</t>
  </si>
  <si>
    <t>139,379.6</t>
  </si>
  <si>
    <t>Hospital services</t>
  </si>
  <si>
    <t>55,860.6</t>
  </si>
  <si>
    <t>Transport</t>
  </si>
  <si>
    <t>1,089,274.6</t>
  </si>
  <si>
    <t>Purchase of vehicles</t>
  </si>
  <si>
    <t>313,393.3</t>
  </si>
  <si>
    <t>Operation of personal transport equipment</t>
  </si>
  <si>
    <t>541,746.2</t>
  </si>
  <si>
    <t>Transport services</t>
  </si>
  <si>
    <t>234,135.0</t>
  </si>
  <si>
    <t>Communications</t>
  </si>
  <si>
    <t>210,242.2</t>
  </si>
  <si>
    <t>Postal services</t>
  </si>
  <si>
    <t>Telephone and telefax equipment</t>
  </si>
  <si>
    <t>Telephone and telefax services</t>
  </si>
  <si>
    <t>Recreation and culture</t>
  </si>
  <si>
    <t>712,431.6</t>
  </si>
  <si>
    <t>Audio-visual, photographic and information processing equipment</t>
  </si>
  <si>
    <t>109,332.0</t>
  </si>
  <si>
    <t>Other major durables for recreation and culture</t>
  </si>
  <si>
    <t>37,554.9</t>
  </si>
  <si>
    <t>Other recreational items and equipment, gardens and pets</t>
  </si>
  <si>
    <t>168,221.7</t>
  </si>
  <si>
    <t>Recreational and cultural services</t>
  </si>
  <si>
    <t>255,825.4</t>
  </si>
  <si>
    <t>Newspapers, books and stationery</t>
  </si>
  <si>
    <t>91,884.8</t>
  </si>
  <si>
    <t>Package holidays</t>
  </si>
  <si>
    <t>49,612.9</t>
  </si>
  <si>
    <t>Education</t>
  </si>
  <si>
    <t>91,911.7</t>
  </si>
  <si>
    <t>Pre-primary and primary education</t>
  </si>
  <si>
    <t>Secondary education</t>
  </si>
  <si>
    <t>Post-secondary non-tertiary education</t>
  </si>
  <si>
    <t>Tertiary education</t>
  </si>
  <si>
    <t>Education not definable by level</t>
  </si>
  <si>
    <t>Restaurants and hotels</t>
  </si>
  <si>
    <t>738,289.1</t>
  </si>
  <si>
    <t>Catering services</t>
  </si>
  <si>
    <t>593,390.6</t>
  </si>
  <si>
    <t>Accommodation services</t>
  </si>
  <si>
    <t>144,898.5</t>
  </si>
  <si>
    <t>Miscellaneous goods and services</t>
  </si>
  <si>
    <t>952,623.5</t>
  </si>
  <si>
    <t>Personal care</t>
  </si>
  <si>
    <t>203,524.5</t>
  </si>
  <si>
    <t>Prostitution; other services n.e.c.</t>
  </si>
  <si>
    <t>133,017.5</t>
  </si>
  <si>
    <t>Prostitution</t>
  </si>
  <si>
    <t>Personal effects n.e.c.</t>
  </si>
  <si>
    <t>79,177.9</t>
  </si>
  <si>
    <t>Social protection</t>
  </si>
  <si>
    <t>114,827.6</t>
  </si>
  <si>
    <t>Insurance</t>
  </si>
  <si>
    <t>207,604.7</t>
  </si>
  <si>
    <t>Financial services n.e.c.</t>
  </si>
  <si>
    <t>214,560.5</t>
  </si>
  <si>
    <t>Other services n.e.c.</t>
  </si>
  <si>
    <r>
      <t>Household income and</t>
    </r>
    <r>
      <rPr>
        <sz val="10"/>
        <color indexed="8"/>
        <rFont val="Verdana"/>
        <family val="2"/>
        <charset val="204"/>
      </rPr>
      <t xml:space="preserve"> </t>
    </r>
    <r>
      <rPr>
        <b/>
        <sz val="10"/>
        <color indexed="8"/>
        <rFont val="Verdana"/>
        <family val="2"/>
        <charset val="204"/>
      </rPr>
      <t>expenditure of Ukraine</t>
    </r>
  </si>
  <si>
    <t xml:space="preserve">   (UAH mln.)</t>
  </si>
  <si>
    <t>2012¹</t>
  </si>
  <si>
    <t>2013¹</t>
  </si>
  <si>
    <t>2014¹,²</t>
  </si>
  <si>
    <t>2015¹,²</t>
  </si>
  <si>
    <t>2016¹,²</t>
  </si>
  <si>
    <t>2017¹,²</t>
  </si>
  <si>
    <t>Income total</t>
  </si>
  <si>
    <t>of which;</t>
  </si>
  <si>
    <t>wages and salaries</t>
  </si>
  <si>
    <r>
      <t xml:space="preserve">profit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mixed income</t>
    </r>
  </si>
  <si>
    <t>property income (receivable)</t>
  </si>
  <si>
    <r>
      <t xml:space="preserve">social benefits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other current transfers, receivable</t>
    </r>
  </si>
  <si>
    <t>- social benefits</t>
  </si>
  <si>
    <t>- other current transfers</t>
  </si>
  <si>
    <t>- social transfers in kind</t>
  </si>
  <si>
    <r>
      <t xml:space="preserve">Expenditure </t>
    </r>
    <r>
      <rPr>
        <b/>
        <sz val="7.5"/>
        <color indexed="8"/>
        <rFont val="Verdana"/>
        <family val="2"/>
        <charset val="204"/>
      </rPr>
      <t xml:space="preserve">and saving </t>
    </r>
    <r>
      <rPr>
        <b/>
        <sz val="7.5"/>
        <color indexed="8"/>
        <rFont val="Verdana"/>
        <family val="2"/>
        <charset val="204"/>
      </rPr>
      <t>total</t>
    </r>
  </si>
  <si>
    <t>goods and services purchasing</t>
  </si>
  <si>
    <t>property income (payable)</t>
  </si>
  <si>
    <r>
      <t xml:space="preserve">current taxes on income, wealth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other current transfers, payable</t>
    </r>
  </si>
  <si>
    <t>- current taxes on income, wealth</t>
  </si>
  <si>
    <t>17774</t>
  </si>
  <si>
    <t>- social contributions</t>
  </si>
  <si>
    <t>accumulation of nonfinancial assets</t>
  </si>
  <si>
    <t>increase in financial assets</t>
  </si>
  <si>
    <t>- increase of savings  and securities</t>
  </si>
  <si>
    <t>53297</t>
  </si>
  <si>
    <t>- savings in foreign currency</t>
  </si>
  <si>
    <t>- loans received less paid (-)</t>
  </si>
  <si>
    <t>19355</t>
  </si>
  <si>
    <t xml:space="preserve">Disposable income </t>
  </si>
  <si>
    <t>Disposable income per capita, UAH</t>
  </si>
  <si>
    <t>Real disposable income, per cent of corresponding period of the previous year</t>
  </si>
  <si>
    <t>¹ Compiled according to the "Methodological provisions for updated version of the system of national accounts 2008"  (SSSU order of 17.12.2013 №398).</t>
  </si>
  <si>
    <r>
      <t>² Excluding</t>
    </r>
    <r>
      <rPr>
        <sz val="7.5"/>
        <color indexed="8"/>
        <rFont val="Verdana"/>
        <family val="2"/>
        <charset val="204"/>
      </rPr>
      <t xml:space="preserve"> the temporarily occupied territory of the Autonomous Republic of Crimea, the city of Sevastopol and a part of temporarily occupied territories in the Donetsk and Luhansk regions.</t>
    </r>
  </si>
  <si>
    <t>Структура сукупних ресурсів</t>
  </si>
  <si>
    <t>(без урахування тимчасово окупованої території Автономної Республіки Крим та м.Севастополя)</t>
  </si>
  <si>
    <r>
      <t>2014</t>
    </r>
    <r>
      <rPr>
        <vertAlign val="superscript"/>
        <sz val="10"/>
        <rFont val="Verdana"/>
        <family val="2"/>
        <charset val="204"/>
      </rPr>
      <t>1</t>
    </r>
  </si>
  <si>
    <r>
      <t>2015</t>
    </r>
    <r>
      <rPr>
        <vertAlign val="superscript"/>
        <sz val="10"/>
        <rFont val="Verdana"/>
        <family val="2"/>
        <charset val="204"/>
      </rPr>
      <t>1</t>
    </r>
  </si>
  <si>
    <r>
      <t>2016</t>
    </r>
    <r>
      <rPr>
        <vertAlign val="superscript"/>
        <sz val="10"/>
        <rFont val="Verdana"/>
        <family val="2"/>
        <charset val="204"/>
      </rPr>
      <t>1</t>
    </r>
  </si>
  <si>
    <t>20171</t>
  </si>
  <si>
    <t>Сукупні ресурси в середньому за місяць у розрахунку на одне домогосподарство, грн.</t>
  </si>
  <si>
    <t>Структура сукупних ресурсів домогосподарств</t>
  </si>
  <si>
    <t>відсотків</t>
  </si>
  <si>
    <t>Грошові доходи</t>
  </si>
  <si>
    <t>- оплата праці</t>
  </si>
  <si>
    <t>- доходи від підприємницької діяльності та самозяйнятості</t>
  </si>
  <si>
    <t>- доходи від продажу сільськогосподарської продукції</t>
  </si>
  <si>
    <t>- пенсії, стипендії, соціальні допомоги, надані готівкою</t>
  </si>
  <si>
    <t>25,8</t>
  </si>
  <si>
    <t>- грошова допомога від родичів, інших осіб та інші грошові доходи</t>
  </si>
  <si>
    <t>6,2</t>
  </si>
  <si>
    <t>Вартість спожитої продукції, отриманої з особистого підсобного господарства та від самозаготівель</t>
  </si>
  <si>
    <t>Пільги та субсидії безготівкові на оплату житлово-комунальних послуг, електроенергії, палива</t>
  </si>
  <si>
    <t>Пільги безготівкові на оплату товарів та послуг з охорони здоров’я, туристичних послуг, путівок на бази відпочинку тощо, на оплату послуг транспорту, зв’язку</t>
  </si>
  <si>
    <t>Інші надходження</t>
  </si>
  <si>
    <t>Довідково: загальні доходи, грн.</t>
  </si>
  <si>
    <r>
      <t>1</t>
    </r>
    <r>
      <rPr>
        <sz val="10"/>
        <rFont val="Verdana"/>
        <family val="2"/>
        <charset val="204"/>
      </rPr>
      <t>Без урахування частини тимчасово окупованих територій у Донецькій та Луганській областях.</t>
    </r>
  </si>
  <si>
    <t>Продовження додатка 9</t>
  </si>
  <si>
    <t>усі домогос-подарства</t>
  </si>
  <si>
    <t>у т.ч. проживають</t>
  </si>
  <si>
    <t>домогос-подар-ства з дітьми</t>
  </si>
  <si>
    <t>домогос-подарства, у складі яких є діти, які не мають одного чи обох батьків</t>
  </si>
  <si>
    <t>домогос-подарства без дітей</t>
  </si>
  <si>
    <r>
      <t>домогос-подарства, у складі яких є молоді сім</t>
    </r>
    <r>
      <rPr>
        <sz val="10.5"/>
        <color theme="1"/>
        <rFont val="Шрифт текста"/>
        <charset val="204"/>
      </rPr>
      <t>ʼ</t>
    </r>
    <r>
      <rPr>
        <sz val="10.5"/>
        <color theme="1"/>
        <rFont val="Times New Roman"/>
        <family val="1"/>
        <charset val="204"/>
      </rPr>
      <t>ї</t>
    </r>
  </si>
  <si>
    <t>у міських поселеннях</t>
  </si>
  <si>
    <t>у сільській місцевості</t>
  </si>
  <si>
    <t>Усього сукупних витрат, грн</t>
  </si>
  <si>
    <t>Споживчі сукупні витрати</t>
  </si>
  <si>
    <t>у тому числі</t>
  </si>
  <si>
    <t>продукти харчування та безалкогольні напої</t>
  </si>
  <si>
    <t>алкогольні напої</t>
  </si>
  <si>
    <t>тютюнові вироби</t>
  </si>
  <si>
    <t>одяг і взуття</t>
  </si>
  <si>
    <t>житло, вода, електроенергія, газ та інші види палива</t>
  </si>
  <si>
    <t>Довідково: оплата житла, комунальних продуктів та послуг</t>
  </si>
  <si>
    <t>з них  сума пільг та субсидій</t>
  </si>
  <si>
    <t>предмети домашнього вжитку, побутова техніка та поточне утримання житла</t>
  </si>
  <si>
    <t>охорона здоров’я</t>
  </si>
  <si>
    <t>з них сума пільг та дотацій на товари і послуги з охорони здоров’я</t>
  </si>
  <si>
    <t>транспорт</t>
  </si>
  <si>
    <t>з них сума пільг на проїзд в транспорті</t>
  </si>
  <si>
    <t>зв’язок</t>
  </si>
  <si>
    <t>відпочинок і культура</t>
  </si>
  <si>
    <t>з них сума пільг на оплату туристичних послуг</t>
  </si>
  <si>
    <t>освіта</t>
  </si>
  <si>
    <t>ресторани та готелі</t>
  </si>
  <si>
    <t xml:space="preserve">з них </t>
  </si>
  <si>
    <t>харчування поза домом</t>
  </si>
  <si>
    <t>витрати на оплату путівок на бази відпочинку тощо</t>
  </si>
  <si>
    <t>з них пільги безготівкові на оплату путівок на бази відпочинку тощо</t>
  </si>
  <si>
    <t>різні товари та послуги</t>
  </si>
  <si>
    <t>Розподіл споживчих сукупних витрат</t>
  </si>
  <si>
    <t>продовольчі товари</t>
  </si>
  <si>
    <t>непродовольчі товари</t>
  </si>
  <si>
    <t>послуги</t>
  </si>
  <si>
    <t xml:space="preserve">Довідково: послуги (без витрат на харчування поза домом) </t>
  </si>
  <si>
    <t>витрати на продовольчі товари та харчування поза домом</t>
  </si>
  <si>
    <t>Неспоживчі сукупні витрати (допомога родичам та іншим особам, купівля акцій, сертифікатів, вклади до банків, аліменти, будівництво та капітальний ремонт житла тощо)</t>
  </si>
  <si>
    <t>__________________</t>
  </si>
  <si>
    <r>
      <t xml:space="preserve">1 </t>
    </r>
    <r>
      <rPr>
        <sz val="10"/>
        <color rgb="FF000000"/>
        <rFont val="Times New Roman"/>
        <family val="1"/>
        <charset val="204"/>
      </rPr>
      <t>Сукупні витрати складаються з грошових витрат, а також вартості спожитих домогосподарством продовольчих товарів, отриманих з особистого підсобного господарства та в порядку самозаготівель або подарованих родичами та іншими особами, суми отриманих пільг та безготівкових субсидій на оплату житла, комунальних продуктів та послуг, суми пільг на оплату телефону, проїзду в транспорті, туристичних послуг, путівок на бази відпочинку тощо, на оплату ліків, вітамінів, інших аптекарських товарів, медичних послуг. Вартість подарованих домогосподарством родичам та іншим особам продуктів харчування, отриманих з особистого підсобного господарства, включається до сукупних витрат у зв’язку з постійним характером цієї допомоги.</t>
    </r>
  </si>
  <si>
    <t>Виробництво та розподіл валового внутрішнього продукту за видами економічної діяльності у 2012 р. та эффектівність праці.</t>
  </si>
  <si>
    <t>(у фактичних цінах; млн.грн.)</t>
  </si>
  <si>
    <t>Від економічної діяльності</t>
  </si>
  <si>
    <t>Випуск</t>
  </si>
  <si>
    <t>Проміжне споживання</t>
  </si>
  <si>
    <t>Валова додана вартість</t>
  </si>
  <si>
    <t>Кількість зайнятого населення, тис. осіб</t>
  </si>
  <si>
    <t>Валова додана вартість на одного зайнят. грн</t>
  </si>
  <si>
    <t>Сільське господарство, мисливство, лісове господарство</t>
  </si>
  <si>
    <t>Добувна промисловість</t>
  </si>
  <si>
    <t>Переробна промисловість</t>
  </si>
  <si>
    <t>Виробництво та розподілення електроенергії, газу та води</t>
  </si>
  <si>
    <t>Торгівля; ремонт автомобілів, побутових виробів та предметів особистого вжитку</t>
  </si>
  <si>
    <t>Будівництво</t>
  </si>
  <si>
    <t>Діяльність транспорту та зв'язку</t>
  </si>
  <si>
    <t>Освіта</t>
  </si>
  <si>
    <t>Охорона здоров'я та надання  соціальної допомоги</t>
  </si>
  <si>
    <t>Інші види економічної діяльності</t>
  </si>
  <si>
    <t>Оплата послуг фінансових посередників</t>
  </si>
  <si>
    <t>х</t>
  </si>
  <si>
    <t>Державне управління</t>
  </si>
  <si>
    <t>Усього (в основних цінах)</t>
  </si>
  <si>
    <t>Податки на продукти</t>
  </si>
  <si>
    <t>Субсидії на продукти</t>
  </si>
  <si>
    <t>Валовий внутрішній продукт (у ринкових цінах)</t>
  </si>
  <si>
    <t>Випуск товарів та послуг за 2000-2012рр.  млн. дол. США</t>
  </si>
  <si>
    <t>Код КВЕД-2010</t>
  </si>
  <si>
    <t>курс, грн/дол.</t>
  </si>
  <si>
    <t> у фактичних цінах; млн.дол.</t>
  </si>
  <si>
    <t>C</t>
  </si>
  <si>
    <t>Оптова та роздрібна торгівля; ремонт автотранспортних засобів і мотоциклів</t>
  </si>
  <si>
    <t>G</t>
  </si>
  <si>
    <t>Сільське господарство, лісове господарство та рибне господарство</t>
  </si>
  <si>
    <t>A</t>
  </si>
  <si>
    <t>Транспорт, складське господарство, поштова та кур'єрська діяльність</t>
  </si>
  <si>
    <t>H</t>
  </si>
  <si>
    <t>F</t>
  </si>
  <si>
    <t>Добувна промисловість і розроблення кар'єрів</t>
  </si>
  <si>
    <t>B</t>
  </si>
  <si>
    <t>Постачання електроенергії, газу, пари та кондиційованого повітря</t>
  </si>
  <si>
    <t>D</t>
  </si>
  <si>
    <t>Операції з нерухомим майном</t>
  </si>
  <si>
    <t>L</t>
  </si>
  <si>
    <t>P</t>
  </si>
  <si>
    <t>Фінансова та страхова діяльність</t>
  </si>
  <si>
    <t>K</t>
  </si>
  <si>
    <t>Інформація та телекомунікації</t>
  </si>
  <si>
    <t>J</t>
  </si>
  <si>
    <t>Державне управління й оборона; обов'язкове соціальне страхування</t>
  </si>
  <si>
    <t>O</t>
  </si>
  <si>
    <t>Професійна, наукова та технічна діяльність</t>
  </si>
  <si>
    <t>М</t>
  </si>
  <si>
    <t>Охорона здоров'я та надання соціальної допомоги</t>
  </si>
  <si>
    <t>Q</t>
  </si>
  <si>
    <t>Діяльність у сфері адміністративного та допоміжного обслуговування</t>
  </si>
  <si>
    <t>N</t>
  </si>
  <si>
    <t>Тимчасове розміщування й організація харчування</t>
  </si>
  <si>
    <t>I</t>
  </si>
  <si>
    <t>Водопостачання; каналізація, поводження з відходами</t>
  </si>
  <si>
    <t>E</t>
  </si>
  <si>
    <t>Надання інших видів послуг</t>
  </si>
  <si>
    <t>S</t>
  </si>
  <si>
    <t>Мистецтво, спорт, розваги та відпочинок</t>
  </si>
  <si>
    <t>R</t>
  </si>
  <si>
    <t>Випуск товарів та послуг в основних цінах</t>
  </si>
  <si>
    <t>Випуск товарів та послуг у ринкових цінах</t>
  </si>
  <si>
    <t>ВВП в млн. дол. США</t>
  </si>
  <si>
    <t>Рентабельность к выпуску</t>
  </si>
  <si>
    <t>Изьятия в  млн. дол. США</t>
  </si>
  <si>
    <t>в процентах к выпуску</t>
  </si>
  <si>
    <t>Запозичення в  млн. дол. США</t>
  </si>
  <si>
    <t>Всего витрат в млн. дол. США</t>
  </si>
  <si>
    <r>
      <t>Валовий внутрішній продукт виробничим методом та валова додана вартість за видами економічної діяльності</t>
    </r>
    <r>
      <rPr>
        <b/>
        <vertAlign val="superscript"/>
        <sz val="8"/>
        <color rgb="FF000000"/>
        <rFont val="Times New Roman"/>
        <family val="1"/>
        <charset val="204"/>
      </rPr>
      <t>1</t>
    </r>
  </si>
  <si>
    <t>у фактичних цінах; млн.грн</t>
  </si>
  <si>
    <t>Випуск товарів і послуг у ринкових цінах</t>
  </si>
  <si>
    <t xml:space="preserve">Переробна промисловість </t>
  </si>
  <si>
    <t xml:space="preserve">C </t>
  </si>
  <si>
    <t xml:space="preserve">E </t>
  </si>
  <si>
    <t xml:space="preserve">F </t>
  </si>
  <si>
    <t xml:space="preserve">G </t>
  </si>
  <si>
    <t xml:space="preserve">H </t>
  </si>
  <si>
    <t xml:space="preserve">I  </t>
  </si>
  <si>
    <t xml:space="preserve">L </t>
  </si>
  <si>
    <t xml:space="preserve">М  </t>
  </si>
  <si>
    <t xml:space="preserve">N </t>
  </si>
  <si>
    <t xml:space="preserve">O </t>
  </si>
  <si>
    <t xml:space="preserve">P </t>
  </si>
  <si>
    <t xml:space="preserve">Q </t>
  </si>
  <si>
    <t xml:space="preserve">R </t>
  </si>
  <si>
    <t>S,T</t>
  </si>
  <si>
    <t>Випуск товарів і послуг в основних цінах</t>
  </si>
  <si>
    <t xml:space="preserve">Субсидії на продукти </t>
  </si>
  <si>
    <t xml:space="preserve">¹Без урахування тимчасово окупованої території Автономної Республіки Крим, м.Севастополя та з 2014 року – також без частини тимчасово окупованих територій у Донецькій та Луганській областях. </t>
  </si>
  <si>
    <r>
      <t>ТАБЛИЦЯ "ВИТРАТИ-ВИПУСК" ЗА 2017 РІК У ЦІНАХ СПОЖИВАЧІВ</t>
    </r>
    <r>
      <rPr>
        <b/>
        <sz val="14"/>
        <rFont val="Calibri"/>
        <family val="2"/>
        <charset val="204"/>
      </rPr>
      <t>¹</t>
    </r>
  </si>
  <si>
    <t>(млн.грн)</t>
  </si>
  <si>
    <t xml:space="preserve">Проміжне споживання </t>
  </si>
  <si>
    <t>Кінцеві споживчі витрати</t>
  </si>
  <si>
    <t>Валове нагромадження капіталу</t>
  </si>
  <si>
    <t xml:space="preserve">Експорт товарів і послуг
</t>
  </si>
  <si>
    <t xml:space="preserve">Імпорт товарів і послуг
</t>
  </si>
  <si>
    <t>Використання продукції</t>
  </si>
  <si>
    <t>Код КВЕД</t>
  </si>
  <si>
    <t>Сільське, лісове та рибне господарство</t>
  </si>
  <si>
    <t>Добування кам'яного та бурого вугілля</t>
  </si>
  <si>
    <t>Добування сирої нафти та природного газу</t>
  </si>
  <si>
    <t>Добування металевих руд, інших корисних копалин та розроблення кар'єрів; надання допоміжних послуг у сфері добувної промисловості та розроблення кар'єрів</t>
  </si>
  <si>
    <t>Виробництво харчових продуктів; напоїв та тютюнових виробів</t>
  </si>
  <si>
    <t>Текстильне виробництво, виробництво одягу, шкіри та інших матеріалів</t>
  </si>
  <si>
    <t>Виробництво деревини, паперу; поліграфічна діяльність та тиражування</t>
  </si>
  <si>
    <t>Виробництво коксу та коксопродуктів</t>
  </si>
  <si>
    <t>Виробництво продуктів нафтоперероблення</t>
  </si>
  <si>
    <t>Виробництво хімічних речовин і хімічної продукції</t>
  </si>
  <si>
    <t>Виробництво основних фармацевтичних продуктів і фармацевтичних препаратів</t>
  </si>
  <si>
    <t xml:space="preserve">Виробництво гумових і пластмасових виробів </t>
  </si>
  <si>
    <t>Виробництво іншої неметалевої мінеральної продукції</t>
  </si>
  <si>
    <t>Металургійне виробництво</t>
  </si>
  <si>
    <t>Виробництво готових металевих виробів, крім машин і устатковання</t>
  </si>
  <si>
    <t>Виробництво комп'ютерів, електронної та оптичної продукції</t>
  </si>
  <si>
    <t>Виробництво електричного устатковання</t>
  </si>
  <si>
    <t>Виробництво машин і устатковання, не віднесених до інших угруповань</t>
  </si>
  <si>
    <t>Виробництво автотранспортних засобів, причепів і напівпричепів</t>
  </si>
  <si>
    <t>Виробництво інших транспортних засобів</t>
  </si>
  <si>
    <t>Виробництво меблів; іншої продукції; ремонт і монтаж машин і устатковання</t>
  </si>
  <si>
    <t>Транспорт, складське 
господарство</t>
  </si>
  <si>
    <t>Поштова і кур'єрська 
діяльність</t>
  </si>
  <si>
    <t>Видавнича діяльність; виробництво кіно- та відеофільмів, телевізійних програм, видання звукозаписів; діяльність радіомовлення та телевізійного мовлення</t>
  </si>
  <si>
    <t>Телекомунікації (електрозв'язок)</t>
  </si>
  <si>
    <t>Комп'ютерне програмування, консультування та надання інформаційних послуг</t>
  </si>
  <si>
    <t xml:space="preserve">Діяльність у сферах права та бухгалтерського обліку; діяльність головних управлінь (хед-офісів); консультування з питань керування; діяльність у сферах архітектури та інжинірингу; технічні випробування та дослідження </t>
  </si>
  <si>
    <t>Наукові дослідження та розробки</t>
  </si>
  <si>
    <t>Рекламна діяльність і дослідження кон'юнктури ринку; наукова та технічна діяльність; ветеринарна діяльність</t>
  </si>
  <si>
    <t>Всього</t>
  </si>
  <si>
    <t>Домашніх господарств</t>
  </si>
  <si>
    <t>Некомерційних організацій, що обслуговують домашні господарства</t>
  </si>
  <si>
    <t>Загального державного управління</t>
  </si>
  <si>
    <t>Валове нагромадження основного капіталу</t>
  </si>
  <si>
    <t>Зміна запасів матеріальних оборотних коштів</t>
  </si>
  <si>
    <t xml:space="preserve">Придбання 
за виключенням 
вибуття цінностей
</t>
  </si>
  <si>
    <t xml:space="preserve">A01-А03 </t>
  </si>
  <si>
    <t>B05</t>
  </si>
  <si>
    <t>B06</t>
  </si>
  <si>
    <t>B07-В09</t>
  </si>
  <si>
    <t>C10-C12</t>
  </si>
  <si>
    <t>C13-C15</t>
  </si>
  <si>
    <t>C16-C18</t>
  </si>
  <si>
    <t>C19.1</t>
  </si>
  <si>
    <t>C19.2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</si>
  <si>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</si>
  <si>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</si>
  <si>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</si>
  <si>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</si>
  <si>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</si>
  <si>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</si>
  <si>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</si>
  <si>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</si>
  <si>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</si>
  <si>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</si>
  <si>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</si>
  <si>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C31-C33</t>
  </si>
  <si>
    <t>D35</t>
  </si>
  <si>
    <t>E36-E39</t>
  </si>
  <si>
    <t xml:space="preserve">F41-F43 </t>
  </si>
  <si>
    <t xml:space="preserve">G45-G47 </t>
  </si>
  <si>
    <t xml:space="preserve">H49-H52 </t>
  </si>
  <si>
    <t>H53</t>
  </si>
  <si>
    <t xml:space="preserve">I55-I56 </t>
  </si>
  <si>
    <t xml:space="preserve">J58-J60 </t>
  </si>
  <si>
    <t xml:space="preserve">J61 </t>
  </si>
  <si>
    <t xml:space="preserve">J62-J63 </t>
  </si>
  <si>
    <t xml:space="preserve">K64-K66 </t>
  </si>
  <si>
    <t xml:space="preserve">L68 </t>
  </si>
  <si>
    <t xml:space="preserve">M69-M71 </t>
  </si>
  <si>
    <t xml:space="preserve">M72 </t>
  </si>
  <si>
    <t xml:space="preserve">M73-M75 </t>
  </si>
  <si>
    <t xml:space="preserve">N77-N82 </t>
  </si>
  <si>
    <t xml:space="preserve">O84 </t>
  </si>
  <si>
    <t xml:space="preserve">P85 </t>
  </si>
  <si>
    <t xml:space="preserve">Q86-Q88 </t>
  </si>
  <si>
    <t>R90-R93</t>
  </si>
  <si>
    <t>S94-S96, T97</t>
  </si>
  <si>
    <t>P.3</t>
  </si>
  <si>
    <t>P.31; S.14</t>
  </si>
  <si>
    <t>P.31; S.15</t>
  </si>
  <si>
    <t>P.31, P.32; S.13</t>
  </si>
  <si>
    <t>P.5g</t>
  </si>
  <si>
    <t>P.51g</t>
  </si>
  <si>
    <t>P.52</t>
  </si>
  <si>
    <t>P.53</t>
  </si>
  <si>
    <t>P.6</t>
  </si>
  <si>
    <t>P.7</t>
  </si>
  <si>
    <t>Сільське, лісове та рибне 
господарство</t>
  </si>
  <si>
    <t>Добування кам'яного та бурого 
вугілля</t>
  </si>
  <si>
    <t>Добування сирої нафти та 
природного газу</t>
  </si>
  <si>
    <t>Добування металевих руд, 
інших корисних копалин 
та розроблення кар'єрів;
надання допоміжних послуг у 
сфері добувної промисловості 
та розроблення кар'єрів</t>
  </si>
  <si>
    <t>Виробництво харчових 
продуктів; напоїв та 
тютюнових виробів</t>
  </si>
  <si>
    <t>Текстильне виробництво, 
виробництво одягу, шкіри 
та інших матеріалів</t>
  </si>
  <si>
    <t>Виробництво деревини, 
паперу; поліграфічна діяльність 
та тиражування</t>
  </si>
  <si>
    <t>Виробництво коксу 
та коксопродуктів</t>
  </si>
  <si>
    <t>Виробництво продуктів 
нафтоперероблення</t>
  </si>
  <si>
    <t>Виробництво хімічних речовин
і хімічної продукції</t>
  </si>
  <si>
    <t>Виробництво основних 
фармацевтичних продуктів і 
фармацевтичних препаратів</t>
  </si>
  <si>
    <t xml:space="preserve">Виробництво гумових і 
пластмасових виробів </t>
  </si>
  <si>
    <t>Виробництво іншої неметалевої 
мінеральної продукції</t>
  </si>
  <si>
    <t>Виробництво готових 
металевих виробів, крім 
машин і устатковання</t>
  </si>
  <si>
    <t>Виробництво комп'ютерів, 
електронної та оптичної 
продукції</t>
  </si>
  <si>
    <t>Виробництво електричного 
устатковання</t>
  </si>
  <si>
    <t>Виробництво машин і 
устатковання, не віднесених 
до інших угруповань</t>
  </si>
  <si>
    <t>Виробництво 
автотранспортних засобів, 
причепів і напівпричепів</t>
  </si>
  <si>
    <t>Виробництво інших 
транспортних засобів</t>
  </si>
  <si>
    <t>Виробництво меблів; іншої 
продукції; ремонт і монтаж 
машин і устатковання</t>
  </si>
  <si>
    <t>Постачання електроенергії, 
газу, пари та кондиційованого
повітря</t>
  </si>
  <si>
    <t>Водопостачання; каналізація, 
поводження з відходами</t>
  </si>
  <si>
    <t>Оптова та роздрібна торгівля; 
ремонт автотранспортних 
засобів і мотоциклів</t>
  </si>
  <si>
    <t>Тимчасове розміщування й 
організація харчування</t>
  </si>
  <si>
    <t>Видавнича діяльність; 
виробництво кіно- та 
відеофільмів, телевізійних 
програм, видання 
звукозаписів; діяльність 
радіомовлення та 
телевізійного мовлення</t>
  </si>
  <si>
    <t>Телекомунікації 
(електрозв'язок)</t>
  </si>
  <si>
    <t>Комп'ютерне програмування, 
консультування та надання 
інформаційних послуг</t>
  </si>
  <si>
    <t>Фінансова та страхова 
діяльність</t>
  </si>
  <si>
    <t xml:space="preserve">Діяльність у сферах права 
та бухгалтерського обліку; 
діяльність головних управлінь 
(хед-офісів); консультування 
з питань керування; 
діяльність у сферах 
архітектури та інжинірингу; 
технічні випробування та 
дослідження </t>
  </si>
  <si>
    <t>Наукові дослідження та
розробки</t>
  </si>
  <si>
    <t>Рекламна діяльність і 
дослідження кон'юнктури 
ринку; наукова та технічна 
діяльність; ветеринарна 
діяльність</t>
  </si>
  <si>
    <t>Діяльність у сфері 
адміністративного та 
допоміжного обслуговування</t>
  </si>
  <si>
    <t>Державне управління й 
оборона; обов'язкове 
соціальне страхування</t>
  </si>
  <si>
    <t>Охорона здоров'я та надання 
соціальної допомоги</t>
  </si>
  <si>
    <t>Мистецтво, спорт, розваги 
та відпочинок</t>
  </si>
  <si>
    <t xml:space="preserve">
ПРОМІЖНЕ СПОЖИВАННЯ
</t>
  </si>
  <si>
    <t>P.2</t>
  </si>
  <si>
    <t>Оплата праці найманих 
працівників</t>
  </si>
  <si>
    <t>D.1</t>
  </si>
  <si>
    <t>Податки на виробництво 
та імпорт</t>
  </si>
  <si>
    <t>D.2</t>
  </si>
  <si>
    <t>Субсидії на виробництво та імпорт</t>
  </si>
  <si>
    <t>D.3</t>
  </si>
  <si>
    <t>Валовий прибуток, змішаний 
дохід</t>
  </si>
  <si>
    <t>B.2g, B.3g</t>
  </si>
  <si>
    <t>ВАЛОВИЙ ВНУТРІШНІЙ 
ПРОДУКТ</t>
  </si>
  <si>
    <t>B.1*g</t>
  </si>
  <si>
    <t xml:space="preserve">ВИПУСК </t>
  </si>
  <si>
    <t>P.1</t>
  </si>
  <si>
    <t xml:space="preserve">     Довідково:</t>
  </si>
  <si>
    <t xml:space="preserve">Валова додана вартість </t>
  </si>
  <si>
    <t>B.1g</t>
  </si>
  <si>
    <t>Випуск в основних цінах</t>
  </si>
  <si>
    <t>Торгово-транспортна націнка</t>
  </si>
  <si>
    <t>`</t>
  </si>
  <si>
    <t>Экономическая модель жизни многодетной  женщины, дол. США</t>
  </si>
  <si>
    <t>Первый ребенок</t>
  </si>
  <si>
    <t>Второй ребенок</t>
  </si>
  <si>
    <t>Третий ребенок</t>
  </si>
  <si>
    <t>Четвертый ребенок</t>
  </si>
  <si>
    <t>Пятый ребенок</t>
  </si>
  <si>
    <t>Маленькая вероятность</t>
  </si>
  <si>
    <t>расходы в месяц на себя</t>
  </si>
  <si>
    <t>Расходы в год на себя</t>
  </si>
  <si>
    <t>Расходы  на ребенка №1 мес.</t>
  </si>
  <si>
    <t>Расходы  на ребенка №2 мес.</t>
  </si>
  <si>
    <t>Расходы  на ребенка №3 мес.</t>
  </si>
  <si>
    <t>Расходы  на ребенка №4 мес.</t>
  </si>
  <si>
    <t>Расходы  на ребенка №5 мес.</t>
  </si>
  <si>
    <t>Поддержка  на ребенка №1 мес.</t>
  </si>
  <si>
    <t>Поддержка  на ребенка №2 мес.</t>
  </si>
  <si>
    <t>Поддержка  на ребенка №3 мес.</t>
  </si>
  <si>
    <t>Поддержка  на ребенка №4 мес.</t>
  </si>
  <si>
    <t>Поддержка  на ребенка №5 мес.</t>
  </si>
  <si>
    <t>Итого поддержка за период</t>
  </si>
  <si>
    <t xml:space="preserve">Итого сальдо за период </t>
  </si>
  <si>
    <t>Итого сальдо по накоплению</t>
  </si>
  <si>
    <t>Сальдо по накоплению без поддержки</t>
  </si>
  <si>
    <t>Сальдо по накоплению с поддержкой</t>
  </si>
  <si>
    <t xml:space="preserve">есть </t>
  </si>
  <si>
    <t>http://www.ukrstat.gov.ua/operativ/operativ2007/ds/nas_rik/nas_u/nas_rik_u.html</t>
  </si>
  <si>
    <t>циклическая ссылка ????????</t>
  </si>
  <si>
    <t>Структура расходов украинских домохозяйств и домохозяйств 27 стран ЕС за 2017 г.</t>
  </si>
  <si>
    <t>Курс грн/евро</t>
  </si>
  <si>
    <t>https://bank.gov.ua/files/Exchange_r.xls</t>
  </si>
  <si>
    <t>Офіційний курс гривні щодо іноземних валют (середній за період)</t>
  </si>
  <si>
    <t>у фактичних цінах; млн.дол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</si>
</sst>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"/>
    <numFmt numFmtId="165" formatCode="#,##0.0"/>
    <numFmt numFmtId="166" formatCode="0.0"/>
    <numFmt numFmtId="167" formatCode="0.0000"/>
  </numFmts>
  <fonts count="6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indexed="8"/>
      <name val="Verdana"/>
      <family val="2"/>
      <charset val="204"/>
    </font>
    <font>
      <b/>
      <sz val="10"/>
      <color indexed="8"/>
      <name val="Verdana"/>
      <family val="2"/>
      <charset val="204"/>
    </font>
    <font>
      <sz val="7.5"/>
      <color indexed="8"/>
      <name val="Verdana"/>
      <family val="2"/>
      <charset val="204"/>
    </font>
    <font>
      <b/>
      <sz val="7.5"/>
      <color indexed="8"/>
      <name val="Verdana"/>
      <family val="2"/>
      <charset val="204"/>
    </font>
    <font>
      <b/>
      <sz val="7.5"/>
      <name val="Verdana"/>
      <family val="2"/>
      <charset val="204"/>
    </font>
    <font>
      <sz val="9"/>
      <name val="Verdana"/>
      <family val="2"/>
      <charset val="204"/>
    </font>
    <font>
      <sz val="7.5"/>
      <name val="Verdana"/>
      <family val="2"/>
      <charset val="204"/>
    </font>
    <font>
      <sz val="7.5"/>
      <color rgb="FF000000"/>
      <name val="Verdana"/>
      <family val="2"/>
      <charset val="204"/>
    </font>
    <font>
      <sz val="7.5"/>
      <color theme="1"/>
      <name val="Verdana"/>
      <family val="2"/>
      <charset val="204"/>
    </font>
    <font>
      <b/>
      <sz val="7.5"/>
      <color theme="1"/>
      <name val="Verdana"/>
      <family val="2"/>
      <charset val="204"/>
    </font>
    <font>
      <b/>
      <sz val="7.5"/>
      <color rgb="FF000000"/>
      <name val="Verdana"/>
      <family val="2"/>
      <charset val="204"/>
    </font>
    <font>
      <b/>
      <sz val="10"/>
      <color theme="1"/>
      <name val="Verdana"/>
      <family val="2"/>
      <charset val="204"/>
    </font>
    <font>
      <sz val="9"/>
      <name val="Calibri"/>
      <family val="2"/>
      <charset val="204"/>
      <scheme val="minor"/>
    </font>
    <font>
      <b/>
      <sz val="11"/>
      <color theme="1"/>
      <name val="Tahoma"/>
      <family val="2"/>
      <charset val="204"/>
    </font>
    <font>
      <sz val="10"/>
      <name val="Arial Cyr"/>
      <charset val="204"/>
    </font>
    <font>
      <b/>
      <sz val="10"/>
      <name val="Verdana"/>
      <family val="2"/>
      <charset val="204"/>
    </font>
    <font>
      <vertAlign val="superscript"/>
      <sz val="10"/>
      <name val="Verdana"/>
      <family val="2"/>
      <charset val="204"/>
    </font>
    <font>
      <b/>
      <sz val="12"/>
      <name val="Verdana"/>
      <family val="2"/>
      <charset val="204"/>
    </font>
    <font>
      <sz val="10"/>
      <name val="Verdana"/>
      <family val="2"/>
      <charset val="204"/>
    </font>
    <font>
      <i/>
      <sz val="10"/>
      <name val="Verdana"/>
      <family val="2"/>
      <charset val="204"/>
    </font>
    <font>
      <sz val="10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10.5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.5"/>
      <color theme="1"/>
      <name val="Шрифт текста"/>
      <charset val="204"/>
    </font>
    <font>
      <i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rgb="FF000000"/>
      <name val="Verdana"/>
      <family val="2"/>
      <charset val="204"/>
    </font>
    <font>
      <sz val="10"/>
      <color rgb="FF000000"/>
      <name val="Verdana"/>
      <family val="2"/>
      <charset val="204"/>
    </font>
    <font>
      <sz val="10"/>
      <color theme="1"/>
      <name val="Verdana"/>
      <family val="2"/>
      <charset val="204"/>
    </font>
    <font>
      <b/>
      <sz val="16"/>
      <color rgb="FF000000"/>
      <name val="Verdana"/>
      <family val="2"/>
      <charset val="204"/>
    </font>
    <font>
      <b/>
      <sz val="8"/>
      <color rgb="FF000000"/>
      <name val="Verdana"/>
      <family val="2"/>
      <charset val="204"/>
    </font>
    <font>
      <sz val="6"/>
      <color rgb="FF000000"/>
      <name val="Verdana"/>
      <family val="2"/>
      <charset val="204"/>
    </font>
    <font>
      <sz val="8"/>
      <color rgb="FF000000"/>
      <name val="Verdana"/>
      <family val="2"/>
      <charset val="204"/>
    </font>
    <font>
      <sz val="12"/>
      <color theme="1"/>
      <name val="Times New Roman"/>
      <family val="2"/>
      <charset val="204"/>
    </font>
    <font>
      <b/>
      <sz val="8"/>
      <color rgb="FF000000"/>
      <name val="Times New Roman"/>
      <family val="1"/>
      <charset val="204"/>
    </font>
    <font>
      <b/>
      <vertAlign val="superscript"/>
      <sz val="8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1"/>
      <name val="Arial Cyr"/>
      <charset val="204"/>
    </font>
    <font>
      <b/>
      <sz val="14"/>
      <name val="Times New Roman"/>
      <family val="1"/>
      <charset val="204"/>
    </font>
    <font>
      <b/>
      <sz val="14"/>
      <name val="Calibri"/>
      <family val="2"/>
      <charset val="204"/>
    </font>
    <font>
      <i/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7E9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9CEF1"/>
        <bgColor indexed="64"/>
      </patternFill>
    </fill>
    <fill>
      <patternFill patternType="solid">
        <fgColor rgb="FFEFE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8">
    <xf numFmtId="0" fontId="0" fillId="0" borderId="0"/>
    <xf numFmtId="0" fontId="5" fillId="0" borderId="0"/>
    <xf numFmtId="0" fontId="11" fillId="0" borderId="0" applyNumberFormat="0" applyFill="0" applyBorder="0" applyAlignment="0" applyProtection="0"/>
    <xf numFmtId="0" fontId="14" fillId="0" borderId="0"/>
    <xf numFmtId="0" fontId="29" fillId="0" borderId="0"/>
    <xf numFmtId="0" fontId="5" fillId="0" borderId="0"/>
    <xf numFmtId="0" fontId="53" fillId="0" borderId="0"/>
    <xf numFmtId="0" fontId="57" fillId="0" borderId="0"/>
  </cellStyleXfs>
  <cellXfs count="426">
    <xf numFmtId="0" fontId="0" fillId="0" borderId="0" xfId="0"/>
    <xf numFmtId="0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3" fontId="3" fillId="0" borderId="1" xfId="0" applyNumberFormat="1" applyFont="1" applyBorder="1"/>
    <xf numFmtId="4" fontId="3" fillId="0" borderId="1" xfId="0" applyNumberFormat="1" applyFont="1" applyBorder="1" applyAlignment="1">
      <alignment horizontal="right" vertical="center"/>
    </xf>
    <xf numFmtId="164" fontId="3" fillId="2" borderId="1" xfId="0" applyNumberFormat="1" applyFont="1" applyFill="1" applyBorder="1"/>
    <xf numFmtId="165" fontId="3" fillId="0" borderId="1" xfId="0" applyNumberFormat="1" applyFont="1" applyBorder="1"/>
    <xf numFmtId="0" fontId="2" fillId="0" borderId="1" xfId="0" applyFont="1" applyBorder="1"/>
    <xf numFmtId="165" fontId="2" fillId="0" borderId="1" xfId="0" applyNumberFormat="1" applyFont="1" applyBorder="1"/>
    <xf numFmtId="165" fontId="4" fillId="0" borderId="1" xfId="0" applyNumberFormat="1" applyFont="1" applyBorder="1"/>
    <xf numFmtId="164" fontId="4" fillId="0" borderId="1" xfId="0" applyNumberFormat="1" applyFont="1" applyBorder="1"/>
    <xf numFmtId="0" fontId="3" fillId="0" borderId="1" xfId="0" applyNumberFormat="1" applyFont="1" applyBorder="1" applyAlignment="1">
      <alignment wrapText="1"/>
    </xf>
    <xf numFmtId="0" fontId="0" fillId="0" borderId="1" xfId="0" applyBorder="1"/>
    <xf numFmtId="0" fontId="3" fillId="3" borderId="1" xfId="0" applyNumberFormat="1" applyFont="1" applyFill="1" applyBorder="1" applyAlignment="1">
      <alignment wrapText="1"/>
    </xf>
    <xf numFmtId="165" fontId="3" fillId="3" borderId="1" xfId="0" applyNumberFormat="1" applyFont="1" applyFill="1" applyBorder="1"/>
    <xf numFmtId="165" fontId="3" fillId="3" borderId="1" xfId="1" applyNumberFormat="1" applyFont="1" applyFill="1" applyBorder="1"/>
    <xf numFmtId="0" fontId="2" fillId="3" borderId="1" xfId="0" applyFont="1" applyFill="1" applyBorder="1"/>
    <xf numFmtId="165" fontId="4" fillId="3" borderId="1" xfId="0" applyNumberFormat="1" applyFont="1" applyFill="1" applyBorder="1"/>
    <xf numFmtId="165" fontId="2" fillId="3" borderId="1" xfId="0" applyNumberFormat="1" applyFont="1" applyFill="1" applyBorder="1"/>
    <xf numFmtId="0" fontId="3" fillId="4" borderId="1" xfId="0" applyFont="1" applyFill="1" applyBorder="1"/>
    <xf numFmtId="165" fontId="3" fillId="4" borderId="1" xfId="0" applyNumberFormat="1" applyFont="1" applyFill="1" applyBorder="1"/>
    <xf numFmtId="0" fontId="2" fillId="4" borderId="1" xfId="0" applyFont="1" applyFill="1" applyBorder="1"/>
    <xf numFmtId="165" fontId="4" fillId="4" borderId="1" xfId="0" applyNumberFormat="1" applyFont="1" applyFill="1" applyBorder="1"/>
    <xf numFmtId="165" fontId="2" fillId="4" borderId="1" xfId="0" applyNumberFormat="1" applyFont="1" applyFill="1" applyBorder="1"/>
    <xf numFmtId="0" fontId="2" fillId="4" borderId="1" xfId="0" applyNumberFormat="1" applyFont="1" applyFill="1" applyBorder="1" applyAlignment="1">
      <alignment wrapText="1"/>
    </xf>
    <xf numFmtId="0" fontId="3" fillId="4" borderId="1" xfId="0" applyNumberFormat="1" applyFont="1" applyFill="1" applyBorder="1" applyAlignment="1">
      <alignment wrapText="1"/>
    </xf>
    <xf numFmtId="164" fontId="3" fillId="4" borderId="1" xfId="0" applyNumberFormat="1" applyFont="1" applyFill="1" applyBorder="1"/>
    <xf numFmtId="0" fontId="3" fillId="5" borderId="1" xfId="0" applyFont="1" applyFill="1" applyBorder="1" applyAlignment="1">
      <alignment wrapText="1"/>
    </xf>
    <xf numFmtId="165" fontId="3" fillId="5" borderId="1" xfId="0" applyNumberFormat="1" applyFont="1" applyFill="1" applyBorder="1"/>
    <xf numFmtId="0" fontId="2" fillId="5" borderId="1" xfId="0" applyNumberFormat="1" applyFont="1" applyFill="1" applyBorder="1" applyAlignment="1">
      <alignment wrapText="1"/>
    </xf>
    <xf numFmtId="165" fontId="4" fillId="5" borderId="1" xfId="0" applyNumberFormat="1" applyFont="1" applyFill="1" applyBorder="1"/>
    <xf numFmtId="165" fontId="2" fillId="5" borderId="1" xfId="0" applyNumberFormat="1" applyFont="1" applyFill="1" applyBorder="1"/>
    <xf numFmtId="0" fontId="3" fillId="6" borderId="1" xfId="0" applyFont="1" applyFill="1" applyBorder="1"/>
    <xf numFmtId="165" fontId="3" fillId="6" borderId="1" xfId="0" applyNumberFormat="1" applyFont="1" applyFill="1" applyBorder="1"/>
    <xf numFmtId="0" fontId="2" fillId="6" borderId="1" xfId="0" applyNumberFormat="1" applyFont="1" applyFill="1" applyBorder="1" applyAlignment="1">
      <alignment wrapText="1"/>
    </xf>
    <xf numFmtId="165" fontId="4" fillId="6" borderId="1" xfId="0" applyNumberFormat="1" applyFont="1" applyFill="1" applyBorder="1"/>
    <xf numFmtId="165" fontId="2" fillId="6" borderId="1" xfId="0" applyNumberFormat="1" applyFont="1" applyFill="1" applyBorder="1"/>
    <xf numFmtId="0" fontId="3" fillId="6" borderId="1" xfId="0" applyNumberFormat="1" applyFont="1" applyFill="1" applyBorder="1" applyAlignment="1">
      <alignment wrapText="1"/>
    </xf>
    <xf numFmtId="164" fontId="3" fillId="6" borderId="1" xfId="0" applyNumberFormat="1" applyFont="1" applyFill="1" applyBorder="1"/>
    <xf numFmtId="0" fontId="6" fillId="0" borderId="1" xfId="0" applyNumberFormat="1" applyFont="1" applyBorder="1" applyAlignment="1">
      <alignment wrapText="1"/>
    </xf>
    <xf numFmtId="165" fontId="7" fillId="0" borderId="1" xfId="0" applyNumberFormat="1" applyFont="1" applyBorder="1"/>
    <xf numFmtId="164" fontId="7" fillId="0" borderId="1" xfId="0" applyNumberFormat="1" applyFont="1" applyBorder="1"/>
    <xf numFmtId="0" fontId="8" fillId="7" borderId="2" xfId="0" applyFont="1" applyFill="1" applyBorder="1" applyAlignment="1">
      <alignment vertical="center"/>
    </xf>
    <xf numFmtId="0" fontId="8" fillId="7" borderId="5" xfId="0" applyFont="1" applyFill="1" applyBorder="1" applyAlignment="1">
      <alignment vertical="center"/>
    </xf>
    <xf numFmtId="0" fontId="8" fillId="8" borderId="6" xfId="0" applyFont="1" applyFill="1" applyBorder="1" applyAlignment="1">
      <alignment vertical="center" wrapText="1"/>
    </xf>
    <xf numFmtId="0" fontId="8" fillId="8" borderId="5" xfId="0" applyFont="1" applyFill="1" applyBorder="1" applyAlignment="1">
      <alignment vertical="center"/>
    </xf>
    <xf numFmtId="0" fontId="9" fillId="0" borderId="6" xfId="0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11" fillId="0" borderId="0" xfId="2"/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3" fontId="3" fillId="10" borderId="1" xfId="0" applyNumberFormat="1" applyFont="1" applyFill="1" applyBorder="1"/>
    <xf numFmtId="165" fontId="0" fillId="0" borderId="0" xfId="0" applyNumberFormat="1"/>
    <xf numFmtId="165" fontId="3" fillId="10" borderId="1" xfId="0" applyNumberFormat="1" applyFont="1" applyFill="1" applyBorder="1"/>
    <xf numFmtId="0" fontId="3" fillId="10" borderId="1" xfId="0" applyFont="1" applyFill="1" applyBorder="1" applyAlignment="1">
      <alignment horizontal="right" vertical="center"/>
    </xf>
    <xf numFmtId="164" fontId="3" fillId="10" borderId="1" xfId="0" applyNumberFormat="1" applyFont="1" applyFill="1" applyBorder="1"/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3" fontId="0" fillId="0" borderId="0" xfId="0" applyNumberFormat="1" applyBorder="1"/>
    <xf numFmtId="4" fontId="3" fillId="0" borderId="0" xfId="0" applyNumberFormat="1" applyFont="1" applyFill="1" applyBorder="1" applyAlignment="1">
      <alignment horizontal="right" vertical="center"/>
    </xf>
    <xf numFmtId="165" fontId="0" fillId="0" borderId="0" xfId="0" applyNumberFormat="1" applyBorder="1"/>
    <xf numFmtId="165" fontId="2" fillId="0" borderId="0" xfId="0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textRotation="90" wrapText="1"/>
    </xf>
    <xf numFmtId="0" fontId="0" fillId="0" borderId="1" xfId="0" applyBorder="1" applyAlignment="1">
      <alignment textRotation="90"/>
    </xf>
    <xf numFmtId="0" fontId="13" fillId="0" borderId="10" xfId="0" applyFont="1" applyBorder="1" applyAlignment="1">
      <alignment horizontal="center" vertical="center"/>
    </xf>
    <xf numFmtId="0" fontId="13" fillId="0" borderId="21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2" fontId="13" fillId="0" borderId="34" xfId="0" applyNumberFormat="1" applyFont="1" applyBorder="1" applyAlignment="1">
      <alignment horizontal="center" wrapText="1"/>
    </xf>
    <xf numFmtId="2" fontId="13" fillId="0" borderId="35" xfId="0" applyNumberFormat="1" applyFont="1" applyBorder="1" applyAlignment="1">
      <alignment horizontal="center" wrapText="1"/>
    </xf>
    <xf numFmtId="2" fontId="13" fillId="0" borderId="35" xfId="0" applyNumberFormat="1" applyFont="1" applyBorder="1" applyAlignment="1">
      <alignment horizontal="center" textRotation="90" wrapText="1"/>
    </xf>
    <xf numFmtId="2" fontId="13" fillId="4" borderId="36" xfId="0" applyNumberFormat="1" applyFont="1" applyFill="1" applyBorder="1" applyAlignment="1">
      <alignment horizontal="center" textRotation="90" wrapText="1"/>
    </xf>
    <xf numFmtId="2" fontId="13" fillId="0" borderId="34" xfId="0" applyNumberFormat="1" applyFont="1" applyBorder="1" applyAlignment="1">
      <alignment horizontal="center" textRotation="90" wrapText="1"/>
    </xf>
    <xf numFmtId="2" fontId="13" fillId="4" borderId="35" xfId="0" applyNumberFormat="1" applyFont="1" applyFill="1" applyBorder="1" applyAlignment="1">
      <alignment horizontal="center" textRotation="90" wrapText="1"/>
    </xf>
    <xf numFmtId="2" fontId="13" fillId="0" borderId="36" xfId="0" applyNumberFormat="1" applyFont="1" applyBorder="1" applyAlignment="1">
      <alignment horizontal="center" wrapText="1"/>
    </xf>
    <xf numFmtId="49" fontId="13" fillId="0" borderId="37" xfId="0" applyNumberFormat="1" applyFont="1" applyBorder="1" applyAlignment="1">
      <alignment horizontal="center" vertical="center"/>
    </xf>
    <xf numFmtId="2" fontId="13" fillId="0" borderId="39" xfId="0" applyNumberFormat="1" applyFont="1" applyBorder="1" applyAlignment="1">
      <alignment horizontal="center" wrapText="1"/>
    </xf>
    <xf numFmtId="2" fontId="13" fillId="0" borderId="39" xfId="0" applyNumberFormat="1" applyFont="1" applyBorder="1" applyAlignment="1">
      <alignment horizontal="center" textRotation="90" wrapText="1"/>
    </xf>
    <xf numFmtId="2" fontId="13" fillId="4" borderId="38" xfId="0" applyNumberFormat="1" applyFont="1" applyFill="1" applyBorder="1" applyAlignment="1">
      <alignment horizontal="center" textRotation="90" wrapText="1"/>
    </xf>
    <xf numFmtId="2" fontId="13" fillId="0" borderId="29" xfId="0" applyNumberFormat="1" applyFont="1" applyBorder="1" applyAlignment="1">
      <alignment horizontal="center" textRotation="90" wrapText="1"/>
    </xf>
    <xf numFmtId="2" fontId="13" fillId="4" borderId="21" xfId="0" applyNumberFormat="1" applyFont="1" applyFill="1" applyBorder="1" applyAlignment="1">
      <alignment horizontal="center" textRotation="90" wrapText="1"/>
    </xf>
    <xf numFmtId="2" fontId="13" fillId="0" borderId="38" xfId="0" applyNumberFormat="1" applyFont="1" applyBorder="1" applyAlignment="1">
      <alignment horizontal="center" wrapText="1"/>
    </xf>
    <xf numFmtId="49" fontId="0" fillId="0" borderId="37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2" fontId="0" fillId="0" borderId="39" xfId="0" applyNumberFormat="1" applyFont="1" applyBorder="1" applyAlignment="1">
      <alignment horizontal="center" wrapText="1"/>
    </xf>
    <xf numFmtId="2" fontId="0" fillId="0" borderId="39" xfId="0" applyNumberFormat="1" applyFont="1" applyBorder="1" applyAlignment="1">
      <alignment horizontal="center" textRotation="90" wrapText="1"/>
    </xf>
    <xf numFmtId="2" fontId="0" fillId="4" borderId="38" xfId="0" applyNumberFormat="1" applyFont="1" applyFill="1" applyBorder="1" applyAlignment="1">
      <alignment horizontal="center" textRotation="90" wrapText="1"/>
    </xf>
    <xf numFmtId="2" fontId="0" fillId="0" borderId="29" xfId="0" applyNumberFormat="1" applyFont="1" applyBorder="1" applyAlignment="1">
      <alignment horizontal="center" textRotation="90" wrapText="1"/>
    </xf>
    <xf numFmtId="2" fontId="0" fillId="4" borderId="21" xfId="0" applyNumberFormat="1" applyFont="1" applyFill="1" applyBorder="1" applyAlignment="1">
      <alignment horizontal="center" textRotation="90" wrapText="1"/>
    </xf>
    <xf numFmtId="2" fontId="0" fillId="0" borderId="38" xfId="0" applyNumberFormat="1" applyFont="1" applyBorder="1" applyAlignment="1">
      <alignment horizontal="center" wrapText="1"/>
    </xf>
    <xf numFmtId="0" fontId="0" fillId="0" borderId="40" xfId="0" applyBorder="1" applyAlignment="1">
      <alignment wrapText="1"/>
    </xf>
    <xf numFmtId="165" fontId="13" fillId="0" borderId="1" xfId="0" applyNumberFormat="1" applyFont="1" applyBorder="1" applyAlignment="1">
      <alignment horizontal="right" wrapText="1"/>
    </xf>
    <xf numFmtId="165" fontId="13" fillId="4" borderId="26" xfId="0" applyNumberFormat="1" applyFont="1" applyFill="1" applyBorder="1" applyAlignment="1">
      <alignment horizontal="right" wrapText="1"/>
    </xf>
    <xf numFmtId="165" fontId="13" fillId="0" borderId="29" xfId="0" applyNumberFormat="1" applyFont="1" applyBorder="1" applyAlignment="1">
      <alignment horizontal="right" wrapText="1"/>
    </xf>
    <xf numFmtId="165" fontId="13" fillId="4" borderId="21" xfId="0" applyNumberFormat="1" applyFont="1" applyFill="1" applyBorder="1" applyAlignment="1">
      <alignment horizontal="right" wrapText="1"/>
    </xf>
    <xf numFmtId="165" fontId="13" fillId="0" borderId="26" xfId="0" applyNumberFormat="1" applyFont="1" applyBorder="1" applyAlignment="1">
      <alignment horizontal="right" wrapText="1"/>
    </xf>
    <xf numFmtId="49" fontId="0" fillId="0" borderId="25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3" fillId="4" borderId="26" xfId="0" applyNumberFormat="1" applyFont="1" applyFill="1" applyBorder="1" applyAlignment="1">
      <alignment horizontal="right"/>
    </xf>
    <xf numFmtId="165" fontId="13" fillId="4" borderId="1" xfId="0" applyNumberFormat="1" applyFont="1" applyFill="1" applyBorder="1" applyAlignment="1">
      <alignment horizontal="right"/>
    </xf>
    <xf numFmtId="165" fontId="0" fillId="0" borderId="26" xfId="0" applyNumberFormat="1" applyBorder="1" applyAlignment="1">
      <alignment horizontal="right"/>
    </xf>
    <xf numFmtId="49" fontId="0" fillId="0" borderId="34" xfId="0" applyNumberFormat="1" applyBorder="1"/>
    <xf numFmtId="0" fontId="0" fillId="0" borderId="41" xfId="0" applyBorder="1" applyAlignment="1">
      <alignment wrapText="1"/>
    </xf>
    <xf numFmtId="165" fontId="0" fillId="0" borderId="34" xfId="0" applyNumberFormat="1" applyBorder="1" applyAlignment="1">
      <alignment horizontal="right"/>
    </xf>
    <xf numFmtId="165" fontId="0" fillId="0" borderId="35" xfId="0" applyNumberFormat="1" applyBorder="1" applyAlignment="1">
      <alignment horizontal="right"/>
    </xf>
    <xf numFmtId="165" fontId="13" fillId="4" borderId="36" xfId="0" applyNumberFormat="1" applyFont="1" applyFill="1" applyBorder="1" applyAlignment="1">
      <alignment horizontal="right"/>
    </xf>
    <xf numFmtId="165" fontId="13" fillId="4" borderId="35" xfId="0" applyNumberFormat="1" applyFont="1" applyFill="1" applyBorder="1" applyAlignment="1">
      <alignment horizontal="right"/>
    </xf>
    <xf numFmtId="165" fontId="0" fillId="0" borderId="36" xfId="0" applyNumberFormat="1" applyBorder="1" applyAlignment="1">
      <alignment horizontal="right"/>
    </xf>
    <xf numFmtId="0" fontId="14" fillId="0" borderId="0" xfId="3"/>
    <xf numFmtId="0" fontId="22" fillId="0" borderId="0" xfId="3" applyFont="1" applyAlignment="1">
      <alignment vertical="center"/>
    </xf>
    <xf numFmtId="0" fontId="23" fillId="0" borderId="44" xfId="3" applyFont="1" applyBorder="1" applyAlignment="1">
      <alignment horizontal="center" vertical="center" wrapText="1"/>
    </xf>
    <xf numFmtId="0" fontId="24" fillId="0" borderId="44" xfId="3" applyFont="1" applyBorder="1" applyAlignment="1">
      <alignment horizontal="center" vertical="center" wrapText="1"/>
    </xf>
    <xf numFmtId="0" fontId="25" fillId="0" borderId="44" xfId="3" applyFont="1" applyBorder="1" applyAlignment="1">
      <alignment vertical="center" wrapText="1"/>
    </xf>
    <xf numFmtId="0" fontId="24" fillId="0" borderId="44" xfId="3" applyFont="1" applyBorder="1" applyAlignment="1">
      <alignment horizontal="right" vertical="center" wrapText="1"/>
    </xf>
    <xf numFmtId="0" fontId="24" fillId="0" borderId="44" xfId="3" applyFont="1" applyBorder="1" applyAlignment="1">
      <alignment horizontal="right" vertical="center"/>
    </xf>
    <xf numFmtId="0" fontId="22" fillId="0" borderId="44" xfId="3" applyFont="1" applyBorder="1" applyAlignment="1">
      <alignment horizontal="left" vertical="center" wrapText="1" indent="5"/>
    </xf>
    <xf numFmtId="0" fontId="23" fillId="0" borderId="44" xfId="3" applyFont="1" applyBorder="1" applyAlignment="1">
      <alignment horizontal="right" vertical="center" wrapText="1"/>
    </xf>
    <xf numFmtId="0" fontId="23" fillId="0" borderId="44" xfId="3" applyFont="1" applyBorder="1" applyAlignment="1">
      <alignment horizontal="right" vertical="center"/>
    </xf>
    <xf numFmtId="0" fontId="22" fillId="0" borderId="44" xfId="3" applyFont="1" applyBorder="1" applyAlignment="1">
      <alignment vertical="center" wrapText="1"/>
    </xf>
    <xf numFmtId="0" fontId="22" fillId="0" borderId="44" xfId="3" applyFont="1" applyBorder="1" applyAlignment="1">
      <alignment horizontal="left" vertical="center" wrapText="1" indent="2"/>
    </xf>
    <xf numFmtId="0" fontId="22" fillId="0" borderId="44" xfId="3" applyFont="1" applyBorder="1" applyAlignment="1">
      <alignment horizontal="right" vertical="center" wrapText="1"/>
    </xf>
    <xf numFmtId="0" fontId="24" fillId="0" borderId="44" xfId="3" applyFont="1" applyBorder="1" applyAlignment="1">
      <alignment vertical="center" wrapText="1"/>
    </xf>
    <xf numFmtId="0" fontId="24" fillId="0" borderId="45" xfId="3" applyFont="1" applyBorder="1" applyAlignment="1">
      <alignment horizontal="center" vertical="center" wrapText="1"/>
    </xf>
    <xf numFmtId="0" fontId="19" fillId="0" borderId="1" xfId="3" applyFont="1" applyFill="1" applyBorder="1" applyAlignment="1">
      <alignment horizontal="right" vertical="center" wrapText="1"/>
    </xf>
    <xf numFmtId="0" fontId="20" fillId="0" borderId="1" xfId="3" applyFont="1" applyFill="1" applyBorder="1"/>
    <xf numFmtId="0" fontId="21" fillId="0" borderId="1" xfId="3" applyFont="1" applyFill="1" applyBorder="1" applyAlignment="1">
      <alignment horizontal="right" vertical="center" wrapText="1"/>
    </xf>
    <xf numFmtId="0" fontId="24" fillId="0" borderId="45" xfId="3" applyFont="1" applyFill="1" applyBorder="1" applyAlignment="1">
      <alignment horizontal="right" vertical="center" wrapText="1"/>
    </xf>
    <xf numFmtId="0" fontId="24" fillId="0" borderId="40" xfId="3" applyFont="1" applyFill="1" applyBorder="1" applyAlignment="1">
      <alignment horizontal="right" vertical="center" wrapText="1"/>
    </xf>
    <xf numFmtId="0" fontId="28" fillId="0" borderId="45" xfId="3" applyFont="1" applyFill="1" applyBorder="1" applyAlignment="1">
      <alignment horizontal="right" vertical="center" wrapText="1"/>
    </xf>
    <xf numFmtId="0" fontId="28" fillId="0" borderId="40" xfId="3" applyFont="1" applyFill="1" applyBorder="1" applyAlignment="1">
      <alignment horizontal="right" vertical="center" wrapText="1"/>
    </xf>
    <xf numFmtId="0" fontId="23" fillId="0" borderId="45" xfId="3" applyFont="1" applyFill="1" applyBorder="1" applyAlignment="1">
      <alignment horizontal="right" vertical="center" wrapText="1"/>
    </xf>
    <xf numFmtId="0" fontId="23" fillId="0" borderId="40" xfId="3" applyFont="1" applyFill="1" applyBorder="1" applyAlignment="1">
      <alignment horizontal="right" vertical="center" wrapText="1"/>
    </xf>
    <xf numFmtId="0" fontId="24" fillId="0" borderId="1" xfId="3" applyFont="1" applyBorder="1" applyAlignment="1">
      <alignment horizontal="center" vertical="center" wrapText="1"/>
    </xf>
    <xf numFmtId="0" fontId="29" fillId="0" borderId="0" xfId="4"/>
    <xf numFmtId="0" fontId="33" fillId="0" borderId="44" xfId="4" applyFont="1" applyBorder="1" applyAlignment="1">
      <alignment horizontal="center" vertical="center" wrapText="1"/>
    </xf>
    <xf numFmtId="0" fontId="30" fillId="0" borderId="44" xfId="4" applyFont="1" applyBorder="1" applyAlignment="1">
      <alignment vertical="center" wrapText="1"/>
    </xf>
    <xf numFmtId="0" fontId="33" fillId="0" borderId="44" xfId="4" applyFont="1" applyBorder="1" applyAlignment="1">
      <alignment vertical="center" wrapText="1"/>
    </xf>
    <xf numFmtId="0" fontId="34" fillId="0" borderId="44" xfId="4" applyFont="1" applyBorder="1" applyAlignment="1">
      <alignment vertical="center" wrapText="1"/>
    </xf>
    <xf numFmtId="166" fontId="33" fillId="0" borderId="44" xfId="4" applyNumberFormat="1" applyFont="1" applyBorder="1" applyAlignment="1">
      <alignment horizontal="right" vertical="center" wrapText="1"/>
    </xf>
    <xf numFmtId="166" fontId="33" fillId="0" borderId="44" xfId="4" applyNumberFormat="1" applyFont="1" applyFill="1" applyBorder="1" applyAlignment="1">
      <alignment horizontal="right" vertical="center" wrapText="1"/>
    </xf>
    <xf numFmtId="166" fontId="33" fillId="11" borderId="44" xfId="4" applyNumberFormat="1" applyFont="1" applyFill="1" applyBorder="1" applyAlignment="1">
      <alignment horizontal="right" vertical="center" wrapText="1"/>
    </xf>
    <xf numFmtId="49" fontId="33" fillId="11" borderId="44" xfId="4" applyNumberFormat="1" applyFont="1" applyFill="1" applyBorder="1" applyAlignment="1">
      <alignment horizontal="center" vertical="center" wrapText="1"/>
    </xf>
    <xf numFmtId="0" fontId="30" fillId="0" borderId="45" xfId="4" applyFont="1" applyBorder="1" applyAlignment="1">
      <alignment vertical="center" wrapText="1"/>
    </xf>
    <xf numFmtId="0" fontId="33" fillId="0" borderId="46" xfId="4" applyFont="1" applyBorder="1" applyAlignment="1">
      <alignment horizontal="center" vertical="center" wrapText="1"/>
    </xf>
    <xf numFmtId="49" fontId="33" fillId="0" borderId="46" xfId="4" applyNumberFormat="1" applyFont="1" applyBorder="1" applyAlignment="1">
      <alignment horizontal="center" vertical="center" wrapText="1"/>
    </xf>
    <xf numFmtId="49" fontId="33" fillId="0" borderId="46" xfId="4" applyNumberFormat="1" applyFont="1" applyFill="1" applyBorder="1" applyAlignment="1">
      <alignment horizontal="center" vertical="center" wrapText="1"/>
    </xf>
    <xf numFmtId="166" fontId="33" fillId="0" borderId="1" xfId="4" applyNumberFormat="1" applyFont="1" applyFill="1" applyBorder="1"/>
    <xf numFmtId="166" fontId="33" fillId="12" borderId="1" xfId="4" applyNumberFormat="1" applyFont="1" applyFill="1" applyBorder="1"/>
    <xf numFmtId="0" fontId="31" fillId="13" borderId="0" xfId="4" applyFont="1" applyFill="1"/>
    <xf numFmtId="0" fontId="29" fillId="13" borderId="0" xfId="4" applyFill="1"/>
    <xf numFmtId="0" fontId="5" fillId="0" borderId="0" xfId="5"/>
    <xf numFmtId="0" fontId="2" fillId="0" borderId="0" xfId="5" applyFont="1" applyAlignment="1">
      <alignment horizontal="justify" vertical="center"/>
    </xf>
    <xf numFmtId="166" fontId="36" fillId="0" borderId="0" xfId="5" applyNumberFormat="1" applyFont="1" applyAlignment="1">
      <alignment horizontal="right" vertical="center" wrapText="1"/>
    </xf>
    <xf numFmtId="166" fontId="36" fillId="0" borderId="0" xfId="5" applyNumberFormat="1" applyFont="1" applyAlignment="1">
      <alignment horizontal="right" wrapText="1"/>
    </xf>
    <xf numFmtId="166" fontId="37" fillId="0" borderId="0" xfId="5" applyNumberFormat="1" applyFont="1" applyBorder="1" applyAlignment="1">
      <alignment horizontal="right" vertical="center" wrapText="1"/>
    </xf>
    <xf numFmtId="166" fontId="36" fillId="0" borderId="0" xfId="5" applyNumberFormat="1" applyFont="1" applyBorder="1" applyAlignment="1">
      <alignment horizontal="right" wrapText="1"/>
    </xf>
    <xf numFmtId="166" fontId="36" fillId="0" borderId="30" xfId="5" applyNumberFormat="1" applyFont="1" applyBorder="1" applyAlignment="1">
      <alignment horizontal="right" wrapText="1"/>
    </xf>
    <xf numFmtId="166" fontId="37" fillId="0" borderId="0" xfId="5" applyNumberFormat="1" applyFont="1" applyAlignment="1">
      <alignment horizontal="right" vertical="center" wrapText="1"/>
    </xf>
    <xf numFmtId="166" fontId="36" fillId="0" borderId="54" xfId="5" applyNumberFormat="1" applyFont="1" applyBorder="1" applyAlignment="1">
      <alignment horizontal="right" wrapText="1"/>
    </xf>
    <xf numFmtId="0" fontId="36" fillId="0" borderId="39" xfId="5" applyFont="1" applyBorder="1" applyAlignment="1">
      <alignment horizontal="center" vertical="center" wrapText="1"/>
    </xf>
    <xf numFmtId="0" fontId="36" fillId="0" borderId="30" xfId="5" applyFont="1" applyBorder="1" applyAlignment="1">
      <alignment horizontal="center" vertical="center" wrapText="1"/>
    </xf>
    <xf numFmtId="0" fontId="35" fillId="0" borderId="0" xfId="5" applyFont="1" applyBorder="1" applyAlignment="1">
      <alignment horizontal="left" vertical="center" wrapText="1" indent="3"/>
    </xf>
    <xf numFmtId="0" fontId="43" fillId="0" borderId="0" xfId="5" applyFont="1" applyBorder="1" applyAlignment="1">
      <alignment vertical="center" wrapText="1"/>
    </xf>
    <xf numFmtId="0" fontId="35" fillId="0" borderId="0" xfId="5" applyFont="1" applyAlignment="1">
      <alignment vertical="center" wrapText="1"/>
    </xf>
    <xf numFmtId="0" fontId="35" fillId="0" borderId="0" xfId="5" applyFont="1" applyAlignment="1">
      <alignment horizontal="center" vertical="center" wrapText="1"/>
    </xf>
    <xf numFmtId="0" fontId="35" fillId="0" borderId="0" xfId="5" applyFont="1" applyAlignment="1">
      <alignment horizontal="left" vertical="center" wrapText="1" indent="1"/>
    </xf>
    <xf numFmtId="0" fontId="42" fillId="0" borderId="0" xfId="5" applyFont="1" applyAlignment="1">
      <alignment horizontal="left" vertical="center" wrapText="1" indent="2"/>
    </xf>
    <xf numFmtId="0" fontId="42" fillId="0" borderId="0" xfId="5" applyFont="1" applyAlignment="1">
      <alignment horizontal="left" vertical="center" wrapText="1" indent="4"/>
    </xf>
    <xf numFmtId="0" fontId="42" fillId="0" borderId="0" xfId="5" applyFont="1" applyBorder="1" applyAlignment="1">
      <alignment horizontal="left" vertical="center" wrapText="1" indent="1"/>
    </xf>
    <xf numFmtId="0" fontId="35" fillId="0" borderId="0" xfId="5" applyFont="1" applyBorder="1" applyAlignment="1">
      <alignment horizontal="left" vertical="center" wrapText="1" indent="1"/>
    </xf>
    <xf numFmtId="0" fontId="35" fillId="0" borderId="54" xfId="5" applyFont="1" applyBorder="1" applyAlignment="1">
      <alignment vertical="center" wrapText="1"/>
    </xf>
    <xf numFmtId="0" fontId="42" fillId="0" borderId="30" xfId="5" applyFont="1" applyBorder="1" applyAlignment="1">
      <alignment horizontal="left" vertical="center" wrapText="1" indent="1"/>
    </xf>
    <xf numFmtId="0" fontId="35" fillId="0" borderId="30" xfId="5" applyFont="1" applyBorder="1" applyAlignment="1">
      <alignment vertical="center" wrapText="1"/>
    </xf>
    <xf numFmtId="0" fontId="35" fillId="0" borderId="0" xfId="5" applyFont="1" applyAlignment="1">
      <alignment horizontal="left" vertical="center" wrapText="1" indent="3"/>
    </xf>
    <xf numFmtId="166" fontId="37" fillId="0" borderId="0" xfId="5" applyNumberFormat="1" applyFont="1" applyFill="1" applyBorder="1" applyAlignment="1">
      <alignment horizontal="right" vertical="center" wrapText="1"/>
    </xf>
    <xf numFmtId="166" fontId="2" fillId="0" borderId="0" xfId="5" applyNumberFormat="1" applyFont="1"/>
    <xf numFmtId="166" fontId="2" fillId="0" borderId="54" xfId="5" applyNumberFormat="1" applyFont="1" applyBorder="1"/>
    <xf numFmtId="166" fontId="2" fillId="0" borderId="30" xfId="5" applyNumberFormat="1" applyFont="1" applyBorder="1"/>
    <xf numFmtId="166" fontId="2" fillId="0" borderId="23" xfId="5" applyNumberFormat="1" applyFont="1" applyBorder="1"/>
    <xf numFmtId="0" fontId="48" fillId="0" borderId="55" xfId="0" applyFont="1" applyBorder="1" applyAlignment="1">
      <alignment vertical="center" wrapText="1"/>
    </xf>
    <xf numFmtId="3" fontId="48" fillId="0" borderId="44" xfId="0" applyNumberFormat="1" applyFont="1" applyBorder="1" applyAlignment="1">
      <alignment horizontal="right" vertical="center" wrapText="1"/>
    </xf>
    <xf numFmtId="0" fontId="48" fillId="0" borderId="60" xfId="0" applyFont="1" applyBorder="1" applyAlignment="1">
      <alignment vertical="center" wrapText="1"/>
    </xf>
    <xf numFmtId="3" fontId="48" fillId="0" borderId="46" xfId="0" applyNumberFormat="1" applyFont="1" applyBorder="1" applyAlignment="1">
      <alignment vertical="center" wrapText="1"/>
    </xf>
    <xf numFmtId="3" fontId="26" fillId="0" borderId="44" xfId="0" applyNumberFormat="1" applyFont="1" applyBorder="1" applyAlignment="1">
      <alignment horizontal="right" vertical="center" wrapText="1"/>
    </xf>
    <xf numFmtId="3" fontId="47" fillId="0" borderId="44" xfId="0" applyNumberFormat="1" applyFont="1" applyBorder="1" applyAlignment="1">
      <alignment horizontal="right" vertical="center" wrapText="1"/>
    </xf>
    <xf numFmtId="0" fontId="26" fillId="0" borderId="60" xfId="0" applyFont="1" applyBorder="1" applyAlignment="1">
      <alignment horizontal="right" vertical="center" wrapText="1"/>
    </xf>
    <xf numFmtId="0" fontId="26" fillId="0" borderId="60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right" vertical="center" wrapText="1"/>
    </xf>
    <xf numFmtId="0" fontId="26" fillId="0" borderId="1" xfId="0" applyFont="1" applyBorder="1" applyAlignment="1">
      <alignment horizontal="left" vertical="center" wrapText="1"/>
    </xf>
    <xf numFmtId="0" fontId="49" fillId="0" borderId="0" xfId="0" applyFont="1" applyAlignment="1">
      <alignment horizontal="left" vertical="center"/>
    </xf>
    <xf numFmtId="0" fontId="50" fillId="0" borderId="44" xfId="0" applyFont="1" applyBorder="1" applyAlignment="1">
      <alignment horizontal="center" vertical="center" wrapText="1"/>
    </xf>
    <xf numFmtId="0" fontId="50" fillId="0" borderId="45" xfId="0" applyFont="1" applyBorder="1" applyAlignment="1">
      <alignment horizontal="center" vertical="center" wrapText="1"/>
    </xf>
    <xf numFmtId="0" fontId="50" fillId="0" borderId="40" xfId="0" applyFont="1" applyBorder="1" applyAlignment="1">
      <alignment vertical="center" wrapText="1"/>
    </xf>
    <xf numFmtId="0" fontId="50" fillId="0" borderId="1" xfId="0" applyFont="1" applyBorder="1" applyAlignment="1">
      <alignment vertical="center" wrapText="1"/>
    </xf>
    <xf numFmtId="0" fontId="51" fillId="0" borderId="61" xfId="0" applyFont="1" applyBorder="1" applyAlignment="1">
      <alignment horizontal="center" vertical="center" wrapText="1"/>
    </xf>
    <xf numFmtId="0" fontId="50" fillId="0" borderId="61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 wrapText="1"/>
    </xf>
    <xf numFmtId="0" fontId="52" fillId="0" borderId="44" xfId="0" applyFont="1" applyBorder="1" applyAlignment="1">
      <alignment horizontal="left" vertical="center" wrapText="1"/>
    </xf>
    <xf numFmtId="0" fontId="52" fillId="0" borderId="45" xfId="0" applyFont="1" applyBorder="1" applyAlignment="1">
      <alignment horizontal="center" vertical="center" wrapText="1"/>
    </xf>
    <xf numFmtId="3" fontId="52" fillId="0" borderId="1" xfId="0" applyNumberFormat="1" applyFont="1" applyBorder="1" applyAlignment="1">
      <alignment horizontal="right" vertical="center" wrapText="1"/>
    </xf>
    <xf numFmtId="0" fontId="50" fillId="0" borderId="44" xfId="0" applyFont="1" applyBorder="1" applyAlignment="1">
      <alignment horizontal="left" vertical="center" wrapText="1"/>
    </xf>
    <xf numFmtId="3" fontId="50" fillId="0" borderId="1" xfId="0" applyNumberFormat="1" applyFont="1" applyBorder="1" applyAlignment="1">
      <alignment horizontal="right" vertical="center" wrapText="1"/>
    </xf>
    <xf numFmtId="10" fontId="0" fillId="0" borderId="0" xfId="0" applyNumberFormat="1"/>
    <xf numFmtId="0" fontId="53" fillId="0" borderId="0" xfId="6"/>
    <xf numFmtId="0" fontId="54" fillId="0" borderId="0" xfId="6" applyFont="1" applyAlignment="1">
      <alignment horizontal="center" vertical="center"/>
    </xf>
    <xf numFmtId="0" fontId="54" fillId="0" borderId="1" xfId="6" applyFont="1" applyBorder="1" applyAlignment="1">
      <alignment vertical="center" wrapText="1"/>
    </xf>
    <xf numFmtId="0" fontId="54" fillId="0" borderId="1" xfId="6" applyFont="1" applyBorder="1" applyAlignment="1">
      <alignment horizontal="center" vertical="center" wrapText="1"/>
    </xf>
    <xf numFmtId="0" fontId="54" fillId="0" borderId="1" xfId="6" applyFont="1" applyFill="1" applyBorder="1" applyAlignment="1">
      <alignment horizontal="center" vertical="center" wrapText="1"/>
    </xf>
    <xf numFmtId="0" fontId="56" fillId="0" borderId="1" xfId="6" applyFont="1" applyBorder="1" applyAlignment="1">
      <alignment horizontal="center" vertical="center"/>
    </xf>
    <xf numFmtId="0" fontId="56" fillId="0" borderId="1" xfId="6" applyFont="1" applyBorder="1" applyAlignment="1">
      <alignment vertical="center" wrapText="1"/>
    </xf>
    <xf numFmtId="0" fontId="54" fillId="0" borderId="1" xfId="6" applyFont="1" applyBorder="1" applyAlignment="1">
      <alignment vertical="center"/>
    </xf>
    <xf numFmtId="0" fontId="56" fillId="0" borderId="1" xfId="6" applyFont="1" applyBorder="1" applyAlignment="1">
      <alignment vertical="center"/>
    </xf>
    <xf numFmtId="0" fontId="56" fillId="0" borderId="1" xfId="6" applyFont="1" applyBorder="1" applyAlignment="1">
      <alignment horizontal="center" vertical="center" wrapText="1"/>
    </xf>
    <xf numFmtId="0" fontId="54" fillId="0" borderId="1" xfId="6" applyFont="1" applyBorder="1" applyAlignment="1">
      <alignment wrapText="1"/>
    </xf>
    <xf numFmtId="0" fontId="56" fillId="0" borderId="1" xfId="6" applyFont="1" applyBorder="1" applyAlignment="1">
      <alignment wrapText="1"/>
    </xf>
    <xf numFmtId="0" fontId="54" fillId="0" borderId="1" xfId="6" applyFont="1" applyBorder="1" applyAlignment="1">
      <alignment horizontal="right" wrapText="1"/>
    </xf>
    <xf numFmtId="0" fontId="56" fillId="0" borderId="1" xfId="6" applyFont="1" applyBorder="1" applyAlignment="1">
      <alignment horizontal="right" wrapText="1"/>
    </xf>
    <xf numFmtId="0" fontId="61" fillId="0" borderId="56" xfId="7" applyFont="1" applyBorder="1" applyAlignment="1">
      <alignment horizontal="center" vertical="center"/>
    </xf>
    <xf numFmtId="0" fontId="61" fillId="0" borderId="30" xfId="7" applyFont="1" applyBorder="1" applyAlignment="1">
      <alignment horizontal="center" vertical="center"/>
    </xf>
    <xf numFmtId="0" fontId="61" fillId="0" borderId="58" xfId="7" applyFont="1" applyBorder="1" applyAlignment="1">
      <alignment horizontal="center" vertical="center"/>
    </xf>
    <xf numFmtId="0" fontId="63" fillId="0" borderId="21" xfId="7" applyFont="1" applyBorder="1" applyAlignment="1">
      <alignment horizontal="center" vertical="center" wrapText="1"/>
    </xf>
    <xf numFmtId="0" fontId="63" fillId="0" borderId="30" xfId="7" applyFont="1" applyBorder="1" applyAlignment="1">
      <alignment horizontal="center" vertical="center" wrapText="1"/>
    </xf>
    <xf numFmtId="0" fontId="63" fillId="0" borderId="30" xfId="0" applyFont="1" applyBorder="1" applyAlignment="1">
      <alignment horizontal="center" vertical="center" wrapText="1"/>
    </xf>
    <xf numFmtId="0" fontId="62" fillId="0" borderId="58" xfId="7" applyFont="1" applyBorder="1" applyAlignment="1">
      <alignment horizontal="center" vertical="center" textRotation="90" wrapText="1"/>
    </xf>
    <xf numFmtId="0" fontId="62" fillId="0" borderId="30" xfId="7" applyFont="1" applyBorder="1" applyAlignment="1">
      <alignment horizontal="center" vertical="center" wrapText="1"/>
    </xf>
    <xf numFmtId="0" fontId="63" fillId="0" borderId="58" xfId="7" applyFont="1" applyBorder="1" applyAlignment="1">
      <alignment horizontal="center" vertical="center" wrapText="1"/>
    </xf>
    <xf numFmtId="0" fontId="62" fillId="0" borderId="30" xfId="7" applyFont="1" applyBorder="1" applyAlignment="1">
      <alignment horizontal="center" vertical="center" textRotation="90" wrapText="1"/>
    </xf>
    <xf numFmtId="0" fontId="63" fillId="0" borderId="54" xfId="7" applyFont="1" applyFill="1" applyBorder="1" applyAlignment="1">
      <alignment wrapText="1"/>
    </xf>
    <xf numFmtId="0" fontId="63" fillId="0" borderId="52" xfId="7" applyFont="1" applyFill="1" applyBorder="1" applyAlignment="1">
      <alignment horizontal="center" wrapText="1"/>
    </xf>
    <xf numFmtId="0" fontId="61" fillId="0" borderId="0" xfId="0" applyNumberFormat="1" applyFont="1" applyBorder="1" applyAlignment="1">
      <alignment horizontal="right"/>
    </xf>
    <xf numFmtId="0" fontId="61" fillId="0" borderId="0" xfId="7" applyNumberFormat="1" applyFont="1" applyBorder="1" applyAlignment="1">
      <alignment horizontal="right"/>
    </xf>
    <xf numFmtId="0" fontId="64" fillId="0" borderId="52" xfId="7" applyNumberFormat="1" applyFont="1" applyBorder="1" applyAlignment="1">
      <alignment horizontal="right"/>
    </xf>
    <xf numFmtId="0" fontId="64" fillId="0" borderId="0" xfId="7" applyNumberFormat="1" applyFont="1" applyBorder="1" applyAlignment="1">
      <alignment horizontal="right"/>
    </xf>
    <xf numFmtId="0" fontId="61" fillId="0" borderId="52" xfId="7" applyNumberFormat="1" applyFont="1" applyBorder="1" applyAlignment="1">
      <alignment horizontal="right"/>
    </xf>
    <xf numFmtId="0" fontId="64" fillId="0" borderId="43" xfId="7" applyNumberFormat="1" applyFont="1" applyBorder="1" applyAlignment="1">
      <alignment horizontal="right"/>
    </xf>
    <xf numFmtId="0" fontId="63" fillId="0" borderId="0" xfId="7" applyFont="1" applyFill="1" applyBorder="1" applyAlignment="1">
      <alignment wrapText="1"/>
    </xf>
    <xf numFmtId="0" fontId="63" fillId="0" borderId="0" xfId="7" applyFont="1" applyFill="1" applyBorder="1" applyAlignment="1">
      <alignment vertical="center" wrapText="1"/>
    </xf>
    <xf numFmtId="0" fontId="61" fillId="0" borderId="0" xfId="7" applyFont="1" applyBorder="1"/>
    <xf numFmtId="0" fontId="62" fillId="0" borderId="30" xfId="7" applyFont="1" applyBorder="1" applyAlignment="1"/>
    <xf numFmtId="0" fontId="62" fillId="0" borderId="58" xfId="0" applyFont="1" applyBorder="1" applyAlignment="1">
      <alignment horizontal="center" wrapText="1"/>
    </xf>
    <xf numFmtId="0" fontId="64" fillId="0" borderId="30" xfId="0" applyNumberFormat="1" applyFont="1" applyBorder="1" applyAlignment="1">
      <alignment horizontal="right"/>
    </xf>
    <xf numFmtId="1" fontId="64" fillId="0" borderId="30" xfId="0" applyNumberFormat="1" applyFont="1" applyBorder="1" applyAlignment="1">
      <alignment horizontal="right"/>
    </xf>
    <xf numFmtId="0" fontId="64" fillId="0" borderId="30" xfId="7" applyNumberFormat="1" applyFont="1" applyBorder="1" applyAlignment="1">
      <alignment horizontal="right"/>
    </xf>
    <xf numFmtId="0" fontId="64" fillId="0" borderId="58" xfId="7" applyNumberFormat="1" applyFont="1" applyBorder="1" applyAlignment="1">
      <alignment horizontal="right"/>
    </xf>
    <xf numFmtId="0" fontId="64" fillId="0" borderId="21" xfId="7" applyNumberFormat="1" applyFont="1" applyBorder="1" applyAlignment="1">
      <alignment horizontal="right"/>
    </xf>
    <xf numFmtId="0" fontId="63" fillId="0" borderId="0" xfId="7" applyFont="1" applyBorder="1" applyAlignment="1">
      <alignment wrapText="1"/>
    </xf>
    <xf numFmtId="0" fontId="63" fillId="0" borderId="52" xfId="0" applyFont="1" applyBorder="1" applyAlignment="1">
      <alignment horizontal="center" wrapText="1"/>
    </xf>
    <xf numFmtId="0" fontId="65" fillId="0" borderId="0" xfId="7" applyFont="1" applyBorder="1"/>
    <xf numFmtId="0" fontId="62" fillId="0" borderId="0" xfId="7" applyFont="1" applyBorder="1" applyAlignment="1">
      <alignment wrapText="1"/>
    </xf>
    <xf numFmtId="0" fontId="66" fillId="0" borderId="0" xfId="7" applyFont="1" applyBorder="1"/>
    <xf numFmtId="0" fontId="62" fillId="0" borderId="23" xfId="7" applyFont="1" applyBorder="1" applyAlignment="1">
      <alignment wrapText="1"/>
    </xf>
    <xf numFmtId="0" fontId="62" fillId="0" borderId="23" xfId="0" applyFont="1" applyBorder="1" applyAlignment="1">
      <alignment horizontal="center" wrapText="1"/>
    </xf>
    <xf numFmtId="0" fontId="64" fillId="0" borderId="40" xfId="7" applyNumberFormat="1" applyFont="1" applyBorder="1" applyAlignment="1">
      <alignment horizontal="right"/>
    </xf>
    <xf numFmtId="0" fontId="64" fillId="0" borderId="23" xfId="7" applyNumberFormat="1" applyFont="1" applyBorder="1" applyAlignment="1">
      <alignment horizontal="right"/>
    </xf>
    <xf numFmtId="0" fontId="63" fillId="0" borderId="0" xfId="0" applyFont="1" applyBorder="1" applyAlignment="1">
      <alignment horizontal="center" wrapText="1"/>
    </xf>
    <xf numFmtId="0" fontId="61" fillId="0" borderId="0" xfId="7" applyFont="1" applyBorder="1" applyAlignment="1">
      <alignment wrapText="1"/>
    </xf>
    <xf numFmtId="0" fontId="65" fillId="0" borderId="0" xfId="7" applyFont="1"/>
    <xf numFmtId="0" fontId="5" fillId="0" borderId="1" xfId="5" applyBorder="1" applyAlignment="1">
      <alignment horizontal="center" vertical="center"/>
    </xf>
    <xf numFmtId="0" fontId="5" fillId="0" borderId="1" xfId="5" applyBorder="1" applyAlignment="1">
      <alignment textRotation="90" wrapText="1"/>
    </xf>
    <xf numFmtId="0" fontId="5" fillId="0" borderId="1" xfId="5" applyBorder="1" applyAlignment="1">
      <alignment textRotation="90"/>
    </xf>
    <xf numFmtId="0" fontId="5" fillId="0" borderId="1" xfId="5" applyBorder="1"/>
    <xf numFmtId="3" fontId="5" fillId="0" borderId="0" xfId="5" applyNumberFormat="1"/>
    <xf numFmtId="0" fontId="5" fillId="0" borderId="0" xfId="5" applyAlignment="1">
      <alignment horizontal="center" vertical="center"/>
    </xf>
    <xf numFmtId="0" fontId="5" fillId="0" borderId="0" xfId="5" applyFill="1" applyBorder="1"/>
    <xf numFmtId="0" fontId="5" fillId="0" borderId="62" xfId="5" applyFill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wrapText="1"/>
    </xf>
    <xf numFmtId="165" fontId="3" fillId="14" borderId="1" xfId="0" applyNumberFormat="1" applyFont="1" applyFill="1" applyBorder="1"/>
    <xf numFmtId="0" fontId="67" fillId="0" borderId="0" xfId="0" applyFont="1"/>
    <xf numFmtId="0" fontId="0" fillId="0" borderId="0" xfId="0" applyAlignment="1">
      <alignment wrapText="1"/>
    </xf>
    <xf numFmtId="165" fontId="0" fillId="0" borderId="62" xfId="0" applyNumberFormat="1" applyFill="1" applyBorder="1" applyAlignment="1">
      <alignment horizontal="right"/>
    </xf>
    <xf numFmtId="165" fontId="0" fillId="0" borderId="20" xfId="0" applyNumberFormat="1" applyFill="1" applyBorder="1" applyAlignment="1">
      <alignment horizontal="right"/>
    </xf>
    <xf numFmtId="165" fontId="13" fillId="4" borderId="63" xfId="0" applyNumberFormat="1" applyFont="1" applyFill="1" applyBorder="1" applyAlignment="1">
      <alignment horizontal="right"/>
    </xf>
    <xf numFmtId="2" fontId="13" fillId="0" borderId="58" xfId="0" applyNumberFormat="1" applyFont="1" applyBorder="1" applyAlignment="1">
      <alignment horizontal="center" wrapText="1"/>
    </xf>
    <xf numFmtId="2" fontId="0" fillId="0" borderId="58" xfId="0" applyNumberFormat="1" applyFont="1" applyBorder="1" applyAlignment="1">
      <alignment horizontal="center" wrapText="1"/>
    </xf>
    <xf numFmtId="165" fontId="13" fillId="0" borderId="57" xfId="0" applyNumberFormat="1" applyFont="1" applyBorder="1" applyAlignment="1">
      <alignment horizontal="right" wrapText="1"/>
    </xf>
    <xf numFmtId="165" fontId="0" fillId="0" borderId="57" xfId="0" applyNumberFormat="1" applyBorder="1" applyAlignment="1">
      <alignment horizontal="right"/>
    </xf>
    <xf numFmtId="2" fontId="13" fillId="0" borderId="20" xfId="0" applyNumberFormat="1" applyFont="1" applyBorder="1" applyAlignment="1">
      <alignment horizontal="center" wrapText="1"/>
    </xf>
    <xf numFmtId="2" fontId="13" fillId="0" borderId="43" xfId="0" applyNumberFormat="1" applyFont="1" applyBorder="1" applyAlignment="1">
      <alignment horizontal="center" wrapText="1"/>
    </xf>
    <xf numFmtId="2" fontId="13" fillId="0" borderId="43" xfId="0" applyNumberFormat="1" applyFont="1" applyBorder="1" applyAlignment="1">
      <alignment horizontal="center" textRotation="90" wrapText="1"/>
    </xf>
    <xf numFmtId="2" fontId="13" fillId="4" borderId="63" xfId="0" applyNumberFormat="1" applyFont="1" applyFill="1" applyBorder="1" applyAlignment="1">
      <alignment horizontal="center" textRotation="90" wrapText="1"/>
    </xf>
    <xf numFmtId="165" fontId="13" fillId="4" borderId="1" xfId="0" applyNumberFormat="1" applyFont="1" applyFill="1" applyBorder="1" applyAlignment="1">
      <alignment horizontal="right" wrapText="1"/>
    </xf>
    <xf numFmtId="2" fontId="0" fillId="0" borderId="1" xfId="0" applyNumberFormat="1" applyFont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right" wrapText="1"/>
    </xf>
    <xf numFmtId="165" fontId="0" fillId="0" borderId="1" xfId="0" applyNumberFormat="1" applyFill="1" applyBorder="1" applyAlignment="1">
      <alignment horizontal="right"/>
    </xf>
    <xf numFmtId="165" fontId="0" fillId="0" borderId="52" xfId="0" applyNumberFormat="1" applyFill="1" applyBorder="1" applyAlignment="1">
      <alignment horizontal="right"/>
    </xf>
    <xf numFmtId="165" fontId="13" fillId="4" borderId="62" xfId="0" applyNumberFormat="1" applyFont="1" applyFill="1" applyBorder="1" applyAlignment="1">
      <alignment horizontal="right"/>
    </xf>
    <xf numFmtId="165" fontId="0" fillId="0" borderId="63" xfId="0" applyNumberFormat="1" applyFill="1" applyBorder="1" applyAlignment="1">
      <alignment horizontal="right"/>
    </xf>
    <xf numFmtId="0" fontId="8" fillId="9" borderId="8" xfId="0" applyFont="1" applyFill="1" applyBorder="1" applyAlignment="1">
      <alignment vertical="center" wrapText="1"/>
    </xf>
    <xf numFmtId="0" fontId="8" fillId="9" borderId="4" xfId="0" applyFont="1" applyFill="1" applyBorder="1" applyAlignment="1">
      <alignment vertical="center" wrapText="1"/>
    </xf>
    <xf numFmtId="0" fontId="8" fillId="9" borderId="3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8" fillId="8" borderId="8" xfId="0" applyFont="1" applyFill="1" applyBorder="1" applyAlignment="1">
      <alignment vertical="center" wrapText="1"/>
    </xf>
    <xf numFmtId="0" fontId="8" fillId="8" borderId="4" xfId="0" applyFont="1" applyFill="1" applyBorder="1" applyAlignment="1">
      <alignment vertical="center" wrapText="1"/>
    </xf>
    <xf numFmtId="0" fontId="8" fillId="8" borderId="3" xfId="0" applyFont="1" applyFill="1" applyBorder="1" applyAlignment="1">
      <alignment vertical="center" wrapText="1"/>
    </xf>
    <xf numFmtId="0" fontId="10" fillId="0" borderId="7" xfId="0" applyFont="1" applyBorder="1" applyAlignment="1">
      <alignment vertical="center"/>
    </xf>
    <xf numFmtId="0" fontId="38" fillId="0" borderId="0" xfId="5" applyFont="1" applyAlignment="1">
      <alignment horizontal="left" vertical="center" wrapText="1"/>
    </xf>
    <xf numFmtId="0" fontId="40" fillId="0" borderId="0" xfId="5" applyFont="1" applyAlignment="1">
      <alignment horizontal="left" wrapText="1"/>
    </xf>
    <xf numFmtId="0" fontId="5" fillId="0" borderId="0" xfId="5" applyAlignment="1"/>
    <xf numFmtId="0" fontId="44" fillId="0" borderId="0" xfId="5" applyFont="1" applyAlignment="1">
      <alignment horizontal="right" vertical="center"/>
    </xf>
    <xf numFmtId="0" fontId="45" fillId="0" borderId="0" xfId="5" applyFont="1" applyAlignment="1"/>
    <xf numFmtId="0" fontId="36" fillId="0" borderId="55" xfId="5" applyFont="1" applyBorder="1" applyAlignment="1">
      <alignment horizontal="center" vertical="center" wrapText="1"/>
    </xf>
    <xf numFmtId="0" fontId="5" fillId="0" borderId="39" xfId="5" applyBorder="1" applyAlignment="1">
      <alignment vertical="center" wrapText="1"/>
    </xf>
    <xf numFmtId="0" fontId="36" fillId="0" borderId="40" xfId="5" applyFont="1" applyBorder="1" applyAlignment="1">
      <alignment horizontal="center" vertical="center" wrapText="1"/>
    </xf>
    <xf numFmtId="0" fontId="5" fillId="0" borderId="57" xfId="5" applyBorder="1" applyAlignment="1">
      <alignment horizontal="center" vertical="center" wrapText="1"/>
    </xf>
    <xf numFmtId="0" fontId="5" fillId="0" borderId="39" xfId="5" applyBorder="1" applyAlignment="1">
      <alignment horizontal="center" vertical="center" wrapText="1"/>
    </xf>
    <xf numFmtId="0" fontId="36" fillId="0" borderId="1" xfId="5" applyFont="1" applyBorder="1" applyAlignment="1">
      <alignment horizontal="center" vertical="center" wrapText="1"/>
    </xf>
    <xf numFmtId="0" fontId="5" fillId="0" borderId="1" xfId="5" applyBorder="1" applyAlignment="1">
      <alignment horizontal="center" vertical="center" wrapText="1"/>
    </xf>
    <xf numFmtId="0" fontId="5" fillId="0" borderId="40" xfId="5" applyBorder="1" applyAlignment="1">
      <alignment horizontal="center" vertical="center" wrapText="1"/>
    </xf>
    <xf numFmtId="0" fontId="32" fillId="0" borderId="0" xfId="4" applyFont="1" applyAlignment="1">
      <alignment horizontal="center" vertical="center"/>
    </xf>
    <xf numFmtId="166" fontId="30" fillId="0" borderId="53" xfId="4" applyNumberFormat="1" applyFont="1" applyBorder="1" applyAlignment="1">
      <alignment horizontal="center" vertical="center" wrapText="1"/>
    </xf>
    <xf numFmtId="166" fontId="30" fillId="0" borderId="0" xfId="4" applyNumberFormat="1" applyFont="1" applyBorder="1" applyAlignment="1">
      <alignment horizontal="center" vertical="center" wrapText="1"/>
    </xf>
    <xf numFmtId="166" fontId="30" fillId="0" borderId="52" xfId="4" applyNumberFormat="1" applyFont="1" applyBorder="1" applyAlignment="1">
      <alignment horizontal="center" vertical="center" wrapText="1"/>
    </xf>
    <xf numFmtId="0" fontId="33" fillId="0" borderId="0" xfId="4" applyFont="1" applyAlignment="1">
      <alignment horizontal="center" vertical="center"/>
    </xf>
    <xf numFmtId="166" fontId="36" fillId="0" borderId="0" xfId="5" applyNumberFormat="1" applyFont="1" applyAlignment="1">
      <alignment horizontal="center" vertical="center" wrapText="1"/>
    </xf>
    <xf numFmtId="0" fontId="36" fillId="0" borderId="56" xfId="5" applyFont="1" applyBorder="1" applyAlignment="1">
      <alignment horizontal="center" vertical="center" wrapText="1"/>
    </xf>
    <xf numFmtId="0" fontId="36" fillId="0" borderId="52" xfId="5" applyFont="1" applyBorder="1" applyAlignment="1">
      <alignment horizontal="center" vertical="center" wrapText="1"/>
    </xf>
    <xf numFmtId="0" fontId="36" fillId="0" borderId="58" xfId="5" applyFont="1" applyBorder="1" applyAlignment="1">
      <alignment horizontal="center" vertical="center" wrapText="1"/>
    </xf>
    <xf numFmtId="0" fontId="36" fillId="0" borderId="23" xfId="5" applyFont="1" applyBorder="1" applyAlignment="1">
      <alignment horizontal="center" vertical="center" wrapText="1"/>
    </xf>
    <xf numFmtId="0" fontId="5" fillId="0" borderId="23" xfId="5" applyBorder="1" applyAlignment="1"/>
    <xf numFmtId="0" fontId="24" fillId="0" borderId="49" xfId="3" applyFont="1" applyFill="1" applyBorder="1" applyAlignment="1">
      <alignment horizontal="right" vertical="center"/>
    </xf>
    <xf numFmtId="0" fontId="14" fillId="0" borderId="51" xfId="3" applyFill="1" applyBorder="1" applyAlignment="1">
      <alignment horizontal="right" vertical="center"/>
    </xf>
    <xf numFmtId="0" fontId="14" fillId="0" borderId="50" xfId="3" applyFill="1" applyBorder="1" applyAlignment="1">
      <alignment horizontal="right" vertical="center"/>
    </xf>
    <xf numFmtId="166" fontId="24" fillId="0" borderId="46" xfId="3" applyNumberFormat="1" applyFont="1" applyBorder="1" applyAlignment="1">
      <alignment horizontal="right" vertical="center" wrapText="1"/>
    </xf>
    <xf numFmtId="166" fontId="24" fillId="0" borderId="47" xfId="3" applyNumberFormat="1" applyFont="1" applyBorder="1" applyAlignment="1">
      <alignment horizontal="right" vertical="center" wrapText="1"/>
    </xf>
    <xf numFmtId="166" fontId="24" fillId="0" borderId="48" xfId="3" applyNumberFormat="1" applyFont="1" applyBorder="1" applyAlignment="1">
      <alignment horizontal="right" vertical="center" wrapText="1"/>
    </xf>
    <xf numFmtId="0" fontId="24" fillId="0" borderId="46" xfId="3" applyFont="1" applyBorder="1" applyAlignment="1">
      <alignment vertical="center" wrapText="1"/>
    </xf>
    <xf numFmtId="0" fontId="24" fillId="0" borderId="48" xfId="3" applyFont="1" applyBorder="1" applyAlignment="1">
      <alignment vertical="center" wrapText="1"/>
    </xf>
    <xf numFmtId="0" fontId="24" fillId="0" borderId="46" xfId="3" applyFont="1" applyBorder="1" applyAlignment="1">
      <alignment horizontal="right" vertical="center" wrapText="1"/>
    </xf>
    <xf numFmtId="0" fontId="24" fillId="0" borderId="48" xfId="3" applyFont="1" applyBorder="1" applyAlignment="1">
      <alignment horizontal="right" vertical="center" wrapText="1"/>
    </xf>
    <xf numFmtId="166" fontId="24" fillId="0" borderId="46" xfId="3" applyNumberFormat="1" applyFont="1" applyBorder="1" applyAlignment="1">
      <alignment horizontal="right" vertical="center"/>
    </xf>
    <xf numFmtId="166" fontId="24" fillId="0" borderId="47" xfId="3" applyNumberFormat="1" applyFont="1" applyBorder="1" applyAlignment="1">
      <alignment horizontal="right" vertical="center"/>
    </xf>
    <xf numFmtId="166" fontId="24" fillId="0" borderId="48" xfId="3" applyNumberFormat="1" applyFont="1" applyBorder="1" applyAlignment="1">
      <alignment horizontal="right" vertical="center"/>
    </xf>
    <xf numFmtId="0" fontId="23" fillId="0" borderId="0" xfId="3" applyFont="1" applyBorder="1" applyAlignment="1">
      <alignment horizontal="left" wrapText="1"/>
    </xf>
    <xf numFmtId="0" fontId="14" fillId="0" borderId="0" xfId="3" applyAlignment="1"/>
    <xf numFmtId="0" fontId="23" fillId="0" borderId="0" xfId="3" applyFont="1" applyAlignment="1">
      <alignment horizontal="left" vertical="center" wrapText="1"/>
    </xf>
    <xf numFmtId="166" fontId="24" fillId="0" borderId="42" xfId="3" applyNumberFormat="1" applyFont="1" applyFill="1" applyBorder="1" applyAlignment="1">
      <alignment horizontal="right" vertical="center"/>
    </xf>
    <xf numFmtId="166" fontId="14" fillId="0" borderId="43" xfId="3" applyNumberFormat="1" applyFill="1" applyBorder="1" applyAlignment="1">
      <alignment horizontal="right" vertical="center"/>
    </xf>
    <xf numFmtId="166" fontId="14" fillId="0" borderId="21" xfId="3" applyNumberFormat="1" applyFill="1" applyBorder="1" applyAlignment="1">
      <alignment horizontal="right" vertical="center"/>
    </xf>
    <xf numFmtId="0" fontId="24" fillId="0" borderId="42" xfId="3" applyFont="1" applyFill="1" applyBorder="1" applyAlignment="1">
      <alignment horizontal="right" vertical="center"/>
    </xf>
    <xf numFmtId="0" fontId="14" fillId="0" borderId="21" xfId="3" applyFill="1" applyBorder="1" applyAlignment="1">
      <alignment horizontal="right" vertical="center"/>
    </xf>
    <xf numFmtId="0" fontId="24" fillId="0" borderId="47" xfId="3" applyFont="1" applyBorder="1" applyAlignment="1">
      <alignment vertical="center" wrapText="1"/>
    </xf>
    <xf numFmtId="0" fontId="19" fillId="0" borderId="1" xfId="3" applyFont="1" applyFill="1" applyBorder="1" applyAlignment="1">
      <alignment horizontal="right" vertical="center"/>
    </xf>
    <xf numFmtId="0" fontId="27" fillId="0" borderId="1" xfId="3" applyFont="1" applyFill="1" applyBorder="1" applyAlignment="1">
      <alignment horizontal="right" vertical="center"/>
    </xf>
    <xf numFmtId="166" fontId="19" fillId="0" borderId="1" xfId="3" applyNumberFormat="1" applyFont="1" applyFill="1" applyBorder="1" applyAlignment="1">
      <alignment horizontal="right" vertical="center"/>
    </xf>
    <xf numFmtId="166" fontId="27" fillId="0" borderId="1" xfId="3" applyNumberFormat="1" applyFont="1" applyFill="1" applyBorder="1" applyAlignment="1">
      <alignment horizontal="right" vertical="center"/>
    </xf>
    <xf numFmtId="0" fontId="24" fillId="0" borderId="46" xfId="3" applyFont="1" applyBorder="1" applyAlignment="1">
      <alignment horizontal="right" vertical="center"/>
    </xf>
    <xf numFmtId="0" fontId="24" fillId="0" borderId="48" xfId="3" applyFont="1" applyBorder="1" applyAlignment="1">
      <alignment horizontal="right" vertical="center"/>
    </xf>
    <xf numFmtId="0" fontId="22" fillId="0" borderId="0" xfId="3" applyFont="1" applyAlignment="1">
      <alignment horizontal="right" vertical="center"/>
    </xf>
    <xf numFmtId="0" fontId="14" fillId="0" borderId="0" xfId="3" applyAlignment="1">
      <alignment horizontal="right"/>
    </xf>
    <xf numFmtId="0" fontId="12" fillId="0" borderId="0" xfId="0" applyFont="1" applyAlignment="1">
      <alignment horizontal="center" wrapText="1"/>
    </xf>
    <xf numFmtId="0" fontId="13" fillId="0" borderId="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13" fillId="0" borderId="14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wrapText="1"/>
    </xf>
    <xf numFmtId="0" fontId="13" fillId="0" borderId="23" xfId="0" applyFont="1" applyBorder="1" applyAlignment="1">
      <alignment horizontal="center" wrapText="1"/>
    </xf>
    <xf numFmtId="0" fontId="13" fillId="0" borderId="24" xfId="0" applyFont="1" applyBorder="1" applyAlignment="1">
      <alignment horizontal="center" wrapText="1"/>
    </xf>
    <xf numFmtId="0" fontId="13" fillId="0" borderId="25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0" borderId="26" xfId="0" applyFont="1" applyBorder="1" applyAlignment="1">
      <alignment horizontal="center" wrapText="1"/>
    </xf>
    <xf numFmtId="167" fontId="13" fillId="0" borderId="22" xfId="0" applyNumberFormat="1" applyFont="1" applyBorder="1" applyAlignment="1">
      <alignment horizontal="center" wrapText="1"/>
    </xf>
    <xf numFmtId="167" fontId="13" fillId="0" borderId="23" xfId="0" applyNumberFormat="1" applyFont="1" applyBorder="1" applyAlignment="1">
      <alignment horizontal="center" wrapText="1"/>
    </xf>
    <xf numFmtId="167" fontId="13" fillId="0" borderId="24" xfId="0" applyNumberFormat="1" applyFont="1" applyBorder="1" applyAlignment="1">
      <alignment horizontal="center" wrapText="1"/>
    </xf>
    <xf numFmtId="2" fontId="13" fillId="0" borderId="25" xfId="0" applyNumberFormat="1" applyFont="1" applyBorder="1" applyAlignment="1">
      <alignment horizontal="center" wrapText="1"/>
    </xf>
    <xf numFmtId="2" fontId="13" fillId="0" borderId="1" xfId="0" applyNumberFormat="1" applyFont="1" applyBorder="1" applyAlignment="1">
      <alignment horizontal="center" wrapText="1"/>
    </xf>
    <xf numFmtId="2" fontId="13" fillId="0" borderId="26" xfId="0" applyNumberFormat="1" applyFont="1" applyBorder="1" applyAlignment="1">
      <alignment horizontal="center" wrapText="1"/>
    </xf>
    <xf numFmtId="0" fontId="26" fillId="0" borderId="0" xfId="3" applyFont="1" applyAlignment="1">
      <alignment horizontal="center" vertical="center"/>
    </xf>
    <xf numFmtId="0" fontId="52" fillId="0" borderId="40" xfId="0" applyFont="1" applyBorder="1" applyAlignment="1">
      <alignment horizontal="center" vertical="center" wrapText="1"/>
    </xf>
    <xf numFmtId="0" fontId="52" fillId="0" borderId="23" xfId="0" applyFont="1" applyBorder="1" applyAlignment="1">
      <alignment horizontal="center" vertical="center" wrapText="1"/>
    </xf>
    <xf numFmtId="0" fontId="52" fillId="0" borderId="57" xfId="0" applyFont="1" applyBorder="1" applyAlignment="1">
      <alignment horizontal="center" vertical="center" wrapText="1"/>
    </xf>
    <xf numFmtId="0" fontId="56" fillId="0" borderId="54" xfId="6" applyFont="1" applyBorder="1" applyAlignment="1">
      <alignment horizontal="left" vertical="top" wrapText="1"/>
    </xf>
    <xf numFmtId="0" fontId="54" fillId="0" borderId="0" xfId="6" applyFont="1" applyAlignment="1">
      <alignment horizontal="center" vertical="center"/>
    </xf>
    <xf numFmtId="0" fontId="54" fillId="0" borderId="40" xfId="6" applyFont="1" applyBorder="1" applyAlignment="1">
      <alignment horizontal="center" vertical="center" wrapText="1"/>
    </xf>
    <xf numFmtId="0" fontId="54" fillId="0" borderId="23" xfId="6" applyFont="1" applyBorder="1" applyAlignment="1">
      <alignment horizontal="center" vertical="center" wrapText="1"/>
    </xf>
    <xf numFmtId="0" fontId="54" fillId="0" borderId="57" xfId="6" applyFont="1" applyBorder="1" applyAlignment="1">
      <alignment horizontal="center" vertical="center" wrapText="1"/>
    </xf>
    <xf numFmtId="3" fontId="48" fillId="0" borderId="49" xfId="0" applyNumberFormat="1" applyFont="1" applyBorder="1" applyAlignment="1">
      <alignment horizontal="right" vertical="center" wrapText="1"/>
    </xf>
    <xf numFmtId="3" fontId="48" fillId="0" borderId="50" xfId="0" applyNumberFormat="1" applyFont="1" applyBorder="1" applyAlignment="1">
      <alignment horizontal="right" vertical="center" wrapText="1"/>
    </xf>
    <xf numFmtId="3" fontId="26" fillId="0" borderId="49" xfId="0" applyNumberFormat="1" applyFont="1" applyBorder="1" applyAlignment="1">
      <alignment horizontal="right" vertical="center" wrapText="1"/>
    </xf>
    <xf numFmtId="3" fontId="26" fillId="0" borderId="50" xfId="0" applyNumberFormat="1" applyFont="1" applyBorder="1" applyAlignment="1">
      <alignment horizontal="right" vertical="center" wrapText="1"/>
    </xf>
    <xf numFmtId="0" fontId="46" fillId="0" borderId="0" xfId="0" applyFont="1" applyAlignment="1">
      <alignment horizontal="center" vertical="center" wrapText="1"/>
    </xf>
    <xf numFmtId="0" fontId="47" fillId="0" borderId="59" xfId="0" applyFont="1" applyBorder="1" applyAlignment="1">
      <alignment horizontal="center" vertical="center" wrapText="1"/>
    </xf>
    <xf numFmtId="0" fontId="26" fillId="0" borderId="46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0" fontId="48" fillId="0" borderId="46" xfId="0" applyFont="1" applyBorder="1" applyAlignment="1">
      <alignment horizontal="center" vertical="center" wrapText="1"/>
    </xf>
    <xf numFmtId="0" fontId="48" fillId="0" borderId="48" xfId="0" applyFont="1" applyBorder="1" applyAlignment="1">
      <alignment horizontal="center" vertical="center" wrapText="1"/>
    </xf>
    <xf numFmtId="0" fontId="48" fillId="0" borderId="47" xfId="0" applyFont="1" applyBorder="1" applyAlignment="1">
      <alignment horizontal="center" vertical="center" wrapText="1"/>
    </xf>
    <xf numFmtId="0" fontId="63" fillId="0" borderId="0" xfId="7" applyFont="1" applyBorder="1" applyAlignment="1">
      <alignment horizontal="center" vertical="center" textRotation="90" wrapText="1"/>
    </xf>
    <xf numFmtId="0" fontId="63" fillId="0" borderId="56" xfId="7" applyFont="1" applyBorder="1" applyAlignment="1">
      <alignment vertical="center" textRotation="90" wrapText="1"/>
    </xf>
    <xf numFmtId="0" fontId="63" fillId="0" borderId="52" xfId="7" applyFont="1" applyBorder="1" applyAlignment="1">
      <alignment vertical="center" textRotation="90" wrapText="1"/>
    </xf>
    <xf numFmtId="0" fontId="62" fillId="0" borderId="52" xfId="7" applyFont="1" applyBorder="1" applyAlignment="1">
      <alignment horizontal="center" vertical="center" textRotation="90" wrapText="1"/>
    </xf>
    <xf numFmtId="0" fontId="62" fillId="0" borderId="54" xfId="7" applyFont="1" applyBorder="1" applyAlignment="1">
      <alignment horizontal="center" vertical="center" textRotation="90" wrapText="1"/>
    </xf>
    <xf numFmtId="0" fontId="62" fillId="0" borderId="0" xfId="7" applyFont="1" applyBorder="1" applyAlignment="1">
      <alignment horizontal="center" vertical="center" textRotation="90" wrapText="1"/>
    </xf>
    <xf numFmtId="0" fontId="63" fillId="0" borderId="52" xfId="7" applyFont="1" applyBorder="1" applyAlignment="1">
      <alignment horizontal="center" vertical="center" textRotation="90" wrapText="1"/>
    </xf>
    <xf numFmtId="0" fontId="62" fillId="0" borderId="42" xfId="7" applyFont="1" applyBorder="1" applyAlignment="1">
      <alignment horizontal="center" vertical="center" textRotation="90" wrapText="1"/>
    </xf>
    <xf numFmtId="0" fontId="62" fillId="0" borderId="43" xfId="7" applyFont="1" applyBorder="1" applyAlignment="1">
      <alignment horizontal="center" vertical="center" textRotation="90" wrapText="1"/>
    </xf>
    <xf numFmtId="0" fontId="63" fillId="0" borderId="0" xfId="0" applyFont="1" applyBorder="1" applyAlignment="1">
      <alignment horizontal="center" vertical="center" textRotation="90" wrapText="1"/>
    </xf>
    <xf numFmtId="0" fontId="58" fillId="0" borderId="0" xfId="7" applyFont="1" applyBorder="1" applyAlignment="1">
      <alignment horizontal="center"/>
    </xf>
    <xf numFmtId="0" fontId="60" fillId="0" borderId="0" xfId="7" applyFont="1" applyBorder="1" applyAlignment="1">
      <alignment horizontal="right" wrapText="1"/>
    </xf>
    <xf numFmtId="0" fontId="60" fillId="0" borderId="30" xfId="7" applyFont="1" applyBorder="1" applyAlignment="1">
      <alignment horizontal="right" wrapText="1"/>
    </xf>
    <xf numFmtId="0" fontId="61" fillId="0" borderId="54" xfId="7" applyFont="1" applyBorder="1" applyAlignment="1">
      <alignment horizontal="center" vertical="center"/>
    </xf>
    <xf numFmtId="0" fontId="61" fillId="0" borderId="0" xfId="7" applyFont="1" applyBorder="1" applyAlignment="1">
      <alignment horizontal="center" vertical="center"/>
    </xf>
    <xf numFmtId="0" fontId="62" fillId="0" borderId="40" xfId="7" applyFont="1" applyBorder="1" applyAlignment="1">
      <alignment horizontal="center" vertical="center"/>
    </xf>
    <xf numFmtId="0" fontId="62" fillId="0" borderId="23" xfId="7" applyFont="1" applyBorder="1" applyAlignment="1">
      <alignment horizontal="center" vertical="center"/>
    </xf>
    <xf numFmtId="0" fontId="62" fillId="0" borderId="57" xfId="7" applyFont="1" applyBorder="1" applyAlignment="1">
      <alignment horizontal="center" vertical="center"/>
    </xf>
    <xf numFmtId="0" fontId="63" fillId="0" borderId="52" xfId="7" applyFont="1" applyBorder="1" applyAlignment="1">
      <alignment horizontal="center" vertical="center" textRotation="90"/>
    </xf>
    <xf numFmtId="0" fontId="63" fillId="0" borderId="43" xfId="7" applyFont="1" applyBorder="1" applyAlignment="1">
      <alignment horizontal="center" vertical="center" textRotation="90" wrapText="1"/>
    </xf>
    <xf numFmtId="0" fontId="51" fillId="0" borderId="1" xfId="0" applyFont="1" applyFill="1" applyBorder="1" applyAlignment="1">
      <alignment horizontal="center" vertical="center" wrapText="1"/>
    </xf>
    <xf numFmtId="4" fontId="56" fillId="0" borderId="1" xfId="6" applyNumberFormat="1" applyFont="1" applyBorder="1" applyAlignment="1">
      <alignment wrapText="1"/>
    </xf>
    <xf numFmtId="4" fontId="54" fillId="0" borderId="1" xfId="6" applyNumberFormat="1" applyFont="1" applyBorder="1" applyAlignment="1">
      <alignment wrapText="1"/>
    </xf>
  </cellXfs>
  <cellStyles count="8">
    <cellStyle name="Hyperlink" xfId="2" builtinId="8"/>
    <cellStyle name="Normal" xfId="0" builtinId="0"/>
    <cellStyle name="Normal 2" xfId="3"/>
    <cellStyle name="Normal 3" xfId="4"/>
    <cellStyle name="Normal 4" xfId="5"/>
    <cellStyle name="Normal 5" xfId="6"/>
    <cellStyle name="Обычный 2" xfId="1"/>
    <cellStyle name="Обычный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'Модель бездетной'!$A$21:$U$21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бездетной'!$A$22:$U$22</c:f>
              <c:numCache>
                <c:formatCode>General</c:formatCode>
                <c:ptCount val="21"/>
                <c:pt idx="0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-61800</c:v>
                </c:pt>
                <c:pt idx="7">
                  <c:v>-58800</c:v>
                </c:pt>
                <c:pt idx="8">
                  <c:v>-46800</c:v>
                </c:pt>
                <c:pt idx="9">
                  <c:v>-28800</c:v>
                </c:pt>
                <c:pt idx="10">
                  <c:v>1200</c:v>
                </c:pt>
                <c:pt idx="11">
                  <c:v>31200</c:v>
                </c:pt>
                <c:pt idx="12">
                  <c:v>61200</c:v>
                </c:pt>
                <c:pt idx="13">
                  <c:v>91200</c:v>
                </c:pt>
                <c:pt idx="14">
                  <c:v>121200</c:v>
                </c:pt>
                <c:pt idx="15">
                  <c:v>115200</c:v>
                </c:pt>
                <c:pt idx="16">
                  <c:v>109200</c:v>
                </c:pt>
                <c:pt idx="17">
                  <c:v>103200</c:v>
                </c:pt>
                <c:pt idx="18">
                  <c:v>91200</c:v>
                </c:pt>
                <c:pt idx="19">
                  <c:v>97200</c:v>
                </c:pt>
                <c:pt idx="20">
                  <c:v>91200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0-42FB-B10C-AB00F3C27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4144"/>
        <c:axId val="65652224"/>
      </c:scatterChart>
      <c:valAx>
        <c:axId val="656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2224"/>
        <c:crosses val="autoZero"/>
        <c:crossBetween val="midCat"/>
        <c:majorUnit val="5"/>
      </c:valAx>
      <c:valAx>
        <c:axId val="6565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65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71062992125983"/>
          <c:y val="7.4548702245552642E-2"/>
          <c:w val="0.81149781277340327"/>
          <c:h val="0.897198891805190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'Модель многодетной'!$B$39:$V$39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многодетной'!$B$40:$V$40</c:f>
              <c:numCache>
                <c:formatCode># ##0</c:formatCode>
                <c:ptCount val="21"/>
                <c:pt idx="0" formatCode="General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-61800</c:v>
                </c:pt>
                <c:pt idx="7">
                  <c:v>-76800</c:v>
                </c:pt>
                <c:pt idx="8">
                  <c:v>-103800</c:v>
                </c:pt>
                <c:pt idx="9">
                  <c:v>-148800</c:v>
                </c:pt>
                <c:pt idx="10">
                  <c:v>-211800</c:v>
                </c:pt>
                <c:pt idx="11">
                  <c:v>-262800</c:v>
                </c:pt>
                <c:pt idx="12">
                  <c:v>-292800</c:v>
                </c:pt>
                <c:pt idx="13">
                  <c:v>-310800</c:v>
                </c:pt>
                <c:pt idx="14">
                  <c:v>-310800</c:v>
                </c:pt>
                <c:pt idx="15">
                  <c:v>-316800</c:v>
                </c:pt>
                <c:pt idx="16">
                  <c:v>-322800</c:v>
                </c:pt>
                <c:pt idx="17">
                  <c:v>-328800</c:v>
                </c:pt>
                <c:pt idx="18">
                  <c:v>-340800</c:v>
                </c:pt>
                <c:pt idx="19">
                  <c:v>-352800</c:v>
                </c:pt>
                <c:pt idx="20">
                  <c:v>-364800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72-4A94-9124-3DD3311CE92D}"/>
            </c:ext>
          </c:extLst>
        </c:ser>
        <c:ser>
          <c:idx val="1"/>
          <c:order val="1"/>
          <c:xVal>
            <c:numRef>
              <c:f>'Модель многодетной'!$B$39:$V$39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многодетной'!$B$41:$V$41</c:f>
              <c:numCache>
                <c:formatCode>General</c:formatCode>
                <c:ptCount val="21"/>
                <c:pt idx="0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-58200</c:v>
                </c:pt>
                <c:pt idx="7">
                  <c:v>-52200</c:v>
                </c:pt>
                <c:pt idx="8">
                  <c:v>-43200</c:v>
                </c:pt>
                <c:pt idx="9">
                  <c:v>-31200</c:v>
                </c:pt>
                <c:pt idx="10">
                  <c:v>-16200</c:v>
                </c:pt>
                <c:pt idx="11">
                  <c:v>1800</c:v>
                </c:pt>
                <c:pt idx="12">
                  <c:v>28800</c:v>
                </c:pt>
                <c:pt idx="13">
                  <c:v>52800</c:v>
                </c:pt>
                <c:pt idx="14">
                  <c:v>73800</c:v>
                </c:pt>
                <c:pt idx="15">
                  <c:v>67800</c:v>
                </c:pt>
                <c:pt idx="16">
                  <c:v>61800</c:v>
                </c:pt>
                <c:pt idx="17">
                  <c:v>55800</c:v>
                </c:pt>
                <c:pt idx="18">
                  <c:v>43800</c:v>
                </c:pt>
                <c:pt idx="19">
                  <c:v>31800</c:v>
                </c:pt>
                <c:pt idx="20">
                  <c:v>19800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72-4A94-9124-3DD3311C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3472"/>
        <c:axId val="70791936"/>
      </c:scatterChart>
      <c:valAx>
        <c:axId val="707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791936"/>
        <c:crosses val="autoZero"/>
        <c:crossBetween val="midCat"/>
        <c:majorUnit val="5"/>
      </c:valAx>
      <c:valAx>
        <c:axId val="7079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79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139</xdr:row>
      <xdr:rowOff>0</xdr:rowOff>
    </xdr:from>
    <xdr:to>
      <xdr:col>4</xdr:col>
      <xdr:colOff>389719</xdr:colOff>
      <xdr:row>170</xdr:row>
      <xdr:rowOff>94500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4801075"/>
          <a:ext cx="6447619" cy="60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</xdr:colOff>
      <xdr:row>24</xdr:row>
      <xdr:rowOff>0</xdr:rowOff>
    </xdr:from>
    <xdr:to>
      <xdr:col>15</xdr:col>
      <xdr:colOff>605790</xdr:colOff>
      <xdr:row>39</xdr:row>
      <xdr:rowOff>0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264458</xdr:colOff>
      <xdr:row>44</xdr:row>
      <xdr:rowOff>161365</xdr:rowOff>
    </xdr:from>
    <xdr:to>
      <xdr:col>13</xdr:col>
      <xdr:colOff>327211</xdr:colOff>
      <xdr:row>60</xdr:row>
      <xdr:rowOff>35859</xdr:rowOff>
    </xdr:to>
    <xdr:graphicFrame macro="">
      <xdr:nvGraphicFramePr>
        <xdr:cNvPr id="2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.lukasevych/Documents/Work_docs/&#1055;&#1088;&#1077;&#1079;&#1077;&#1085;&#1090;&#1072;&#1094;&#1080;&#1080;%20&#1040;&#1048;/&#1041;&#1072;&#1095;&#1077;&#1085;&#1085;&#1103;%20&#1088;&#1086;&#1079;&#1074;&#1080;&#1090;&#1082;&#1091;%20&#1059;&#1082;&#1088;&#1072;&#1111;&#1085;&#1080;/&#1041;&#1072;&#1095;&#1077;&#1085;&#1085;&#1103;%20&#1088;&#1086;&#1079;&#1074;&#1080;&#1090;&#1082;&#1091;%20131014/&#1041;&#1072;&#1083;&#1072;&#1085;&#1089;%20&#1087;&#1088;&#1072;&#1074;%20&#1090;&#1072;%20&#1086;&#1073;&#1086;&#1074;&#1103;&#1079;&#1082;&#1110;&#1074;%20&#1059;&#1082;&#1088;&#1072;&#1111;&#1085;&#1080;%20%20&#1089;&#1086;&#1082;&#1088;%20&#1074;&#1077;&#1088;&#1089;&#1110;&#1103;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жатая версия"/>
      <sheetName val="Детальная версия"/>
      <sheetName val="Детальная версия с исп."/>
    </sheetNames>
    <sheetDataSet>
      <sheetData sheetId="0">
        <row r="9">
          <cell r="I9">
            <v>688174665.50000012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krstat.gov.ua/operativ/operativ2007/ds/nas_rik/nas_u/nas_rik_u.html" TargetMode="External"/><Relationship Id="rId2" Type="http://schemas.openxmlformats.org/officeDocument/2006/relationships/hyperlink" Target="http://www.ukrstat.gov.ua/operativ/operativ2007/ds/nas_rik/nas_u/nas_rik_u.html" TargetMode="External"/><Relationship Id="rId1" Type="http://schemas.openxmlformats.org/officeDocument/2006/relationships/hyperlink" Target="http://database.ukrcensus.gov.ua/MULT/Dialog/statfile_c.asp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5"/>
  <sheetViews>
    <sheetView workbookViewId="0">
      <selection activeCell="C11" sqref="C11"/>
    </sheetView>
  </sheetViews>
  <sheetFormatPr defaultRowHeight="15"/>
  <cols>
    <col min="1" max="1" width="51.7109375" customWidth="1"/>
    <col min="12" max="12" width="18.42578125" bestFit="1" customWidth="1"/>
    <col min="13" max="13" width="13.85546875" customWidth="1"/>
    <col min="14" max="14" width="32.140625" customWidth="1"/>
  </cols>
  <sheetData>
    <row r="1" spans="1:20">
      <c r="A1" s="293" t="s">
        <v>0</v>
      </c>
      <c r="B1" s="293"/>
      <c r="C1" s="293"/>
      <c r="D1" s="293"/>
      <c r="E1" s="293"/>
      <c r="F1" s="293"/>
      <c r="G1" s="293"/>
      <c r="H1" s="293"/>
    </row>
    <row r="2" spans="1:20">
      <c r="L2" s="58"/>
      <c r="M2" s="58"/>
    </row>
    <row r="3" spans="1:20">
      <c r="A3" s="1" t="s">
        <v>1</v>
      </c>
      <c r="B3" s="2" t="s">
        <v>2</v>
      </c>
      <c r="C3" s="2">
        <v>2015</v>
      </c>
      <c r="D3" s="2">
        <v>2020</v>
      </c>
      <c r="E3" s="2">
        <v>2025</v>
      </c>
      <c r="F3" s="2">
        <v>2030</v>
      </c>
      <c r="G3" s="2">
        <v>2035</v>
      </c>
      <c r="H3" s="2">
        <v>2040</v>
      </c>
      <c r="I3" s="2">
        <v>2045</v>
      </c>
      <c r="J3" s="2">
        <v>2050</v>
      </c>
      <c r="L3" s="59"/>
      <c r="M3" s="58"/>
    </row>
    <row r="4" spans="1:20">
      <c r="A4" s="3" t="s">
        <v>3</v>
      </c>
      <c r="B4" s="53">
        <v>6958.169159</v>
      </c>
      <c r="C4" s="53">
        <v>7383.00882</v>
      </c>
      <c r="D4" s="53">
        <v>7805.2347850000006</v>
      </c>
      <c r="E4" s="53">
        <v>8215.7177460000003</v>
      </c>
      <c r="F4" s="53">
        <v>8616.1035150000007</v>
      </c>
      <c r="G4" s="53">
        <v>9011.6592060000003</v>
      </c>
      <c r="H4" s="53">
        <v>9410.6179780000002</v>
      </c>
      <c r="I4" s="53">
        <v>9823.3539450000007</v>
      </c>
      <c r="J4" s="53">
        <v>10260.480849</v>
      </c>
      <c r="K4" t="s">
        <v>27</v>
      </c>
      <c r="L4" s="60"/>
      <c r="M4" s="60"/>
      <c r="N4" s="51"/>
      <c r="O4" s="51"/>
      <c r="P4" s="51"/>
      <c r="Q4" s="51"/>
      <c r="R4" s="51"/>
      <c r="S4" s="51"/>
      <c r="T4" s="51"/>
    </row>
    <row r="5" spans="1:20">
      <c r="A5" s="3" t="s">
        <v>4</v>
      </c>
      <c r="B5" s="5">
        <v>1.18</v>
      </c>
      <c r="C5" s="5">
        <f>((C4-B4)/5)/B4*100</f>
        <v>1.2211248427339361</v>
      </c>
      <c r="D5" s="5">
        <f t="shared" ref="D5:J5" si="0">((D4-C4)/5)/C4*100</f>
        <v>1.1437774904351272</v>
      </c>
      <c r="E5" s="5">
        <f t="shared" si="0"/>
        <v>1.0518145124573588</v>
      </c>
      <c r="F5" s="5">
        <f t="shared" si="0"/>
        <v>0.97468238656308981</v>
      </c>
      <c r="G5" s="5">
        <f t="shared" si="0"/>
        <v>0.91817766653189881</v>
      </c>
      <c r="H5" s="5">
        <f t="shared" si="0"/>
        <v>0.88542800583131576</v>
      </c>
      <c r="I5" s="5">
        <f t="shared" si="0"/>
        <v>0.87717080422324745</v>
      </c>
      <c r="J5" s="5">
        <f t="shared" si="0"/>
        <v>0.88997486285728822</v>
      </c>
      <c r="K5" t="s">
        <v>28</v>
      </c>
      <c r="L5" s="61"/>
      <c r="M5" s="61"/>
    </row>
    <row r="6" spans="1:20">
      <c r="A6" s="3" t="s">
        <v>5</v>
      </c>
      <c r="B6" s="53">
        <v>66036.387107063027</v>
      </c>
      <c r="C6" s="53">
        <v>75037.186502549754</v>
      </c>
      <c r="D6" s="4">
        <f>D4*D7</f>
        <v>115742.88929893443</v>
      </c>
      <c r="E6" s="4">
        <f t="shared" ref="E6:J6" si="1">E4*E7</f>
        <v>152287.36479106583</v>
      </c>
      <c r="F6" s="4">
        <f t="shared" si="1"/>
        <v>199636.19424870479</v>
      </c>
      <c r="G6" s="4">
        <f t="shared" si="1"/>
        <v>261001.58624779255</v>
      </c>
      <c r="H6" s="4">
        <f t="shared" si="1"/>
        <v>340695.6149366278</v>
      </c>
      <c r="I6" s="4">
        <f t="shared" si="1"/>
        <v>444547.53408011567</v>
      </c>
      <c r="J6" s="4">
        <f t="shared" si="1"/>
        <v>580411.67576742568</v>
      </c>
      <c r="K6" t="s">
        <v>27</v>
      </c>
      <c r="L6" s="58"/>
      <c r="M6" s="58"/>
    </row>
    <row r="7" spans="1:20">
      <c r="A7" s="3" t="s">
        <v>6</v>
      </c>
      <c r="B7" s="6">
        <f>B6/B4</f>
        <v>9.490483142630799</v>
      </c>
      <c r="C7" s="6">
        <f>(B7*C8/100)*5+B7</f>
        <v>11.863103928288499</v>
      </c>
      <c r="D7" s="6">
        <f>(C7*D8/100)*5+C7</f>
        <v>14.828879910360623</v>
      </c>
      <c r="E7" s="6">
        <f t="shared" ref="E7:J7" si="2">(D7*E8/100)*5+D7</f>
        <v>18.53609988795078</v>
      </c>
      <c r="F7" s="6">
        <f t="shared" si="2"/>
        <v>23.170124859938475</v>
      </c>
      <c r="G7" s="6">
        <f t="shared" si="2"/>
        <v>28.962656074923096</v>
      </c>
      <c r="H7" s="6">
        <f t="shared" si="2"/>
        <v>36.203320093653872</v>
      </c>
      <c r="I7" s="6">
        <f t="shared" si="2"/>
        <v>45.25415011706734</v>
      </c>
      <c r="J7" s="6">
        <f t="shared" si="2"/>
        <v>56.567687646334178</v>
      </c>
      <c r="K7" t="s">
        <v>28</v>
      </c>
      <c r="L7" s="58"/>
      <c r="M7" s="58"/>
    </row>
    <row r="8" spans="1:20">
      <c r="A8" s="3" t="s">
        <v>4</v>
      </c>
      <c r="B8" s="5">
        <v>7.3681000942978416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t="s">
        <v>28</v>
      </c>
      <c r="L8" s="62"/>
      <c r="M8" s="62"/>
      <c r="N8" s="54"/>
      <c r="O8" s="54"/>
      <c r="P8" s="54"/>
      <c r="Q8" s="54"/>
      <c r="R8" s="54"/>
      <c r="S8" s="54"/>
      <c r="T8" s="54"/>
    </row>
    <row r="9" spans="1:20">
      <c r="A9" s="3" t="s">
        <v>7</v>
      </c>
      <c r="B9" s="55">
        <v>45.792500999999994</v>
      </c>
      <c r="C9" s="55">
        <v>42.9</v>
      </c>
      <c r="D9" s="55">
        <v>42.3</v>
      </c>
      <c r="E9" s="55">
        <v>41.567482000000005</v>
      </c>
      <c r="F9" s="55">
        <v>39.707758999999996</v>
      </c>
      <c r="G9" s="55">
        <v>37.806989999999999</v>
      </c>
      <c r="H9" s="55">
        <v>35.885745999999997</v>
      </c>
      <c r="I9" s="55">
        <v>33.921192000000005</v>
      </c>
      <c r="J9" s="55">
        <v>31.915689999999998</v>
      </c>
      <c r="K9" t="s">
        <v>27</v>
      </c>
      <c r="L9" s="60"/>
      <c r="M9" s="60"/>
      <c r="N9" s="51"/>
      <c r="O9" s="51"/>
      <c r="P9" s="51"/>
      <c r="Q9" s="51"/>
      <c r="R9" s="51"/>
      <c r="S9" s="51"/>
      <c r="T9" s="51"/>
    </row>
    <row r="10" spans="1:20">
      <c r="A10" s="8" t="s">
        <v>8</v>
      </c>
      <c r="B10" s="9">
        <v>0.67125897698959403</v>
      </c>
      <c r="C10" s="9">
        <f t="shared" ref="C10:J10" si="3">C9/C4*100</f>
        <v>0.58106391372291488</v>
      </c>
      <c r="D10" s="9">
        <f t="shared" si="3"/>
        <v>0.54194397945967732</v>
      </c>
      <c r="E10" s="9">
        <f t="shared" si="3"/>
        <v>0.5059507067442528</v>
      </c>
      <c r="F10" s="9">
        <f t="shared" si="3"/>
        <v>0.46085517578649926</v>
      </c>
      <c r="G10" s="9">
        <f t="shared" si="3"/>
        <v>0.41953417384922798</v>
      </c>
      <c r="H10" s="9">
        <f t="shared" si="3"/>
        <v>0.38133251274138585</v>
      </c>
      <c r="I10" s="9">
        <f t="shared" si="3"/>
        <v>0.34531171522395965</v>
      </c>
      <c r="J10" s="9">
        <f t="shared" si="3"/>
        <v>0.31105452531603861</v>
      </c>
      <c r="K10" t="s">
        <v>28</v>
      </c>
      <c r="L10" s="63"/>
      <c r="M10" s="63"/>
    </row>
    <row r="11" spans="1:20">
      <c r="A11" s="1" t="s">
        <v>9</v>
      </c>
      <c r="B11" s="56">
        <v>136.01315590503552</v>
      </c>
      <c r="C11" s="55">
        <v>91.030959454696102</v>
      </c>
      <c r="D11" s="7">
        <f t="shared" ref="D11:J11" si="4">D9*D12</f>
        <v>163.0880212541461</v>
      </c>
      <c r="E11" s="7">
        <f t="shared" si="4"/>
        <v>215.73971956392694</v>
      </c>
      <c r="F11" s="7">
        <f t="shared" si="4"/>
        <v>266.80978284212023</v>
      </c>
      <c r="G11" s="7">
        <f t="shared" si="4"/>
        <v>328.49725457941702</v>
      </c>
      <c r="H11" s="7">
        <f t="shared" si="4"/>
        <v>402.74677626364326</v>
      </c>
      <c r="I11" s="7">
        <f t="shared" si="4"/>
        <v>491.22390877371646</v>
      </c>
      <c r="J11" s="7">
        <f t="shared" si="4"/>
        <v>577.72697053991396</v>
      </c>
      <c r="K11" t="s">
        <v>27</v>
      </c>
      <c r="L11" s="60"/>
      <c r="M11" s="60"/>
    </row>
    <row r="12" spans="1:20">
      <c r="A12" s="1" t="s">
        <v>10</v>
      </c>
      <c r="B12" s="6">
        <f>B11/B9</f>
        <v>2.9702058838200505</v>
      </c>
      <c r="C12" s="6">
        <f>C7*C13/100</f>
        <v>2.8471449427892401</v>
      </c>
      <c r="D12" s="6">
        <f t="shared" ref="D12:J12" si="5">D7*D13/100</f>
        <v>3.8555087766937617</v>
      </c>
      <c r="E12" s="6">
        <f t="shared" si="5"/>
        <v>5.1901079686262186</v>
      </c>
      <c r="F12" s="6">
        <f t="shared" si="5"/>
        <v>6.719336209382158</v>
      </c>
      <c r="G12" s="6">
        <f t="shared" si="5"/>
        <v>8.6887968224769292</v>
      </c>
      <c r="H12" s="6">
        <f t="shared" si="5"/>
        <v>11.223029229032699</v>
      </c>
      <c r="I12" s="6">
        <f t="shared" si="5"/>
        <v>14.481328037461548</v>
      </c>
      <c r="J12" s="6">
        <f t="shared" si="5"/>
        <v>18.101660046826936</v>
      </c>
      <c r="K12" t="s">
        <v>28</v>
      </c>
    </row>
    <row r="13" spans="1:20">
      <c r="A13" s="40" t="s">
        <v>11</v>
      </c>
      <c r="B13" s="41">
        <f t="shared" ref="B13" si="6">B12/B7*100</f>
        <v>31.29667730484686</v>
      </c>
      <c r="C13" s="41">
        <v>24</v>
      </c>
      <c r="D13" s="41">
        <v>26</v>
      </c>
      <c r="E13" s="41">
        <v>28</v>
      </c>
      <c r="F13" s="41">
        <v>29</v>
      </c>
      <c r="G13" s="41">
        <v>30</v>
      </c>
      <c r="H13" s="41">
        <v>31</v>
      </c>
      <c r="I13" s="41">
        <v>32</v>
      </c>
      <c r="J13" s="41">
        <v>32</v>
      </c>
    </row>
    <row r="14" spans="1:20">
      <c r="A14" s="3" t="s">
        <v>12</v>
      </c>
      <c r="B14" s="7">
        <v>31.269164</v>
      </c>
      <c r="C14" s="55">
        <v>29.6</v>
      </c>
      <c r="D14" s="7">
        <f t="shared" ref="D14:J14" si="7">D9*D15/100</f>
        <v>29.144700000000004</v>
      </c>
      <c r="E14" s="7">
        <f t="shared" si="7"/>
        <v>29.180372364000004</v>
      </c>
      <c r="F14" s="7">
        <f t="shared" si="7"/>
        <v>27.993970094999995</v>
      </c>
      <c r="G14" s="7">
        <f t="shared" si="7"/>
        <v>26.76734892</v>
      </c>
      <c r="H14" s="7">
        <f t="shared" si="7"/>
        <v>25.514765405999995</v>
      </c>
      <c r="I14" s="7">
        <f t="shared" si="7"/>
        <v>24.219731088000003</v>
      </c>
      <c r="J14" s="7">
        <f t="shared" si="7"/>
        <v>22.883549729999999</v>
      </c>
      <c r="K14" t="s">
        <v>27</v>
      </c>
    </row>
    <row r="15" spans="1:20">
      <c r="A15" s="1" t="s">
        <v>13</v>
      </c>
      <c r="B15" s="10">
        <v>68.273283842794768</v>
      </c>
      <c r="C15" s="10">
        <v>68.612300000000005</v>
      </c>
      <c r="D15" s="10">
        <v>68.900000000000006</v>
      </c>
      <c r="E15" s="10">
        <v>70.2</v>
      </c>
      <c r="F15" s="10">
        <v>70.5</v>
      </c>
      <c r="G15" s="10">
        <v>70.8</v>
      </c>
      <c r="H15" s="10">
        <v>71.099999999999994</v>
      </c>
      <c r="I15" s="10">
        <v>71.400000000000006</v>
      </c>
      <c r="J15" s="10">
        <v>71.7</v>
      </c>
      <c r="K15" t="s">
        <v>28</v>
      </c>
    </row>
    <row r="16" spans="1:20">
      <c r="A16" s="1" t="s">
        <v>14</v>
      </c>
      <c r="B16" s="42">
        <v>1.61E-2</v>
      </c>
      <c r="C16" s="42">
        <v>6.1412000000000001E-2</v>
      </c>
      <c r="D16" s="42">
        <v>6.1412000000000001E-2</v>
      </c>
      <c r="E16" s="42">
        <v>6.1412000000000001E-2</v>
      </c>
      <c r="F16" s="42">
        <v>6.1412000000000001E-2</v>
      </c>
      <c r="G16" s="42">
        <v>6.1412000000000001E-2</v>
      </c>
      <c r="H16" s="42">
        <v>6.1412000000000001E-2</v>
      </c>
      <c r="I16" s="42">
        <v>6.1412000000000001E-2</v>
      </c>
      <c r="J16" s="42">
        <v>6.1412000000000001E-2</v>
      </c>
    </row>
    <row r="17" spans="1:12">
      <c r="A17" s="1" t="s">
        <v>15</v>
      </c>
      <c r="B17" s="11">
        <f t="shared" ref="B17:J17" si="8">B16/B9*100</f>
        <v>3.5158595072149482E-2</v>
      </c>
      <c r="C17" s="11">
        <f t="shared" si="8"/>
        <v>0.14315151515151514</v>
      </c>
      <c r="D17" s="11">
        <f t="shared" si="8"/>
        <v>0.14518203309692673</v>
      </c>
      <c r="E17" s="11">
        <f t="shared" si="8"/>
        <v>0.1477404861810008</v>
      </c>
      <c r="F17" s="11">
        <f t="shared" si="8"/>
        <v>0.1546599494572333</v>
      </c>
      <c r="G17" s="11">
        <f t="shared" si="8"/>
        <v>0.16243557077672674</v>
      </c>
      <c r="H17" s="11">
        <f t="shared" si="8"/>
        <v>0.17113201436581535</v>
      </c>
      <c r="I17" s="11">
        <f t="shared" si="8"/>
        <v>0.18104316617175478</v>
      </c>
      <c r="J17" s="11">
        <f t="shared" si="8"/>
        <v>0.19241946515961272</v>
      </c>
      <c r="K17" t="s">
        <v>28</v>
      </c>
    </row>
    <row r="18" spans="1:12">
      <c r="A18" s="12"/>
      <c r="B18" s="13"/>
      <c r="C18" s="9"/>
      <c r="D18" s="9"/>
      <c r="E18" s="13"/>
      <c r="F18" s="13"/>
      <c r="G18" s="13"/>
      <c r="H18" s="13"/>
      <c r="I18" s="13"/>
      <c r="J18" s="13"/>
    </row>
    <row r="19" spans="1:12" ht="29.25">
      <c r="A19" s="14" t="s">
        <v>16</v>
      </c>
      <c r="B19" s="15">
        <f>B9*B20/100</f>
        <v>11.019353468442086</v>
      </c>
      <c r="C19" s="15">
        <v>10.364474</v>
      </c>
      <c r="D19" s="15">
        <v>9.7652529999999995</v>
      </c>
      <c r="E19" s="16">
        <v>9.1509217508729037</v>
      </c>
      <c r="F19" s="16">
        <v>8.699012274103552</v>
      </c>
      <c r="G19" s="16">
        <v>8.0708054243255862</v>
      </c>
      <c r="H19" s="16">
        <v>7.3799394299405385</v>
      </c>
      <c r="I19" s="16">
        <v>7.0098887653397446</v>
      </c>
      <c r="J19" s="16">
        <v>6.9101597975593796</v>
      </c>
      <c r="K19" s="270" t="s">
        <v>624</v>
      </c>
    </row>
    <row r="20" spans="1:12">
      <c r="A20" s="17" t="s">
        <v>17</v>
      </c>
      <c r="B20" s="18">
        <v>24.063663761108153</v>
      </c>
      <c r="C20" s="19">
        <f t="shared" ref="C20:J20" si="9">C19/C9*100</f>
        <v>24.159613053613054</v>
      </c>
      <c r="D20" s="19">
        <f t="shared" si="9"/>
        <v>23.085704491725771</v>
      </c>
      <c r="E20" s="19">
        <f t="shared" si="9"/>
        <v>22.014616499678532</v>
      </c>
      <c r="F20" s="19">
        <f t="shared" si="9"/>
        <v>21.907588071398219</v>
      </c>
      <c r="G20" s="19">
        <f t="shared" si="9"/>
        <v>21.347389528564918</v>
      </c>
      <c r="H20" s="19">
        <f t="shared" si="9"/>
        <v>20.56509966363954</v>
      </c>
      <c r="I20" s="19">
        <f t="shared" si="9"/>
        <v>20.665219445530521</v>
      </c>
      <c r="J20" s="19">
        <f t="shared" si="9"/>
        <v>21.651293760402424</v>
      </c>
      <c r="K20" t="s">
        <v>28</v>
      </c>
    </row>
    <row r="21" spans="1:12">
      <c r="A21" s="1"/>
      <c r="B21" s="9"/>
      <c r="C21" s="9"/>
      <c r="D21" s="9"/>
      <c r="E21" s="9"/>
      <c r="F21" s="9"/>
      <c r="G21" s="9"/>
      <c r="H21" s="9"/>
      <c r="I21" s="9"/>
      <c r="J21" s="9"/>
    </row>
    <row r="22" spans="1:12">
      <c r="A22" s="20" t="s">
        <v>18</v>
      </c>
      <c r="B22" s="21">
        <f>B9*B23/100</f>
        <v>8.0828750463959302</v>
      </c>
      <c r="C22" s="269">
        <v>7.6</v>
      </c>
      <c r="D22" s="21">
        <v>8.3351299999999995</v>
      </c>
      <c r="E22" s="21">
        <v>8.3994222663254501</v>
      </c>
      <c r="F22" s="21">
        <v>7.955343897018075</v>
      </c>
      <c r="G22" s="21">
        <v>7.4657413087604318</v>
      </c>
      <c r="H22" s="21">
        <v>6.9836666655364557</v>
      </c>
      <c r="I22" s="21">
        <v>6.5128469699510321</v>
      </c>
      <c r="J22" s="21">
        <v>6.0942562915725027</v>
      </c>
      <c r="K22" t="s">
        <v>622</v>
      </c>
      <c r="L22" s="50" t="s">
        <v>623</v>
      </c>
    </row>
    <row r="23" spans="1:12">
      <c r="A23" s="22" t="s">
        <v>19</v>
      </c>
      <c r="B23" s="23">
        <v>17.651088868013414</v>
      </c>
      <c r="C23" s="24">
        <f t="shared" ref="C23:J23" si="10">C22/C9*100</f>
        <v>17.715617715617714</v>
      </c>
      <c r="D23" s="24">
        <f t="shared" si="10"/>
        <v>19.704799054373524</v>
      </c>
      <c r="E23" s="24">
        <f t="shared" si="10"/>
        <v>20.206714148154198</v>
      </c>
      <c r="F23" s="24">
        <f t="shared" si="10"/>
        <v>20.034734010091267</v>
      </c>
      <c r="G23" s="24">
        <f t="shared" si="10"/>
        <v>19.746986757635117</v>
      </c>
      <c r="H23" s="24">
        <f t="shared" si="10"/>
        <v>19.460837362936402</v>
      </c>
      <c r="I23" s="24">
        <f t="shared" si="10"/>
        <v>19.19993545613324</v>
      </c>
      <c r="J23" s="24">
        <f t="shared" si="10"/>
        <v>19.094859899856477</v>
      </c>
      <c r="K23" t="s">
        <v>28</v>
      </c>
    </row>
    <row r="24" spans="1:12">
      <c r="A24" s="25" t="s">
        <v>20</v>
      </c>
      <c r="B24" s="24">
        <f>B22/B19</f>
        <v>0.73351626931145952</v>
      </c>
      <c r="C24" s="24">
        <f>C22/C19</f>
        <v>0.73327406677849738</v>
      </c>
      <c r="D24" s="24">
        <f t="shared" ref="D24:J24" si="11">D22/D19</f>
        <v>0.85354982610281571</v>
      </c>
      <c r="E24" s="24">
        <f t="shared" si="11"/>
        <v>0.917877181664703</v>
      </c>
      <c r="F24" s="24">
        <f t="shared" si="11"/>
        <v>0.91451117050388187</v>
      </c>
      <c r="G24" s="24">
        <f t="shared" si="11"/>
        <v>0.92503051631730859</v>
      </c>
      <c r="H24" s="24">
        <f t="shared" si="11"/>
        <v>0.9463040627682664</v>
      </c>
      <c r="I24" s="24">
        <f t="shared" si="11"/>
        <v>0.9290941964947681</v>
      </c>
      <c r="J24" s="24">
        <f t="shared" si="11"/>
        <v>0.8819269698690545</v>
      </c>
      <c r="K24" t="s">
        <v>28</v>
      </c>
    </row>
    <row r="25" spans="1:12">
      <c r="A25" s="26" t="s">
        <v>21</v>
      </c>
      <c r="B25" s="27">
        <f>(B9*10.8)/1000</f>
        <v>0.49455901079999998</v>
      </c>
      <c r="C25" s="57">
        <v>0.41199999999999998</v>
      </c>
      <c r="D25" s="27">
        <f>D19*D26/1000*0.9938</f>
        <v>0.44641658784440003</v>
      </c>
      <c r="E25" s="27">
        <f t="shared" ref="E25:J25" si="12">E19*E26/1000*0.9938</f>
        <v>0.41833255765680466</v>
      </c>
      <c r="F25" s="27">
        <f t="shared" si="12"/>
        <v>0.3976736063081891</v>
      </c>
      <c r="G25" s="27">
        <f t="shared" si="12"/>
        <v>0.36895525581195926</v>
      </c>
      <c r="H25" s="27">
        <f t="shared" si="12"/>
        <v>0.33737245505184571</v>
      </c>
      <c r="I25" s="27">
        <f t="shared" si="12"/>
        <v>0.32045566292975336</v>
      </c>
      <c r="J25" s="27">
        <f t="shared" si="12"/>
        <v>0.31589657311346753</v>
      </c>
      <c r="K25" t="s">
        <v>27</v>
      </c>
    </row>
    <row r="26" spans="1:12">
      <c r="A26" s="25" t="s">
        <v>22</v>
      </c>
      <c r="B26" s="24">
        <f t="shared" ref="B26" si="13">B25/B19*1000</f>
        <v>44.880946256633756</v>
      </c>
      <c r="C26" s="24">
        <v>46</v>
      </c>
      <c r="D26" s="24">
        <v>46</v>
      </c>
      <c r="E26" s="24">
        <v>46</v>
      </c>
      <c r="F26" s="24">
        <v>46</v>
      </c>
      <c r="G26" s="24">
        <v>46</v>
      </c>
      <c r="H26" s="24">
        <v>46</v>
      </c>
      <c r="I26" s="24">
        <v>46</v>
      </c>
      <c r="J26" s="24">
        <v>46</v>
      </c>
      <c r="K26" t="s">
        <v>28</v>
      </c>
    </row>
    <row r="27" spans="1:12">
      <c r="A27" s="1"/>
      <c r="B27" s="9"/>
      <c r="C27" s="9"/>
      <c r="D27" s="9"/>
      <c r="E27" s="9"/>
      <c r="F27" s="9"/>
      <c r="G27" s="9"/>
      <c r="H27" s="9"/>
      <c r="I27" s="9"/>
      <c r="J27" s="9"/>
    </row>
    <row r="28" spans="1:12" ht="29.25">
      <c r="A28" s="28" t="s">
        <v>23</v>
      </c>
      <c r="B28" s="29">
        <f>B9*B29/100</f>
        <v>17.835847483733293</v>
      </c>
      <c r="C28" s="29">
        <v>17.494372219580899</v>
      </c>
      <c r="D28" s="29">
        <v>16.512835287815602</v>
      </c>
      <c r="E28" s="29">
        <v>15.570442595693399</v>
      </c>
      <c r="F28" s="29">
        <v>15.430187054150712</v>
      </c>
      <c r="G28" s="29">
        <v>15.340042792151616</v>
      </c>
      <c r="H28" s="29">
        <v>15.036042733497347</v>
      </c>
      <c r="I28" s="29">
        <v>14.006986945024545</v>
      </c>
      <c r="J28" s="29">
        <v>12.402099472097303</v>
      </c>
      <c r="K28" s="270" t="s">
        <v>29</v>
      </c>
    </row>
    <row r="29" spans="1:12">
      <c r="A29" s="30" t="s">
        <v>13</v>
      </c>
      <c r="B29" s="31">
        <v>38.949275742186025</v>
      </c>
      <c r="C29" s="32">
        <f t="shared" ref="C29:J29" si="14">C28/C9*100</f>
        <v>40.779422423265501</v>
      </c>
      <c r="D29" s="32">
        <f t="shared" si="14"/>
        <v>39.037435668594803</v>
      </c>
      <c r="E29" s="32">
        <f t="shared" si="14"/>
        <v>37.458228996631057</v>
      </c>
      <c r="F29" s="32">
        <f t="shared" si="14"/>
        <v>38.859375202087612</v>
      </c>
      <c r="G29" s="32">
        <f t="shared" si="14"/>
        <v>40.574620704138617</v>
      </c>
      <c r="H29" s="32">
        <f t="shared" si="14"/>
        <v>41.899763581610785</v>
      </c>
      <c r="I29" s="32">
        <f t="shared" si="14"/>
        <v>41.292732121632234</v>
      </c>
      <c r="J29" s="32">
        <f t="shared" si="14"/>
        <v>38.858942019105037</v>
      </c>
      <c r="K29" t="s">
        <v>28</v>
      </c>
    </row>
    <row r="30" spans="1:12">
      <c r="A30" s="1"/>
      <c r="B30" s="10"/>
      <c r="C30" s="9"/>
      <c r="D30" s="9"/>
      <c r="E30" s="10"/>
      <c r="F30" s="10"/>
      <c r="G30" s="10"/>
      <c r="H30" s="10"/>
      <c r="I30" s="10"/>
      <c r="J30" s="10"/>
    </row>
    <row r="31" spans="1:12">
      <c r="A31" s="33" t="s">
        <v>24</v>
      </c>
      <c r="B31" s="34">
        <f>B9*B32/100</f>
        <v>9.2614833354366812</v>
      </c>
      <c r="C31" s="269">
        <v>9.2643601509793907</v>
      </c>
      <c r="D31" s="34">
        <f>9.833862</f>
        <v>9.8338619999999999</v>
      </c>
      <c r="E31" s="34">
        <v>10.48898697884826</v>
      </c>
      <c r="F31" s="34">
        <v>10.558664530036811</v>
      </c>
      <c r="G31" s="34">
        <v>10.683061275212019</v>
      </c>
      <c r="H31" s="34">
        <v>10.908168434618553</v>
      </c>
      <c r="I31" s="34">
        <v>11.386691408476544</v>
      </c>
      <c r="J31" s="34">
        <v>12.051735121577604</v>
      </c>
      <c r="K31" t="s">
        <v>27</v>
      </c>
      <c r="L31" s="50" t="s">
        <v>623</v>
      </c>
    </row>
    <row r="32" spans="1:12">
      <c r="A32" s="35" t="s">
        <v>13</v>
      </c>
      <c r="B32" s="36">
        <v>20.224890829694324</v>
      </c>
      <c r="C32" s="37">
        <f t="shared" ref="C32:J32" si="15">C31/C9*100</f>
        <v>21.595245107178069</v>
      </c>
      <c r="D32" s="37">
        <f t="shared" si="15"/>
        <v>23.247900709219859</v>
      </c>
      <c r="E32" s="37">
        <f t="shared" si="15"/>
        <v>25.233635703139917</v>
      </c>
      <c r="F32" s="37">
        <f t="shared" si="15"/>
        <v>26.590935363632113</v>
      </c>
      <c r="G32" s="37">
        <f t="shared" si="15"/>
        <v>28.256841592552117</v>
      </c>
      <c r="H32" s="37">
        <f t="shared" si="15"/>
        <v>30.396939315734311</v>
      </c>
      <c r="I32" s="37">
        <f t="shared" si="15"/>
        <v>33.568075698744728</v>
      </c>
      <c r="J32" s="37">
        <f t="shared" si="15"/>
        <v>37.761161114102826</v>
      </c>
      <c r="K32" t="s">
        <v>28</v>
      </c>
    </row>
    <row r="33" spans="1:11">
      <c r="A33" s="38" t="s">
        <v>25</v>
      </c>
      <c r="B33" s="39">
        <f>(B9*15.2)/1000</f>
        <v>0.69604601519999987</v>
      </c>
      <c r="C33" s="57">
        <v>0.59399999999999997</v>
      </c>
      <c r="D33" s="39">
        <f t="shared" ref="D33:J33" si="16">D34/1000*D9</f>
        <v>0.61758000000000002</v>
      </c>
      <c r="E33" s="39">
        <f t="shared" si="16"/>
        <v>0.60688523720000009</v>
      </c>
      <c r="F33" s="39">
        <f t="shared" si="16"/>
        <v>0.57973328139999991</v>
      </c>
      <c r="G33" s="39">
        <f t="shared" si="16"/>
        <v>0.551982054</v>
      </c>
      <c r="H33" s="39">
        <f t="shared" si="16"/>
        <v>0.52393189159999998</v>
      </c>
      <c r="I33" s="39">
        <f t="shared" si="16"/>
        <v>0.49524940320000005</v>
      </c>
      <c r="J33" s="39">
        <f t="shared" si="16"/>
        <v>0.46596907399999998</v>
      </c>
      <c r="K33" t="s">
        <v>27</v>
      </c>
    </row>
    <row r="34" spans="1:11">
      <c r="A34" s="35" t="s">
        <v>26</v>
      </c>
      <c r="B34" s="37">
        <v>19.335971628692409</v>
      </c>
      <c r="C34" s="37">
        <f>14.6</f>
        <v>14.6</v>
      </c>
      <c r="D34" s="37">
        <f t="shared" ref="D34:J34" si="17">14.6</f>
        <v>14.6</v>
      </c>
      <c r="E34" s="37">
        <f t="shared" si="17"/>
        <v>14.6</v>
      </c>
      <c r="F34" s="37">
        <f t="shared" si="17"/>
        <v>14.6</v>
      </c>
      <c r="G34" s="37">
        <f t="shared" si="17"/>
        <v>14.6</v>
      </c>
      <c r="H34" s="37">
        <f t="shared" si="17"/>
        <v>14.6</v>
      </c>
      <c r="I34" s="37">
        <f t="shared" si="17"/>
        <v>14.6</v>
      </c>
      <c r="J34" s="37">
        <f t="shared" si="17"/>
        <v>14.6</v>
      </c>
      <c r="K34" t="s">
        <v>28</v>
      </c>
    </row>
    <row r="37" spans="1:11" ht="15.75" thickBot="1"/>
    <row r="38" spans="1:11" ht="15.75" thickBot="1">
      <c r="A38" s="43" t="s">
        <v>30</v>
      </c>
      <c r="B38" s="294" t="s">
        <v>31</v>
      </c>
      <c r="C38" s="295"/>
      <c r="D38" s="295"/>
      <c r="E38" s="295"/>
      <c r="F38" s="295"/>
      <c r="G38" s="295"/>
      <c r="H38" s="295"/>
      <c r="I38" s="295"/>
      <c r="J38" s="295"/>
      <c r="K38" s="296"/>
    </row>
    <row r="39" spans="1:11" ht="15.75" thickBot="1">
      <c r="A39" s="44" t="s">
        <v>32</v>
      </c>
      <c r="B39" s="45">
        <v>2009</v>
      </c>
      <c r="C39" s="45">
        <v>2010</v>
      </c>
      <c r="D39" s="45">
        <v>2011</v>
      </c>
      <c r="E39" s="45">
        <v>2012</v>
      </c>
      <c r="F39" s="45">
        <v>2013</v>
      </c>
      <c r="G39" s="45">
        <v>2014</v>
      </c>
      <c r="H39" s="45">
        <v>2015</v>
      </c>
      <c r="I39" s="45">
        <v>2016</v>
      </c>
      <c r="J39" s="45">
        <v>2017</v>
      </c>
      <c r="K39" s="45">
        <v>2018</v>
      </c>
    </row>
    <row r="40" spans="1:11" ht="15.75" thickBot="1">
      <c r="A40" s="44" t="s">
        <v>33</v>
      </c>
      <c r="B40" s="290"/>
      <c r="C40" s="291"/>
      <c r="D40" s="291"/>
      <c r="E40" s="291"/>
      <c r="F40" s="291"/>
      <c r="G40" s="291"/>
      <c r="H40" s="291"/>
      <c r="I40" s="291"/>
      <c r="J40" s="291"/>
      <c r="K40" s="292"/>
    </row>
    <row r="41" spans="1:11" ht="15.75" thickBot="1">
      <c r="A41" s="46" t="s">
        <v>34</v>
      </c>
      <c r="B41" s="47">
        <v>46143714</v>
      </c>
      <c r="C41" s="47">
        <v>45962947</v>
      </c>
      <c r="D41" s="47">
        <v>45778534</v>
      </c>
      <c r="E41" s="47">
        <v>45633637</v>
      </c>
      <c r="F41" s="47">
        <v>45553047</v>
      </c>
      <c r="G41" s="47">
        <v>45426249</v>
      </c>
      <c r="H41" s="47">
        <v>42929298</v>
      </c>
      <c r="I41" s="47">
        <v>42760516</v>
      </c>
      <c r="J41" s="47">
        <v>42584542</v>
      </c>
      <c r="K41" s="47">
        <v>42386403</v>
      </c>
    </row>
    <row r="42" spans="1:11" ht="15.75" thickBot="1">
      <c r="A42" s="46" t="s">
        <v>35</v>
      </c>
      <c r="B42" s="47">
        <v>31587203</v>
      </c>
      <c r="C42" s="47">
        <v>31524795</v>
      </c>
      <c r="D42" s="47">
        <v>31441649</v>
      </c>
      <c r="E42" s="47">
        <v>31380874</v>
      </c>
      <c r="F42" s="47">
        <v>31378639</v>
      </c>
      <c r="G42" s="47">
        <v>31336623</v>
      </c>
      <c r="H42" s="47">
        <v>29673113</v>
      </c>
      <c r="I42" s="47">
        <v>29584952</v>
      </c>
      <c r="J42" s="47">
        <v>29482313</v>
      </c>
      <c r="K42" s="47">
        <v>29370995</v>
      </c>
    </row>
    <row r="43" spans="1:11" ht="15.75" thickBot="1">
      <c r="A43" s="46" t="s">
        <v>36</v>
      </c>
      <c r="B43" s="47">
        <v>14556511</v>
      </c>
      <c r="C43" s="47">
        <v>14438152</v>
      </c>
      <c r="D43" s="47">
        <v>14336885</v>
      </c>
      <c r="E43" s="47">
        <v>14252763</v>
      </c>
      <c r="F43" s="47">
        <v>14174408</v>
      </c>
      <c r="G43" s="47">
        <v>14089626</v>
      </c>
      <c r="H43" s="47">
        <v>13256185</v>
      </c>
      <c r="I43" s="47">
        <v>13175564</v>
      </c>
      <c r="J43" s="47">
        <v>13102229</v>
      </c>
      <c r="K43" s="47">
        <v>13015408</v>
      </c>
    </row>
    <row r="45" spans="1:11" ht="16.5" thickBot="1">
      <c r="A45" s="297" t="s">
        <v>37</v>
      </c>
      <c r="B45" s="297"/>
      <c r="C45" s="297"/>
      <c r="D45" s="297"/>
      <c r="E45" s="297"/>
      <c r="F45" s="297"/>
      <c r="G45" s="297"/>
      <c r="H45" s="297"/>
      <c r="I45" s="297"/>
      <c r="J45" s="297"/>
      <c r="K45" s="297"/>
    </row>
    <row r="46" spans="1:11" ht="15.75" thickBot="1">
      <c r="A46" s="43" t="s">
        <v>30</v>
      </c>
      <c r="B46" s="294" t="s">
        <v>31</v>
      </c>
      <c r="C46" s="295"/>
      <c r="D46" s="295"/>
      <c r="E46" s="295"/>
      <c r="F46" s="295"/>
      <c r="G46" s="295"/>
      <c r="H46" s="295"/>
      <c r="I46" s="295"/>
      <c r="J46" s="295"/>
      <c r="K46" s="296"/>
    </row>
    <row r="47" spans="1:11" ht="15.75" thickBot="1">
      <c r="A47" s="44" t="s">
        <v>32</v>
      </c>
      <c r="B47" s="45">
        <v>2009</v>
      </c>
      <c r="C47" s="45">
        <v>2010</v>
      </c>
      <c r="D47" s="45">
        <v>2011</v>
      </c>
      <c r="E47" s="45">
        <v>2012</v>
      </c>
      <c r="F47" s="45">
        <v>2013</v>
      </c>
      <c r="G47" s="45">
        <v>2014</v>
      </c>
      <c r="H47" s="45">
        <v>2015</v>
      </c>
      <c r="I47" s="45">
        <v>2016</v>
      </c>
      <c r="J47" s="45">
        <v>2017</v>
      </c>
      <c r="K47" s="45">
        <v>2018</v>
      </c>
    </row>
    <row r="48" spans="1:11" ht="15.75" thickBot="1">
      <c r="A48" s="44" t="s">
        <v>38</v>
      </c>
      <c r="B48" s="290"/>
      <c r="C48" s="291"/>
      <c r="D48" s="291"/>
      <c r="E48" s="291"/>
      <c r="F48" s="291"/>
      <c r="G48" s="291"/>
      <c r="H48" s="291"/>
      <c r="I48" s="291"/>
      <c r="J48" s="291"/>
      <c r="K48" s="292"/>
    </row>
    <row r="49" spans="1:11" ht="15.75" thickBot="1">
      <c r="A49" s="44" t="s">
        <v>39</v>
      </c>
      <c r="B49" s="290"/>
      <c r="C49" s="291"/>
      <c r="D49" s="291"/>
      <c r="E49" s="291"/>
      <c r="F49" s="291"/>
      <c r="G49" s="291"/>
      <c r="H49" s="291"/>
      <c r="I49" s="291"/>
      <c r="J49" s="291"/>
      <c r="K49" s="292"/>
    </row>
    <row r="50" spans="1:11" ht="15.75" thickBot="1">
      <c r="A50" s="46" t="s">
        <v>40</v>
      </c>
      <c r="B50" s="47">
        <v>6476188</v>
      </c>
      <c r="C50" s="47">
        <v>6483560</v>
      </c>
      <c r="D50" s="47">
        <v>6495990</v>
      </c>
      <c r="E50" s="47">
        <v>6531531</v>
      </c>
      <c r="F50" s="47">
        <v>6620598</v>
      </c>
      <c r="G50" s="47">
        <v>6710689</v>
      </c>
      <c r="H50" s="47">
        <v>6449171</v>
      </c>
      <c r="I50" s="47">
        <v>6494293</v>
      </c>
      <c r="J50" s="47">
        <v>6535536</v>
      </c>
      <c r="K50" s="47">
        <v>6530490</v>
      </c>
    </row>
    <row r="51" spans="1:11" ht="15.75" thickBot="1">
      <c r="A51" s="46" t="s">
        <v>41</v>
      </c>
      <c r="B51" s="47">
        <v>3325162</v>
      </c>
      <c r="C51" s="47">
        <v>3330609</v>
      </c>
      <c r="D51" s="47">
        <v>3338373</v>
      </c>
      <c r="E51" s="47">
        <v>3358132</v>
      </c>
      <c r="F51" s="47">
        <v>3405479</v>
      </c>
      <c r="G51" s="47">
        <v>3453718</v>
      </c>
      <c r="H51" s="47">
        <v>3319634</v>
      </c>
      <c r="I51" s="47">
        <v>3343782</v>
      </c>
      <c r="J51" s="47">
        <v>3365550</v>
      </c>
      <c r="K51" s="47">
        <v>3362603</v>
      </c>
    </row>
    <row r="52" spans="1:11" ht="15.75" thickBot="1">
      <c r="A52" s="46" t="s">
        <v>42</v>
      </c>
      <c r="B52" s="47">
        <v>3151026</v>
      </c>
      <c r="C52" s="47">
        <v>3152951</v>
      </c>
      <c r="D52" s="47">
        <v>3157617</v>
      </c>
      <c r="E52" s="47">
        <v>3173399</v>
      </c>
      <c r="F52" s="47">
        <v>3215119</v>
      </c>
      <c r="G52" s="47">
        <v>3256971</v>
      </c>
      <c r="H52" s="47">
        <v>3129537</v>
      </c>
      <c r="I52" s="47">
        <v>3150511</v>
      </c>
      <c r="J52" s="47">
        <v>3169986</v>
      </c>
      <c r="K52" s="47">
        <v>3167887</v>
      </c>
    </row>
    <row r="53" spans="1:11" ht="15.75" thickBot="1">
      <c r="A53" s="44" t="s">
        <v>43</v>
      </c>
      <c r="B53" s="290"/>
      <c r="C53" s="291"/>
      <c r="D53" s="291"/>
      <c r="E53" s="291"/>
      <c r="F53" s="291"/>
      <c r="G53" s="291"/>
      <c r="H53" s="291"/>
      <c r="I53" s="291"/>
      <c r="J53" s="291"/>
      <c r="K53" s="292"/>
    </row>
    <row r="54" spans="1:11" ht="15.75" thickBot="1">
      <c r="A54" s="46" t="s">
        <v>40</v>
      </c>
      <c r="B54" s="47">
        <v>32169795</v>
      </c>
      <c r="C54" s="47">
        <v>32130170</v>
      </c>
      <c r="D54" s="47">
        <v>32136968</v>
      </c>
      <c r="E54" s="47">
        <v>31993311</v>
      </c>
      <c r="F54" s="47">
        <v>31846776</v>
      </c>
      <c r="G54" s="47">
        <v>31606374</v>
      </c>
      <c r="H54" s="47">
        <v>29634710</v>
      </c>
      <c r="I54" s="47">
        <v>29327724</v>
      </c>
      <c r="J54" s="47">
        <v>29011835</v>
      </c>
      <c r="K54" s="47">
        <v>28719006</v>
      </c>
    </row>
    <row r="55" spans="1:11" ht="15.75" thickBot="1">
      <c r="A55" s="46" t="s">
        <v>41</v>
      </c>
      <c r="B55" s="47">
        <v>15410003</v>
      </c>
      <c r="C55" s="47">
        <v>15390314</v>
      </c>
      <c r="D55" s="47">
        <v>15390875</v>
      </c>
      <c r="E55" s="47">
        <v>15330294</v>
      </c>
      <c r="F55" s="47">
        <v>15277112</v>
      </c>
      <c r="G55" s="47">
        <v>15172259</v>
      </c>
      <c r="H55" s="47">
        <v>14249749</v>
      </c>
      <c r="I55" s="47">
        <v>14116745</v>
      </c>
      <c r="J55" s="47">
        <v>13980750</v>
      </c>
      <c r="K55" s="47">
        <v>13858299</v>
      </c>
    </row>
    <row r="56" spans="1:11" ht="15.75" thickBot="1">
      <c r="A56" s="46" t="s">
        <v>42</v>
      </c>
      <c r="B56" s="47">
        <v>16759792</v>
      </c>
      <c r="C56" s="47">
        <v>16739856</v>
      </c>
      <c r="D56" s="47">
        <v>16746093</v>
      </c>
      <c r="E56" s="47">
        <v>16663017</v>
      </c>
      <c r="F56" s="47">
        <v>16569664</v>
      </c>
      <c r="G56" s="47">
        <v>16434115</v>
      </c>
      <c r="H56" s="47">
        <v>15384961</v>
      </c>
      <c r="I56" s="47">
        <v>15210979</v>
      </c>
      <c r="J56" s="47">
        <v>15031085</v>
      </c>
      <c r="K56" s="47">
        <v>14860707</v>
      </c>
    </row>
    <row r="57" spans="1:11" ht="15.75" thickBot="1">
      <c r="A57" s="44" t="s">
        <v>44</v>
      </c>
      <c r="B57" s="290"/>
      <c r="C57" s="291"/>
      <c r="D57" s="291"/>
      <c r="E57" s="291"/>
      <c r="F57" s="291"/>
      <c r="G57" s="291"/>
      <c r="H57" s="291"/>
      <c r="I57" s="291"/>
      <c r="J57" s="291"/>
      <c r="K57" s="292"/>
    </row>
    <row r="58" spans="1:11" ht="15.75" thickBot="1">
      <c r="A58" s="46" t="s">
        <v>40</v>
      </c>
      <c r="B58" s="47">
        <v>7317376</v>
      </c>
      <c r="C58" s="47">
        <v>7168862</v>
      </c>
      <c r="D58" s="47">
        <v>6965221</v>
      </c>
      <c r="E58" s="47">
        <v>6928440</v>
      </c>
      <c r="F58" s="47">
        <v>6905318</v>
      </c>
      <c r="G58" s="47">
        <v>6928831</v>
      </c>
      <c r="H58" s="47">
        <v>6675780</v>
      </c>
      <c r="I58" s="47">
        <v>6768862</v>
      </c>
      <c r="J58" s="47">
        <v>6867534</v>
      </c>
      <c r="K58" s="47">
        <v>6967270</v>
      </c>
    </row>
    <row r="59" spans="1:11" ht="15.75" thickBot="1">
      <c r="A59" s="46" t="s">
        <v>41</v>
      </c>
      <c r="B59" s="47">
        <v>2449767</v>
      </c>
      <c r="C59" s="47">
        <v>2386144</v>
      </c>
      <c r="D59" s="47">
        <v>2303368</v>
      </c>
      <c r="E59" s="47">
        <v>2288286</v>
      </c>
      <c r="F59" s="47">
        <v>2280153</v>
      </c>
      <c r="G59" s="47">
        <v>2292311</v>
      </c>
      <c r="H59" s="47">
        <v>2218443</v>
      </c>
      <c r="I59" s="47">
        <v>2257354</v>
      </c>
      <c r="J59" s="47">
        <v>2298280</v>
      </c>
      <c r="K59" s="47">
        <v>2337278</v>
      </c>
    </row>
    <row r="60" spans="1:11" ht="15.75" thickBot="1">
      <c r="A60" s="46" t="s">
        <v>42</v>
      </c>
      <c r="B60" s="47">
        <v>4867609</v>
      </c>
      <c r="C60" s="47">
        <v>4782718</v>
      </c>
      <c r="D60" s="47">
        <v>4661853</v>
      </c>
      <c r="E60" s="47">
        <v>4640154</v>
      </c>
      <c r="F60" s="47">
        <v>4625165</v>
      </c>
      <c r="G60" s="47">
        <v>4636520</v>
      </c>
      <c r="H60" s="47">
        <v>4457337</v>
      </c>
      <c r="I60" s="47">
        <v>4511508</v>
      </c>
      <c r="J60" s="47">
        <v>4569254</v>
      </c>
      <c r="K60" s="47">
        <v>4629992</v>
      </c>
    </row>
    <row r="61" spans="1:11" ht="15.75" thickBot="1">
      <c r="A61" s="44" t="s">
        <v>45</v>
      </c>
      <c r="B61" s="290"/>
      <c r="C61" s="291"/>
      <c r="D61" s="291"/>
      <c r="E61" s="291"/>
      <c r="F61" s="291"/>
      <c r="G61" s="291"/>
      <c r="H61" s="291"/>
      <c r="I61" s="291"/>
      <c r="J61" s="291"/>
      <c r="K61" s="292"/>
    </row>
    <row r="62" spans="1:11" ht="15.75" thickBot="1">
      <c r="A62" s="44" t="s">
        <v>39</v>
      </c>
      <c r="B62" s="290"/>
      <c r="C62" s="291"/>
      <c r="D62" s="291"/>
      <c r="E62" s="291"/>
      <c r="F62" s="291"/>
      <c r="G62" s="291"/>
      <c r="H62" s="291"/>
      <c r="I62" s="291"/>
      <c r="J62" s="291"/>
      <c r="K62" s="292"/>
    </row>
    <row r="63" spans="1:11" ht="15.75" thickBot="1">
      <c r="A63" s="46" t="s">
        <v>40</v>
      </c>
      <c r="B63" s="47">
        <v>4124941</v>
      </c>
      <c r="C63" s="47">
        <v>4158541</v>
      </c>
      <c r="D63" s="47">
        <v>4191545</v>
      </c>
      <c r="E63" s="47">
        <v>4237128</v>
      </c>
      <c r="F63" s="47">
        <v>4319273</v>
      </c>
      <c r="G63" s="47">
        <v>4401836</v>
      </c>
      <c r="H63" s="47">
        <v>4252299</v>
      </c>
      <c r="I63" s="47">
        <v>4297338</v>
      </c>
      <c r="J63" s="47">
        <v>4327815</v>
      </c>
      <c r="K63" s="47">
        <v>4327688</v>
      </c>
    </row>
    <row r="64" spans="1:11" ht="15.75" thickBot="1">
      <c r="A64" s="46" t="s">
        <v>41</v>
      </c>
      <c r="B64" s="47">
        <v>2119761</v>
      </c>
      <c r="C64" s="47">
        <v>2138306</v>
      </c>
      <c r="D64" s="47">
        <v>2156300</v>
      </c>
      <c r="E64" s="47">
        <v>2180774</v>
      </c>
      <c r="F64" s="47">
        <v>2224135</v>
      </c>
      <c r="G64" s="47">
        <v>2267936</v>
      </c>
      <c r="H64" s="47">
        <v>2190790</v>
      </c>
      <c r="I64" s="47">
        <v>2214144</v>
      </c>
      <c r="J64" s="47">
        <v>2230022</v>
      </c>
      <c r="K64" s="47">
        <v>2229662</v>
      </c>
    </row>
    <row r="65" spans="1:11" ht="15.75" thickBot="1">
      <c r="A65" s="46" t="s">
        <v>42</v>
      </c>
      <c r="B65" s="47">
        <v>2005180</v>
      </c>
      <c r="C65" s="47">
        <v>2020235</v>
      </c>
      <c r="D65" s="47">
        <v>2035245</v>
      </c>
      <c r="E65" s="47">
        <v>2056354</v>
      </c>
      <c r="F65" s="47">
        <v>2095138</v>
      </c>
      <c r="G65" s="47">
        <v>2133900</v>
      </c>
      <c r="H65" s="47">
        <v>2061509</v>
      </c>
      <c r="I65" s="47">
        <v>2083194</v>
      </c>
      <c r="J65" s="47">
        <v>2097793</v>
      </c>
      <c r="K65" s="47">
        <v>2098026</v>
      </c>
    </row>
    <row r="66" spans="1:11" ht="15.75" thickBot="1">
      <c r="A66" s="44" t="s">
        <v>43</v>
      </c>
      <c r="B66" s="290"/>
      <c r="C66" s="291"/>
      <c r="D66" s="291"/>
      <c r="E66" s="291"/>
      <c r="F66" s="291"/>
      <c r="G66" s="291"/>
      <c r="H66" s="291"/>
      <c r="I66" s="291"/>
      <c r="J66" s="291"/>
      <c r="K66" s="292"/>
    </row>
    <row r="67" spans="1:11" ht="15.75" thickBot="1">
      <c r="A67" s="46" t="s">
        <v>40</v>
      </c>
      <c r="B67" s="47">
        <v>22723640</v>
      </c>
      <c r="C67" s="47">
        <v>22697613</v>
      </c>
      <c r="D67" s="47">
        <v>22669306</v>
      </c>
      <c r="E67" s="47">
        <v>22531021</v>
      </c>
      <c r="F67" s="47">
        <v>22408118</v>
      </c>
      <c r="G67" s="47">
        <v>22215495</v>
      </c>
      <c r="H67" s="47">
        <v>20843859</v>
      </c>
      <c r="I67" s="47">
        <v>20591959</v>
      </c>
      <c r="J67" s="47">
        <v>20339372</v>
      </c>
      <c r="K67" s="47">
        <v>20110813</v>
      </c>
    </row>
    <row r="68" spans="1:11" ht="15.75" thickBot="1">
      <c r="A68" s="46" t="s">
        <v>41</v>
      </c>
      <c r="B68" s="47">
        <v>10698648</v>
      </c>
      <c r="C68" s="47">
        <v>10681462</v>
      </c>
      <c r="D68" s="47">
        <v>10663767</v>
      </c>
      <c r="E68" s="47">
        <v>10600636</v>
      </c>
      <c r="F68" s="47">
        <v>10556117</v>
      </c>
      <c r="G68" s="47">
        <v>10473274</v>
      </c>
      <c r="H68" s="47">
        <v>9845374</v>
      </c>
      <c r="I68" s="47">
        <v>9739847</v>
      </c>
      <c r="J68" s="47">
        <v>9636277</v>
      </c>
      <c r="K68" s="47">
        <v>9542050</v>
      </c>
    </row>
    <row r="69" spans="1:11" ht="15.75" thickBot="1">
      <c r="A69" s="46" t="s">
        <v>42</v>
      </c>
      <c r="B69" s="47">
        <v>12024992</v>
      </c>
      <c r="C69" s="47">
        <v>12016151</v>
      </c>
      <c r="D69" s="47">
        <v>12005539</v>
      </c>
      <c r="E69" s="47">
        <v>11930385</v>
      </c>
      <c r="F69" s="47">
        <v>11852001</v>
      </c>
      <c r="G69" s="47">
        <v>11742221</v>
      </c>
      <c r="H69" s="47">
        <v>10998485</v>
      </c>
      <c r="I69" s="47">
        <v>10852112</v>
      </c>
      <c r="J69" s="47">
        <v>10703095</v>
      </c>
      <c r="K69" s="47">
        <v>10568763</v>
      </c>
    </row>
    <row r="70" spans="1:11" ht="15.75" thickBot="1">
      <c r="A70" s="44" t="s">
        <v>44</v>
      </c>
      <c r="B70" s="290"/>
      <c r="C70" s="291"/>
      <c r="D70" s="291"/>
      <c r="E70" s="291"/>
      <c r="F70" s="291"/>
      <c r="G70" s="291"/>
      <c r="H70" s="291"/>
      <c r="I70" s="291"/>
      <c r="J70" s="291"/>
      <c r="K70" s="292"/>
    </row>
    <row r="71" spans="1:11" ht="15.75" thickBot="1">
      <c r="A71" s="46" t="s">
        <v>40</v>
      </c>
      <c r="B71" s="47">
        <v>4483006</v>
      </c>
      <c r="C71" s="47">
        <v>4413010</v>
      </c>
      <c r="D71" s="47">
        <v>4325167</v>
      </c>
      <c r="E71" s="47">
        <v>4357094</v>
      </c>
      <c r="F71" s="47">
        <v>4395616</v>
      </c>
      <c r="G71" s="47">
        <v>4463660</v>
      </c>
      <c r="H71" s="47">
        <v>4338158</v>
      </c>
      <c r="I71" s="47">
        <v>4456858</v>
      </c>
      <c r="J71" s="47">
        <v>4576329</v>
      </c>
      <c r="K71" s="47">
        <v>4693690</v>
      </c>
    </row>
    <row r="72" spans="1:11" ht="15.75" thickBot="1">
      <c r="A72" s="46" t="s">
        <v>41</v>
      </c>
      <c r="B72" s="47">
        <v>1531333</v>
      </c>
      <c r="C72" s="47">
        <v>1498115</v>
      </c>
      <c r="D72" s="47">
        <v>1458552</v>
      </c>
      <c r="E72" s="47">
        <v>1467363</v>
      </c>
      <c r="F72" s="47">
        <v>1479348</v>
      </c>
      <c r="G72" s="47">
        <v>1503214</v>
      </c>
      <c r="H72" s="47">
        <v>1466962</v>
      </c>
      <c r="I72" s="47">
        <v>1509667</v>
      </c>
      <c r="J72" s="47">
        <v>1552351</v>
      </c>
      <c r="K72" s="47">
        <v>1592096</v>
      </c>
    </row>
    <row r="73" spans="1:11" ht="15.75" thickBot="1">
      <c r="A73" s="46" t="s">
        <v>42</v>
      </c>
      <c r="B73" s="47">
        <v>2951673</v>
      </c>
      <c r="C73" s="47">
        <v>2914895</v>
      </c>
      <c r="D73" s="47">
        <v>2866615</v>
      </c>
      <c r="E73" s="47">
        <v>2889731</v>
      </c>
      <c r="F73" s="47">
        <v>2916268</v>
      </c>
      <c r="G73" s="47">
        <v>2960446</v>
      </c>
      <c r="H73" s="47">
        <v>2871196</v>
      </c>
      <c r="I73" s="47">
        <v>2947191</v>
      </c>
      <c r="J73" s="47">
        <v>3023978</v>
      </c>
      <c r="K73" s="47">
        <v>3101594</v>
      </c>
    </row>
    <row r="74" spans="1:11" ht="15.75" thickBot="1">
      <c r="A74" s="44" t="s">
        <v>46</v>
      </c>
      <c r="B74" s="290"/>
      <c r="C74" s="291"/>
      <c r="D74" s="291"/>
      <c r="E74" s="291"/>
      <c r="F74" s="291"/>
      <c r="G74" s="291"/>
      <c r="H74" s="291"/>
      <c r="I74" s="291"/>
      <c r="J74" s="291"/>
      <c r="K74" s="292"/>
    </row>
    <row r="75" spans="1:11" ht="15.75" thickBot="1">
      <c r="A75" s="44" t="s">
        <v>39</v>
      </c>
      <c r="B75" s="290"/>
      <c r="C75" s="291"/>
      <c r="D75" s="291"/>
      <c r="E75" s="291"/>
      <c r="F75" s="291"/>
      <c r="G75" s="291"/>
      <c r="H75" s="291"/>
      <c r="I75" s="291"/>
      <c r="J75" s="291"/>
      <c r="K75" s="292"/>
    </row>
    <row r="76" spans="1:11" ht="15.75" thickBot="1">
      <c r="A76" s="46" t="s">
        <v>40</v>
      </c>
      <c r="B76" s="47">
        <v>2351247</v>
      </c>
      <c r="C76" s="47">
        <v>2325019</v>
      </c>
      <c r="D76" s="47">
        <v>2304445</v>
      </c>
      <c r="E76" s="47">
        <v>2294403</v>
      </c>
      <c r="F76" s="47">
        <v>2301325</v>
      </c>
      <c r="G76" s="47">
        <v>2308853</v>
      </c>
      <c r="H76" s="47">
        <v>2196872</v>
      </c>
      <c r="I76" s="47">
        <v>2196955</v>
      </c>
      <c r="J76" s="47">
        <v>2207721</v>
      </c>
      <c r="K76" s="47">
        <v>2202802</v>
      </c>
    </row>
    <row r="77" spans="1:11" ht="15.75" thickBot="1">
      <c r="A77" s="46" t="s">
        <v>41</v>
      </c>
      <c r="B77" s="47">
        <v>1205401</v>
      </c>
      <c r="C77" s="47">
        <v>1192303</v>
      </c>
      <c r="D77" s="47">
        <v>1182073</v>
      </c>
      <c r="E77" s="47">
        <v>1177358</v>
      </c>
      <c r="F77" s="47">
        <v>1181344</v>
      </c>
      <c r="G77" s="47">
        <v>1185782</v>
      </c>
      <c r="H77" s="47">
        <v>1128844</v>
      </c>
      <c r="I77" s="47">
        <v>1129638</v>
      </c>
      <c r="J77" s="47">
        <v>1135528</v>
      </c>
      <c r="K77" s="47">
        <v>1132941</v>
      </c>
    </row>
    <row r="78" spans="1:11" ht="15.75" thickBot="1">
      <c r="A78" s="46" t="s">
        <v>42</v>
      </c>
      <c r="B78" s="47">
        <v>1145846</v>
      </c>
      <c r="C78" s="47">
        <v>1132716</v>
      </c>
      <c r="D78" s="47">
        <v>1122372</v>
      </c>
      <c r="E78" s="47">
        <v>1117045</v>
      </c>
      <c r="F78" s="47">
        <v>1119981</v>
      </c>
      <c r="G78" s="47">
        <v>1123071</v>
      </c>
      <c r="H78" s="47">
        <v>1068028</v>
      </c>
      <c r="I78" s="47">
        <v>1067317</v>
      </c>
      <c r="J78" s="47">
        <v>1072193</v>
      </c>
      <c r="K78" s="47">
        <v>1069861</v>
      </c>
    </row>
    <row r="79" spans="1:11" ht="15.75" thickBot="1">
      <c r="A79" s="44" t="s">
        <v>43</v>
      </c>
      <c r="B79" s="290"/>
      <c r="C79" s="291"/>
      <c r="D79" s="291"/>
      <c r="E79" s="291"/>
      <c r="F79" s="291"/>
      <c r="G79" s="291"/>
      <c r="H79" s="291"/>
      <c r="I79" s="291"/>
      <c r="J79" s="291"/>
      <c r="K79" s="292"/>
    </row>
    <row r="80" spans="1:11" ht="15.75" thickBot="1">
      <c r="A80" s="46" t="s">
        <v>40</v>
      </c>
      <c r="B80" s="47">
        <v>9446155</v>
      </c>
      <c r="C80" s="47">
        <v>9432557</v>
      </c>
      <c r="D80" s="47">
        <v>9467662</v>
      </c>
      <c r="E80" s="47">
        <v>9462290</v>
      </c>
      <c r="F80" s="47">
        <v>9438658</v>
      </c>
      <c r="G80" s="47">
        <v>9390879</v>
      </c>
      <c r="H80" s="47">
        <v>8790851</v>
      </c>
      <c r="I80" s="47">
        <v>8735765</v>
      </c>
      <c r="J80" s="47">
        <v>8672463</v>
      </c>
      <c r="K80" s="47">
        <v>8608193</v>
      </c>
    </row>
    <row r="81" spans="1:11" ht="15.75" thickBot="1">
      <c r="A81" s="46" t="s">
        <v>41</v>
      </c>
      <c r="B81" s="47">
        <v>4711355</v>
      </c>
      <c r="C81" s="47">
        <v>4708852</v>
      </c>
      <c r="D81" s="47">
        <v>4727108</v>
      </c>
      <c r="E81" s="47">
        <v>4729658</v>
      </c>
      <c r="F81" s="47">
        <v>4720995</v>
      </c>
      <c r="G81" s="47">
        <v>4698985</v>
      </c>
      <c r="H81" s="47">
        <v>4404375</v>
      </c>
      <c r="I81" s="47">
        <v>4376898</v>
      </c>
      <c r="J81" s="47">
        <v>4344473</v>
      </c>
      <c r="K81" s="47">
        <v>4316249</v>
      </c>
    </row>
    <row r="82" spans="1:11" ht="15.75" thickBot="1">
      <c r="A82" s="46" t="s">
        <v>42</v>
      </c>
      <c r="B82" s="47">
        <v>4734800</v>
      </c>
      <c r="C82" s="47">
        <v>4723705</v>
      </c>
      <c r="D82" s="47">
        <v>4740554</v>
      </c>
      <c r="E82" s="47">
        <v>4732632</v>
      </c>
      <c r="F82" s="47">
        <v>4717663</v>
      </c>
      <c r="G82" s="47">
        <v>4691894</v>
      </c>
      <c r="H82" s="47">
        <v>4386476</v>
      </c>
      <c r="I82" s="47">
        <v>4358867</v>
      </c>
      <c r="J82" s="47">
        <v>4327990</v>
      </c>
      <c r="K82" s="47">
        <v>4291944</v>
      </c>
    </row>
    <row r="83" spans="1:11" ht="15.75" thickBot="1">
      <c r="A83" s="44" t="s">
        <v>44</v>
      </c>
      <c r="B83" s="290"/>
      <c r="C83" s="291"/>
      <c r="D83" s="291"/>
      <c r="E83" s="291"/>
      <c r="F83" s="291"/>
      <c r="G83" s="291"/>
      <c r="H83" s="291"/>
      <c r="I83" s="291"/>
      <c r="J83" s="291"/>
      <c r="K83" s="292"/>
    </row>
    <row r="84" spans="1:11" ht="15.75" thickBot="1">
      <c r="A84" s="46" t="s">
        <v>40</v>
      </c>
      <c r="B84" s="47">
        <v>2834370</v>
      </c>
      <c r="C84" s="47">
        <v>2755852</v>
      </c>
      <c r="D84" s="47">
        <v>2640054</v>
      </c>
      <c r="E84" s="47">
        <v>2571346</v>
      </c>
      <c r="F84" s="47">
        <v>2509702</v>
      </c>
      <c r="G84" s="47">
        <v>2465171</v>
      </c>
      <c r="H84" s="47">
        <v>2337622</v>
      </c>
      <c r="I84" s="47">
        <v>2312004</v>
      </c>
      <c r="J84" s="47">
        <v>2291205</v>
      </c>
      <c r="K84" s="47">
        <v>2273580</v>
      </c>
    </row>
    <row r="85" spans="1:11" ht="15.75" thickBot="1">
      <c r="A85" s="46" t="s">
        <v>41</v>
      </c>
      <c r="B85" s="47">
        <v>918434</v>
      </c>
      <c r="C85" s="47">
        <v>888029</v>
      </c>
      <c r="D85" s="47">
        <v>844816</v>
      </c>
      <c r="E85" s="47">
        <v>820923</v>
      </c>
      <c r="F85" s="47">
        <v>800805</v>
      </c>
      <c r="G85" s="47">
        <v>789097</v>
      </c>
      <c r="H85" s="47">
        <v>751481</v>
      </c>
      <c r="I85" s="47">
        <v>747687</v>
      </c>
      <c r="J85" s="47">
        <v>745929</v>
      </c>
      <c r="K85" s="47">
        <v>745182</v>
      </c>
    </row>
    <row r="86" spans="1:11" ht="15.75" thickBot="1">
      <c r="A86" s="46" t="s">
        <v>42</v>
      </c>
      <c r="B86" s="47">
        <v>1915936</v>
      </c>
      <c r="C86" s="47">
        <v>1867823</v>
      </c>
      <c r="D86" s="47">
        <v>1795238</v>
      </c>
      <c r="E86" s="47">
        <v>1750423</v>
      </c>
      <c r="F86" s="47">
        <v>1708897</v>
      </c>
      <c r="G86" s="47">
        <v>1676074</v>
      </c>
      <c r="H86" s="47">
        <v>1586141</v>
      </c>
      <c r="I86" s="47">
        <v>1564317</v>
      </c>
      <c r="J86" s="47">
        <v>1545276</v>
      </c>
      <c r="K86" s="47">
        <v>1528398</v>
      </c>
    </row>
    <row r="89" spans="1:11" ht="16.5" thickBot="1">
      <c r="A89" s="297" t="s">
        <v>47</v>
      </c>
      <c r="B89" s="297"/>
      <c r="C89" s="297"/>
      <c r="D89" s="297"/>
      <c r="E89" s="297"/>
      <c r="F89" s="297"/>
      <c r="G89" s="297"/>
      <c r="H89" s="297"/>
      <c r="I89" s="297"/>
      <c r="J89" s="297"/>
      <c r="K89" s="297"/>
    </row>
    <row r="90" spans="1:11" ht="15.75" thickBot="1">
      <c r="A90" s="43" t="s">
        <v>30</v>
      </c>
      <c r="B90" s="294" t="s">
        <v>31</v>
      </c>
      <c r="C90" s="295"/>
      <c r="D90" s="295"/>
      <c r="E90" s="295"/>
      <c r="F90" s="295"/>
      <c r="G90" s="295"/>
      <c r="H90" s="295"/>
      <c r="I90" s="295"/>
      <c r="J90" s="295"/>
      <c r="K90" s="296"/>
    </row>
    <row r="91" spans="1:11" ht="15.75" thickBot="1">
      <c r="A91" s="44" t="s">
        <v>32</v>
      </c>
      <c r="B91" s="45">
        <v>2008</v>
      </c>
      <c r="C91" s="45">
        <v>2009</v>
      </c>
      <c r="D91" s="45">
        <v>2010</v>
      </c>
      <c r="E91" s="45">
        <v>2011</v>
      </c>
      <c r="F91" s="45">
        <v>2012</v>
      </c>
      <c r="G91" s="45">
        <v>2013</v>
      </c>
      <c r="H91" s="45">
        <v>2014</v>
      </c>
      <c r="I91" s="45">
        <v>2015</v>
      </c>
      <c r="J91" s="45">
        <v>2016</v>
      </c>
      <c r="K91" s="45">
        <v>2017</v>
      </c>
    </row>
    <row r="92" spans="1:11" ht="15.75" thickBot="1">
      <c r="A92" s="44" t="s">
        <v>48</v>
      </c>
      <c r="B92" s="290"/>
      <c r="C92" s="291"/>
      <c r="D92" s="291"/>
      <c r="E92" s="291"/>
      <c r="F92" s="291"/>
      <c r="G92" s="291"/>
      <c r="H92" s="291"/>
      <c r="I92" s="291"/>
      <c r="J92" s="291"/>
      <c r="K92" s="292"/>
    </row>
    <row r="93" spans="1:11" ht="15.75" thickBot="1">
      <c r="A93" s="44" t="s">
        <v>49</v>
      </c>
      <c r="B93" s="290"/>
      <c r="C93" s="291"/>
      <c r="D93" s="291"/>
      <c r="E93" s="291"/>
      <c r="F93" s="291"/>
      <c r="G93" s="291"/>
      <c r="H93" s="291"/>
      <c r="I93" s="291"/>
      <c r="J93" s="291"/>
      <c r="K93" s="292"/>
    </row>
    <row r="94" spans="1:11" ht="15.75" thickBot="1">
      <c r="A94" s="46" t="s">
        <v>50</v>
      </c>
      <c r="B94" s="47">
        <v>510589</v>
      </c>
      <c r="C94" s="47">
        <v>512525</v>
      </c>
      <c r="D94" s="47">
        <v>497689</v>
      </c>
      <c r="E94" s="47">
        <v>502595</v>
      </c>
      <c r="F94" s="47">
        <v>520705</v>
      </c>
      <c r="G94" s="47">
        <v>503657</v>
      </c>
      <c r="H94" s="47">
        <v>465882</v>
      </c>
      <c r="I94" s="47">
        <v>411781</v>
      </c>
      <c r="J94" s="47">
        <v>397037</v>
      </c>
      <c r="K94" s="47">
        <v>363987</v>
      </c>
    </row>
    <row r="95" spans="1:11" ht="15.75" thickBot="1">
      <c r="A95" s="46" t="s">
        <v>51</v>
      </c>
      <c r="B95" s="47">
        <v>340594</v>
      </c>
      <c r="C95" s="47">
        <v>339497</v>
      </c>
      <c r="D95" s="47">
        <v>326587</v>
      </c>
      <c r="E95" s="47">
        <v>328934</v>
      </c>
      <c r="F95" s="47">
        <v>341599</v>
      </c>
      <c r="G95" s="47">
        <v>330284</v>
      </c>
      <c r="H95" s="47">
        <v>304190</v>
      </c>
      <c r="I95" s="47">
        <v>266082</v>
      </c>
      <c r="J95" s="47">
        <v>258688</v>
      </c>
      <c r="K95" s="47">
        <v>237874</v>
      </c>
    </row>
    <row r="96" spans="1:11" ht="15.75" thickBot="1">
      <c r="A96" s="46" t="s">
        <v>52</v>
      </c>
      <c r="B96" s="47">
        <v>169995</v>
      </c>
      <c r="C96" s="47">
        <v>173028</v>
      </c>
      <c r="D96" s="47">
        <v>171102</v>
      </c>
      <c r="E96" s="47">
        <v>173661</v>
      </c>
      <c r="F96" s="47">
        <v>179106</v>
      </c>
      <c r="G96" s="47">
        <v>173373</v>
      </c>
      <c r="H96" s="47">
        <v>161692</v>
      </c>
      <c r="I96" s="47">
        <v>145699</v>
      </c>
      <c r="J96" s="47">
        <v>138349</v>
      </c>
      <c r="K96" s="47">
        <v>126113</v>
      </c>
    </row>
    <row r="97" spans="1:11" ht="15.75" thickBot="1">
      <c r="A97" s="44" t="s">
        <v>53</v>
      </c>
      <c r="B97" s="290"/>
      <c r="C97" s="291"/>
      <c r="D97" s="291"/>
      <c r="E97" s="291"/>
      <c r="F97" s="291"/>
      <c r="G97" s="291"/>
      <c r="H97" s="291"/>
      <c r="I97" s="291"/>
      <c r="J97" s="291"/>
      <c r="K97" s="292"/>
    </row>
    <row r="98" spans="1:11" ht="15.75" thickBot="1">
      <c r="A98" s="46" t="s">
        <v>50</v>
      </c>
      <c r="B98" s="47">
        <v>11</v>
      </c>
      <c r="C98" s="47">
        <v>11.1</v>
      </c>
      <c r="D98" s="47">
        <v>10.8</v>
      </c>
      <c r="E98" s="47">
        <v>11</v>
      </c>
      <c r="F98" s="47">
        <v>11.4</v>
      </c>
      <c r="G98" s="47">
        <v>11.1</v>
      </c>
      <c r="H98" s="47">
        <v>10.8</v>
      </c>
      <c r="I98" s="47">
        <v>10.7</v>
      </c>
      <c r="J98" s="47">
        <v>10.3</v>
      </c>
      <c r="K98" s="47">
        <v>9.4</v>
      </c>
    </row>
    <row r="99" spans="1:11" ht="15.75" thickBot="1">
      <c r="A99" s="46" t="s">
        <v>51</v>
      </c>
      <c r="B99" s="47">
        <v>10.8</v>
      </c>
      <c r="C99" s="47">
        <v>10.8</v>
      </c>
      <c r="D99" s="47">
        <v>10.4</v>
      </c>
      <c r="E99" s="47">
        <v>10.5</v>
      </c>
      <c r="F99" s="47">
        <v>10.9</v>
      </c>
      <c r="G99" s="47">
        <v>10.5</v>
      </c>
      <c r="H99" s="47">
        <v>10.199999999999999</v>
      </c>
      <c r="I99" s="47">
        <v>10.4</v>
      </c>
      <c r="J99" s="47">
        <v>10</v>
      </c>
      <c r="K99" s="47">
        <v>9.1999999999999993</v>
      </c>
    </row>
    <row r="100" spans="1:11" ht="15.75" thickBot="1">
      <c r="A100" s="46" t="s">
        <v>52</v>
      </c>
      <c r="B100" s="47">
        <v>11.6</v>
      </c>
      <c r="C100" s="47">
        <v>11.9</v>
      </c>
      <c r="D100" s="47">
        <v>11.9</v>
      </c>
      <c r="E100" s="47">
        <v>12.1</v>
      </c>
      <c r="F100" s="47">
        <v>12.6</v>
      </c>
      <c r="G100" s="47">
        <v>12.3</v>
      </c>
      <c r="H100" s="47">
        <v>12.2</v>
      </c>
      <c r="I100" s="47">
        <v>11.3</v>
      </c>
      <c r="J100" s="47">
        <v>10.8</v>
      </c>
      <c r="K100" s="47">
        <v>9.9</v>
      </c>
    </row>
    <row r="101" spans="1:11">
      <c r="A101" s="48"/>
      <c r="B101" s="49"/>
      <c r="C101" s="49"/>
      <c r="D101" s="49"/>
      <c r="E101" s="49"/>
      <c r="F101" s="49"/>
      <c r="G101" s="49"/>
      <c r="H101" s="49"/>
      <c r="I101" s="49"/>
      <c r="J101" s="49"/>
    </row>
    <row r="102" spans="1:11" ht="16.5" thickBot="1">
      <c r="A102" s="297" t="s">
        <v>54</v>
      </c>
      <c r="B102" s="297"/>
      <c r="C102" s="297"/>
      <c r="D102" s="297"/>
      <c r="E102" s="297"/>
      <c r="F102" s="297"/>
      <c r="G102" s="297"/>
      <c r="H102" s="297"/>
      <c r="I102" s="297"/>
      <c r="J102" s="297"/>
      <c r="K102" s="297"/>
    </row>
    <row r="103" spans="1:11" ht="15.75" thickBot="1">
      <c r="A103" s="43" t="s">
        <v>30</v>
      </c>
      <c r="B103" s="294" t="s">
        <v>31</v>
      </c>
      <c r="C103" s="295"/>
      <c r="D103" s="295"/>
      <c r="E103" s="295"/>
      <c r="F103" s="295"/>
      <c r="G103" s="295"/>
      <c r="H103" s="295"/>
      <c r="I103" s="295"/>
      <c r="J103" s="295"/>
      <c r="K103" s="296"/>
    </row>
    <row r="104" spans="1:11" ht="15.75" thickBot="1">
      <c r="A104" s="44" t="s">
        <v>32</v>
      </c>
      <c r="B104" s="45">
        <v>2008</v>
      </c>
      <c r="C104" s="45">
        <v>2009</v>
      </c>
      <c r="D104" s="45">
        <v>2010</v>
      </c>
      <c r="E104" s="45">
        <v>2011</v>
      </c>
      <c r="F104" s="45">
        <v>2012</v>
      </c>
      <c r="G104" s="45">
        <v>2013</v>
      </c>
      <c r="H104" s="45">
        <v>2014</v>
      </c>
      <c r="I104" s="45">
        <v>2015</v>
      </c>
      <c r="J104" s="45">
        <v>2016</v>
      </c>
      <c r="K104" s="45">
        <v>2017</v>
      </c>
    </row>
    <row r="105" spans="1:11" ht="15.75" thickBot="1">
      <c r="A105" s="44" t="s">
        <v>55</v>
      </c>
      <c r="B105" s="290"/>
      <c r="C105" s="291"/>
      <c r="D105" s="291"/>
      <c r="E105" s="291"/>
      <c r="F105" s="291"/>
      <c r="G105" s="291"/>
      <c r="H105" s="291"/>
      <c r="I105" s="291"/>
      <c r="J105" s="291"/>
      <c r="K105" s="292"/>
    </row>
    <row r="106" spans="1:11" ht="15.75" thickBot="1">
      <c r="A106" s="44" t="s">
        <v>49</v>
      </c>
      <c r="B106" s="290"/>
      <c r="C106" s="291"/>
      <c r="D106" s="291"/>
      <c r="E106" s="291"/>
      <c r="F106" s="291"/>
      <c r="G106" s="291"/>
      <c r="H106" s="291"/>
      <c r="I106" s="291"/>
      <c r="J106" s="291"/>
      <c r="K106" s="292"/>
    </row>
    <row r="107" spans="1:11" ht="15.75" thickBot="1">
      <c r="A107" s="46" t="s">
        <v>50</v>
      </c>
      <c r="B107" s="47">
        <v>754460</v>
      </c>
      <c r="C107" s="47">
        <v>706739</v>
      </c>
      <c r="D107" s="47">
        <v>698235</v>
      </c>
      <c r="E107" s="47">
        <v>664588</v>
      </c>
      <c r="F107" s="47">
        <v>663139</v>
      </c>
      <c r="G107" s="47">
        <v>662368</v>
      </c>
      <c r="H107" s="47">
        <v>632296</v>
      </c>
      <c r="I107" s="47">
        <v>594796</v>
      </c>
      <c r="J107" s="47">
        <v>583631</v>
      </c>
      <c r="K107" s="47">
        <v>574123</v>
      </c>
    </row>
    <row r="108" spans="1:11" ht="15.75" thickBot="1">
      <c r="A108" s="46" t="s">
        <v>51</v>
      </c>
      <c r="B108" s="47">
        <v>462897</v>
      </c>
      <c r="C108" s="47">
        <v>432294</v>
      </c>
      <c r="D108" s="47">
        <v>431130</v>
      </c>
      <c r="E108" s="47">
        <v>411025</v>
      </c>
      <c r="F108" s="47">
        <v>411787</v>
      </c>
      <c r="G108" s="47">
        <v>412553</v>
      </c>
      <c r="H108" s="47">
        <v>391739</v>
      </c>
      <c r="I108" s="47">
        <v>358749</v>
      </c>
      <c r="J108" s="47">
        <v>354634</v>
      </c>
      <c r="K108" s="47">
        <v>350549</v>
      </c>
    </row>
    <row r="109" spans="1:11" ht="15.75" thickBot="1">
      <c r="A109" s="46" t="s">
        <v>52</v>
      </c>
      <c r="B109" s="47">
        <v>291563</v>
      </c>
      <c r="C109" s="47">
        <v>274445</v>
      </c>
      <c r="D109" s="47">
        <v>267105</v>
      </c>
      <c r="E109" s="47">
        <v>253563</v>
      </c>
      <c r="F109" s="47">
        <v>251352</v>
      </c>
      <c r="G109" s="47">
        <v>249815</v>
      </c>
      <c r="H109" s="47">
        <v>240557</v>
      </c>
      <c r="I109" s="47">
        <v>236047</v>
      </c>
      <c r="J109" s="47">
        <v>228997</v>
      </c>
      <c r="K109" s="47">
        <v>223574</v>
      </c>
    </row>
    <row r="110" spans="1:11" ht="15.75" thickBot="1">
      <c r="A110" s="44" t="s">
        <v>53</v>
      </c>
      <c r="B110" s="290"/>
      <c r="C110" s="291"/>
      <c r="D110" s="291"/>
      <c r="E110" s="291"/>
      <c r="F110" s="291"/>
      <c r="G110" s="291"/>
      <c r="H110" s="291"/>
      <c r="I110" s="291"/>
      <c r="J110" s="291"/>
      <c r="K110" s="292"/>
    </row>
    <row r="111" spans="1:11" ht="15.75" thickBot="1">
      <c r="A111" s="46" t="s">
        <v>50</v>
      </c>
      <c r="B111" s="47">
        <v>16.3</v>
      </c>
      <c r="C111" s="47">
        <v>15.3</v>
      </c>
      <c r="D111" s="47">
        <v>15.2</v>
      </c>
      <c r="E111" s="47">
        <v>14.5</v>
      </c>
      <c r="F111" s="47">
        <v>14.5</v>
      </c>
      <c r="G111" s="47">
        <v>14.6</v>
      </c>
      <c r="H111" s="47">
        <v>14.7</v>
      </c>
      <c r="I111" s="47">
        <v>14.9</v>
      </c>
      <c r="J111" s="47">
        <v>14.7</v>
      </c>
      <c r="K111" s="47">
        <v>14.5</v>
      </c>
    </row>
    <row r="112" spans="1:11" ht="15.75" thickBot="1">
      <c r="A112" s="46" t="s">
        <v>51</v>
      </c>
      <c r="B112" s="47">
        <v>14.6</v>
      </c>
      <c r="C112" s="47">
        <v>13.7</v>
      </c>
      <c r="D112" s="47">
        <v>13.7</v>
      </c>
      <c r="E112" s="47">
        <v>13.1</v>
      </c>
      <c r="F112" s="47">
        <v>13.1</v>
      </c>
      <c r="G112" s="47">
        <v>13.2</v>
      </c>
      <c r="H112" s="47">
        <v>13.2</v>
      </c>
      <c r="I112" s="47">
        <v>13.2</v>
      </c>
      <c r="J112" s="47">
        <v>13.2</v>
      </c>
      <c r="K112" s="47">
        <v>13</v>
      </c>
    </row>
    <row r="113" spans="1:11" ht="15.75" thickBot="1">
      <c r="A113" s="46" t="s">
        <v>52</v>
      </c>
      <c r="B113" s="47">
        <v>19.899999999999999</v>
      </c>
      <c r="C113" s="47">
        <v>18.899999999999999</v>
      </c>
      <c r="D113" s="47">
        <v>18.600000000000001</v>
      </c>
      <c r="E113" s="47">
        <v>17.7</v>
      </c>
      <c r="F113" s="47">
        <v>17.7</v>
      </c>
      <c r="G113" s="47">
        <v>17.7</v>
      </c>
      <c r="H113" s="47">
        <v>18.100000000000001</v>
      </c>
      <c r="I113" s="47">
        <v>18</v>
      </c>
      <c r="J113" s="47">
        <v>17.600000000000001</v>
      </c>
      <c r="K113" s="47">
        <v>17.3</v>
      </c>
    </row>
    <row r="115" spans="1:11">
      <c r="A115" s="50" t="s">
        <v>56</v>
      </c>
    </row>
  </sheetData>
  <mergeCells count="27">
    <mergeCell ref="B105:K105"/>
    <mergeCell ref="B106:K106"/>
    <mergeCell ref="B110:K110"/>
    <mergeCell ref="B90:K90"/>
    <mergeCell ref="B92:K92"/>
    <mergeCell ref="B93:K93"/>
    <mergeCell ref="B97:K97"/>
    <mergeCell ref="A102:K102"/>
    <mergeCell ref="B103:K103"/>
    <mergeCell ref="A89:K89"/>
    <mergeCell ref="B49:K49"/>
    <mergeCell ref="B53:K53"/>
    <mergeCell ref="B57:K57"/>
    <mergeCell ref="B61:K61"/>
    <mergeCell ref="B62:K62"/>
    <mergeCell ref="B66:K66"/>
    <mergeCell ref="B70:K70"/>
    <mergeCell ref="B74:K74"/>
    <mergeCell ref="B75:K75"/>
    <mergeCell ref="B79:K79"/>
    <mergeCell ref="B83:K83"/>
    <mergeCell ref="B48:K48"/>
    <mergeCell ref="A1:H1"/>
    <mergeCell ref="B38:K38"/>
    <mergeCell ref="B40:K40"/>
    <mergeCell ref="A45:K45"/>
    <mergeCell ref="B46:K46"/>
  </mergeCells>
  <hyperlinks>
    <hyperlink ref="A115" r:id="rId1"/>
    <hyperlink ref="L22" r:id="rId2"/>
    <hyperlink ref="L31" r:id="rId3"/>
  </hyperlinks>
  <pageMargins left="0.7" right="0.7" top="0.75" bottom="0.75" header="0.3" footer="0.3"/>
  <pageSetup paperSize="9" scale="81" orientation="landscape" horizontalDpi="4294967294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6"/>
  <sheetViews>
    <sheetView workbookViewId="0">
      <selection activeCell="C33" sqref="C33"/>
    </sheetView>
  </sheetViews>
  <sheetFormatPr defaultRowHeight="15"/>
  <cols>
    <col min="1" max="1" width="44" customWidth="1"/>
  </cols>
  <sheetData>
    <row r="3" spans="1:11">
      <c r="A3" s="293" t="s">
        <v>57</v>
      </c>
      <c r="B3" s="293"/>
      <c r="C3" s="293"/>
      <c r="D3" s="293"/>
      <c r="E3" s="293"/>
      <c r="F3" s="293"/>
      <c r="G3" s="293"/>
      <c r="H3" s="293"/>
    </row>
    <row r="5" spans="1:11">
      <c r="A5" s="1" t="s">
        <v>1</v>
      </c>
      <c r="B5" s="2" t="s">
        <v>2</v>
      </c>
      <c r="C5" s="2">
        <v>2015</v>
      </c>
      <c r="D5" s="2">
        <v>2020</v>
      </c>
      <c r="E5" s="2">
        <v>2025</v>
      </c>
      <c r="F5" s="2">
        <v>2030</v>
      </c>
      <c r="G5" s="2">
        <v>2035</v>
      </c>
      <c r="H5" s="2">
        <v>2040</v>
      </c>
      <c r="I5" s="2">
        <v>2045</v>
      </c>
      <c r="J5" s="2">
        <v>2050</v>
      </c>
    </row>
    <row r="6" spans="1:11">
      <c r="A6" s="3" t="s">
        <v>3</v>
      </c>
      <c r="B6" s="53">
        <v>6958.169159</v>
      </c>
      <c r="C6" s="53">
        <v>7383.00882</v>
      </c>
      <c r="D6" s="53">
        <v>7805.2347850000006</v>
      </c>
      <c r="E6" s="53">
        <v>8215.7177460000003</v>
      </c>
      <c r="F6" s="53">
        <v>8616.1035150000007</v>
      </c>
      <c r="G6" s="53">
        <v>9011.6592060000003</v>
      </c>
      <c r="H6" s="53">
        <v>9410.6179780000002</v>
      </c>
      <c r="I6" s="53">
        <v>9823.3539450000007</v>
      </c>
      <c r="J6" s="53">
        <v>10260.480849</v>
      </c>
      <c r="K6" t="s">
        <v>58</v>
      </c>
    </row>
    <row r="7" spans="1:11">
      <c r="A7" s="3" t="s">
        <v>4</v>
      </c>
      <c r="B7" s="5">
        <v>1.18</v>
      </c>
      <c r="C7" s="5">
        <f>((C6-B6)/5)/B6*100</f>
        <v>1.2211248427339361</v>
      </c>
      <c r="D7" s="5">
        <f t="shared" ref="D7:J7" si="0">((D6-C6)/5)/C6*100</f>
        <v>1.1437774904351272</v>
      </c>
      <c r="E7" s="5">
        <f t="shared" si="0"/>
        <v>1.0518145124573588</v>
      </c>
      <c r="F7" s="5">
        <f t="shared" si="0"/>
        <v>0.97468238656308981</v>
      </c>
      <c r="G7" s="5">
        <f t="shared" si="0"/>
        <v>0.91817766653189881</v>
      </c>
      <c r="H7" s="5">
        <f t="shared" si="0"/>
        <v>0.88542800583131576</v>
      </c>
      <c r="I7" s="5">
        <f t="shared" si="0"/>
        <v>0.87717080422324745</v>
      </c>
      <c r="J7" s="5">
        <f t="shared" si="0"/>
        <v>0.88997486285728822</v>
      </c>
      <c r="K7" t="s">
        <v>59</v>
      </c>
    </row>
    <row r="8" spans="1:11">
      <c r="A8" s="3" t="s">
        <v>5</v>
      </c>
      <c r="B8" s="53">
        <v>66036.387107063027</v>
      </c>
      <c r="C8" s="53">
        <v>75037.186502549754</v>
      </c>
      <c r="D8" s="4">
        <f>D6*D9</f>
        <v>115742.88929893443</v>
      </c>
      <c r="E8" s="4">
        <f t="shared" ref="E8:J8" si="1">E6*E9</f>
        <v>152287.36479106583</v>
      </c>
      <c r="F8" s="4">
        <f t="shared" si="1"/>
        <v>199636.19424870479</v>
      </c>
      <c r="G8" s="4">
        <f t="shared" si="1"/>
        <v>261001.58624779255</v>
      </c>
      <c r="H8" s="4">
        <f t="shared" si="1"/>
        <v>340695.6149366278</v>
      </c>
      <c r="I8" s="4">
        <f t="shared" si="1"/>
        <v>444547.53408011567</v>
      </c>
      <c r="J8" s="4">
        <f t="shared" si="1"/>
        <v>580411.67576742568</v>
      </c>
      <c r="K8" t="s">
        <v>58</v>
      </c>
    </row>
    <row r="9" spans="1:11">
      <c r="A9" s="3" t="s">
        <v>6</v>
      </c>
      <c r="B9" s="6">
        <f>B8/B6</f>
        <v>9.490483142630799</v>
      </c>
      <c r="C9" s="6">
        <f>(B9*C10/100)*5+B9</f>
        <v>11.863103928288499</v>
      </c>
      <c r="D9" s="6">
        <f>(C9*D10/100)*5+C9</f>
        <v>14.828879910360623</v>
      </c>
      <c r="E9" s="6">
        <f t="shared" ref="E9:J9" si="2">(D9*E10/100)*5+D9</f>
        <v>18.53609988795078</v>
      </c>
      <c r="F9" s="6">
        <f t="shared" si="2"/>
        <v>23.170124859938475</v>
      </c>
      <c r="G9" s="6">
        <f t="shared" si="2"/>
        <v>28.962656074923096</v>
      </c>
      <c r="H9" s="6">
        <f t="shared" si="2"/>
        <v>36.203320093653872</v>
      </c>
      <c r="I9" s="6">
        <f t="shared" si="2"/>
        <v>45.25415011706734</v>
      </c>
      <c r="J9" s="6">
        <f t="shared" si="2"/>
        <v>56.567687646334178</v>
      </c>
      <c r="K9" t="s">
        <v>59</v>
      </c>
    </row>
    <row r="10" spans="1:11">
      <c r="A10" s="3" t="s">
        <v>4</v>
      </c>
      <c r="B10" s="5">
        <v>7.3681000942978416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</row>
    <row r="11" spans="1:11">
      <c r="A11" s="3" t="s">
        <v>7</v>
      </c>
      <c r="B11" s="55">
        <v>45.792500999999994</v>
      </c>
      <c r="C11" s="55">
        <v>42.9</v>
      </c>
      <c r="D11" s="7">
        <v>45.651848000000001</v>
      </c>
      <c r="E11" s="7">
        <v>46.997312999999998</v>
      </c>
      <c r="F11" s="7">
        <v>48.234589999999997</v>
      </c>
      <c r="G11" s="7">
        <v>49.279656000000003</v>
      </c>
      <c r="H11" s="7">
        <v>50.197122999999998</v>
      </c>
      <c r="I11" s="7">
        <v>51.313961999999997</v>
      </c>
      <c r="J11" s="7">
        <v>52.832540999999999</v>
      </c>
      <c r="K11" t="s">
        <v>60</v>
      </c>
    </row>
    <row r="12" spans="1:11">
      <c r="A12" s="8" t="s">
        <v>8</v>
      </c>
      <c r="B12" s="9">
        <v>0.67125897698959403</v>
      </c>
      <c r="C12" s="9">
        <f t="shared" ref="C12:J12" si="3">C11/C6*100</f>
        <v>0.58106391372291488</v>
      </c>
      <c r="D12" s="9">
        <f t="shared" si="3"/>
        <v>0.58488756914440465</v>
      </c>
      <c r="E12" s="9">
        <f t="shared" si="3"/>
        <v>0.57204147529145166</v>
      </c>
      <c r="F12" s="9">
        <f t="shared" si="3"/>
        <v>0.55981906340873389</v>
      </c>
      <c r="G12" s="9">
        <f t="shared" si="3"/>
        <v>0.54684331568141642</v>
      </c>
      <c r="H12" s="9">
        <f t="shared" si="3"/>
        <v>0.53340942239234523</v>
      </c>
      <c r="I12" s="9">
        <f t="shared" si="3"/>
        <v>0.52236702746640162</v>
      </c>
      <c r="J12" s="9">
        <f t="shared" si="3"/>
        <v>0.51491291468225031</v>
      </c>
      <c r="K12" t="s">
        <v>59</v>
      </c>
    </row>
    <row r="13" spans="1:11">
      <c r="A13" s="1" t="s">
        <v>9</v>
      </c>
      <c r="B13" s="56">
        <v>136.01315590503552</v>
      </c>
      <c r="C13" s="55">
        <v>91.030959454696102</v>
      </c>
      <c r="D13" s="7">
        <f t="shared" ref="D13:J13" si="4">D11*D14</f>
        <v>176.01110063628957</v>
      </c>
      <c r="E13" s="7">
        <f t="shared" si="4"/>
        <v>243.92112870532057</v>
      </c>
      <c r="F13" s="7">
        <f t="shared" si="4"/>
        <v>324.10442713170255</v>
      </c>
      <c r="G13" s="7">
        <f t="shared" si="4"/>
        <v>428.18091846555615</v>
      </c>
      <c r="H13" s="7">
        <f t="shared" si="4"/>
        <v>563.36377864234953</v>
      </c>
      <c r="I13" s="7">
        <f t="shared" si="4"/>
        <v>743.09431662383645</v>
      </c>
      <c r="J13" s="7">
        <f t="shared" si="4"/>
        <v>956.35669659204598</v>
      </c>
      <c r="K13" t="s">
        <v>58</v>
      </c>
    </row>
    <row r="14" spans="1:11">
      <c r="A14" s="1" t="s">
        <v>10</v>
      </c>
      <c r="B14" s="6">
        <f>B13/B11</f>
        <v>2.9702058838200505</v>
      </c>
      <c r="C14" s="6">
        <f>C9*C15/100</f>
        <v>2.8471449427892401</v>
      </c>
      <c r="D14" s="6">
        <f t="shared" ref="D14:J14" si="5">D9*D15/100</f>
        <v>3.8555087766937617</v>
      </c>
      <c r="E14" s="6">
        <f t="shared" si="5"/>
        <v>5.1901079686262186</v>
      </c>
      <c r="F14" s="6">
        <f t="shared" si="5"/>
        <v>6.719336209382158</v>
      </c>
      <c r="G14" s="6">
        <f t="shared" si="5"/>
        <v>8.6887968224769292</v>
      </c>
      <c r="H14" s="6">
        <f t="shared" si="5"/>
        <v>11.223029229032699</v>
      </c>
      <c r="I14" s="6">
        <f t="shared" si="5"/>
        <v>14.481328037461548</v>
      </c>
      <c r="J14" s="6">
        <f t="shared" si="5"/>
        <v>18.101660046826936</v>
      </c>
      <c r="K14" t="s">
        <v>59</v>
      </c>
    </row>
    <row r="15" spans="1:11">
      <c r="A15" s="1" t="s">
        <v>11</v>
      </c>
      <c r="B15" s="10">
        <f t="shared" ref="B15" si="6">B14/B9*100</f>
        <v>31.29667730484686</v>
      </c>
      <c r="C15" s="10">
        <v>24</v>
      </c>
      <c r="D15" s="10">
        <v>26</v>
      </c>
      <c r="E15" s="10">
        <v>28</v>
      </c>
      <c r="F15" s="10">
        <v>29</v>
      </c>
      <c r="G15" s="10">
        <v>30</v>
      </c>
      <c r="H15" s="10">
        <v>31</v>
      </c>
      <c r="I15" s="10">
        <v>32</v>
      </c>
      <c r="J15" s="10">
        <v>32</v>
      </c>
    </row>
    <row r="16" spans="1:11">
      <c r="A16" s="3" t="s">
        <v>12</v>
      </c>
      <c r="B16" s="7">
        <v>31.269164</v>
      </c>
      <c r="C16" s="55">
        <v>29.6</v>
      </c>
      <c r="D16" s="7">
        <f t="shared" ref="D16:J16" si="7">D11*D17/100</f>
        <v>31.454123272</v>
      </c>
      <c r="E16" s="7">
        <f t="shared" si="7"/>
        <v>32.992113725999999</v>
      </c>
      <c r="F16" s="7">
        <f t="shared" si="7"/>
        <v>34.005385949999997</v>
      </c>
      <c r="G16" s="7">
        <f t="shared" si="7"/>
        <v>34.889996448000005</v>
      </c>
      <c r="H16" s="7">
        <f t="shared" si="7"/>
        <v>35.690154452999998</v>
      </c>
      <c r="I16" s="7">
        <f t="shared" si="7"/>
        <v>36.638168868000001</v>
      </c>
      <c r="J16" s="7">
        <f t="shared" si="7"/>
        <v>37.880931897000004</v>
      </c>
    </row>
    <row r="17" spans="1:10">
      <c r="A17" s="1" t="s">
        <v>13</v>
      </c>
      <c r="B17" s="10">
        <v>68.273283842794768</v>
      </c>
      <c r="C17" s="10">
        <v>68.612300000000005</v>
      </c>
      <c r="D17" s="10">
        <v>68.900000000000006</v>
      </c>
      <c r="E17" s="10">
        <v>70.2</v>
      </c>
      <c r="F17" s="10">
        <v>70.5</v>
      </c>
      <c r="G17" s="10">
        <v>70.8</v>
      </c>
      <c r="H17" s="10">
        <v>71.099999999999994</v>
      </c>
      <c r="I17" s="10">
        <v>71.400000000000006</v>
      </c>
      <c r="J17" s="10">
        <v>71.7</v>
      </c>
    </row>
    <row r="18" spans="1:10">
      <c r="A18" s="1" t="s">
        <v>14</v>
      </c>
      <c r="B18" s="11">
        <v>1.61E-2</v>
      </c>
      <c r="C18" s="11">
        <v>6.1412000000000001E-2</v>
      </c>
      <c r="D18" s="11">
        <v>6.1412000000000001E-2</v>
      </c>
      <c r="E18" s="11">
        <v>6.1412000000000001E-2</v>
      </c>
      <c r="F18" s="11">
        <v>6.1412000000000001E-2</v>
      </c>
      <c r="G18" s="11">
        <v>6.1412000000000001E-2</v>
      </c>
      <c r="H18" s="11">
        <v>6.1412000000000001E-2</v>
      </c>
      <c r="I18" s="11">
        <v>6.1412000000000001E-2</v>
      </c>
      <c r="J18" s="11">
        <v>6.1412000000000001E-2</v>
      </c>
    </row>
    <row r="19" spans="1:10">
      <c r="A19" s="1" t="s">
        <v>15</v>
      </c>
      <c r="B19" s="11">
        <f t="shared" ref="B19:J19" si="8">B18/B11*100</f>
        <v>3.5158595072149482E-2</v>
      </c>
      <c r="C19" s="11">
        <f t="shared" si="8"/>
        <v>0.14315151515151514</v>
      </c>
      <c r="D19" s="11">
        <f t="shared" si="8"/>
        <v>0.13452248417194415</v>
      </c>
      <c r="E19" s="11">
        <f t="shared" si="8"/>
        <v>0.13067130029327423</v>
      </c>
      <c r="F19" s="11">
        <f t="shared" si="8"/>
        <v>0.12731941952859971</v>
      </c>
      <c r="G19" s="11">
        <f t="shared" si="8"/>
        <v>0.12461937640149111</v>
      </c>
      <c r="H19" s="11">
        <f t="shared" si="8"/>
        <v>0.12234167284846185</v>
      </c>
      <c r="I19" s="11">
        <f t="shared" si="8"/>
        <v>0.11967892870950016</v>
      </c>
      <c r="J19" s="11">
        <f t="shared" si="8"/>
        <v>0.11623896719258686</v>
      </c>
    </row>
    <row r="20" spans="1:10">
      <c r="A20" s="12"/>
      <c r="B20" s="13"/>
      <c r="C20" s="9"/>
      <c r="D20" s="9"/>
      <c r="E20" s="13"/>
      <c r="F20" s="13"/>
      <c r="G20" s="13"/>
      <c r="H20" s="13"/>
      <c r="I20" s="13"/>
      <c r="J20" s="13"/>
    </row>
    <row r="21" spans="1:10" ht="29.25">
      <c r="A21" s="14" t="s">
        <v>16</v>
      </c>
      <c r="B21" s="15">
        <f>B11*B22/100</f>
        <v>11.019353468442086</v>
      </c>
      <c r="C21" s="15">
        <v>10.364474</v>
      </c>
      <c r="D21" s="15">
        <v>9.7658047088653799</v>
      </c>
      <c r="E21" s="16">
        <v>9.1544699999999999</v>
      </c>
      <c r="F21" s="16">
        <v>8.7088739999999998</v>
      </c>
      <c r="G21" s="16">
        <v>8.2535600000000002</v>
      </c>
      <c r="H21" s="16">
        <v>8.3802000000000003</v>
      </c>
      <c r="I21" s="16">
        <v>9.1172690000000003</v>
      </c>
      <c r="J21" s="16">
        <v>10.071980999999999</v>
      </c>
    </row>
    <row r="22" spans="1:10">
      <c r="A22" s="17" t="s">
        <v>17</v>
      </c>
      <c r="B22" s="18">
        <v>24.063663761108153</v>
      </c>
      <c r="C22" s="19">
        <f t="shared" ref="C22:J22" si="9">C21/C11*100</f>
        <v>24.159613053613054</v>
      </c>
      <c r="D22" s="19">
        <f t="shared" si="9"/>
        <v>21.391915413512681</v>
      </c>
      <c r="E22" s="19">
        <f t="shared" si="9"/>
        <v>19.478709346638606</v>
      </c>
      <c r="F22" s="19">
        <f t="shared" si="9"/>
        <v>18.055246245484827</v>
      </c>
      <c r="G22" s="19">
        <f t="shared" si="9"/>
        <v>16.748412367164249</v>
      </c>
      <c r="H22" s="19">
        <f t="shared" si="9"/>
        <v>16.694582277155607</v>
      </c>
      <c r="I22" s="19">
        <f t="shared" si="9"/>
        <v>17.767618489486352</v>
      </c>
      <c r="J22" s="19">
        <f t="shared" si="9"/>
        <v>19.063972334777539</v>
      </c>
    </row>
    <row r="23" spans="1:10">
      <c r="A23" s="1"/>
      <c r="B23" s="9"/>
      <c r="C23" s="9"/>
      <c r="D23" s="9"/>
      <c r="E23" s="9"/>
      <c r="F23" s="9"/>
      <c r="G23" s="9"/>
      <c r="H23" s="9"/>
      <c r="I23" s="9"/>
      <c r="J23" s="9"/>
    </row>
    <row r="24" spans="1:10">
      <c r="A24" s="20" t="s">
        <v>18</v>
      </c>
      <c r="B24" s="21">
        <f>B11*B25/100</f>
        <v>8.0828750463959302</v>
      </c>
      <c r="C24" s="269">
        <v>7.6</v>
      </c>
      <c r="D24" s="21">
        <v>9.5375524714509101</v>
      </c>
      <c r="E24" s="21">
        <v>11.771712000000001</v>
      </c>
      <c r="F24" s="21">
        <v>13.512798999999999</v>
      </c>
      <c r="G24" s="21">
        <v>14.762763</v>
      </c>
      <c r="H24" s="21">
        <v>14.729645</v>
      </c>
      <c r="I24" s="21">
        <v>14.439093</v>
      </c>
      <c r="J24" s="21">
        <v>14.765949000000001</v>
      </c>
    </row>
    <row r="25" spans="1:10">
      <c r="A25" s="22" t="s">
        <v>19</v>
      </c>
      <c r="B25" s="23">
        <v>17.651088868013414</v>
      </c>
      <c r="C25" s="24">
        <f t="shared" ref="C25:J25" si="10">C24/C11*100</f>
        <v>17.715617715617714</v>
      </c>
      <c r="D25" s="24">
        <f t="shared" si="10"/>
        <v>20.891930752619061</v>
      </c>
      <c r="E25" s="24">
        <f t="shared" si="10"/>
        <v>25.047627722887057</v>
      </c>
      <c r="F25" s="24">
        <f t="shared" si="10"/>
        <v>28.014748337240974</v>
      </c>
      <c r="G25" s="24">
        <f t="shared" si="10"/>
        <v>29.957114554533415</v>
      </c>
      <c r="H25" s="24">
        <f t="shared" si="10"/>
        <v>29.343604014915357</v>
      </c>
      <c r="I25" s="24">
        <f t="shared" si="10"/>
        <v>28.138721777125692</v>
      </c>
      <c r="J25" s="24">
        <f t="shared" si="10"/>
        <v>27.948587594906709</v>
      </c>
    </row>
    <row r="26" spans="1:10">
      <c r="A26" s="25" t="s">
        <v>20</v>
      </c>
      <c r="B26" s="24">
        <f>B24/B21</f>
        <v>0.73351626931145952</v>
      </c>
      <c r="C26" s="24">
        <f>C24/C21</f>
        <v>0.73327406677849738</v>
      </c>
      <c r="D26" s="24">
        <f t="shared" ref="D26:J26" si="11">D24/D21</f>
        <v>0.97662740099571488</v>
      </c>
      <c r="E26" s="24">
        <f t="shared" si="11"/>
        <v>1.2858977089880683</v>
      </c>
      <c r="F26" s="24">
        <f t="shared" si="11"/>
        <v>1.5516126424610115</v>
      </c>
      <c r="G26" s="24">
        <f t="shared" si="11"/>
        <v>1.788653986885659</v>
      </c>
      <c r="H26" s="24">
        <f t="shared" si="11"/>
        <v>1.7576722512589198</v>
      </c>
      <c r="I26" s="24">
        <f t="shared" si="11"/>
        <v>1.58370812575564</v>
      </c>
      <c r="J26" s="24">
        <f t="shared" si="11"/>
        <v>1.4660421817713916</v>
      </c>
    </row>
    <row r="27" spans="1:10">
      <c r="A27" s="26" t="s">
        <v>21</v>
      </c>
      <c r="B27" s="27">
        <f>(B11*10.8)/1000</f>
        <v>0.49455901079999998</v>
      </c>
      <c r="C27" s="57">
        <v>0.41199999999999998</v>
      </c>
      <c r="D27" s="27">
        <f>D21*D28/1000*0.9938</f>
        <v>0.82494682117198526</v>
      </c>
      <c r="E27" s="27">
        <f t="shared" ref="E27:J27" si="12">E21*E28/1000*0.9938</f>
        <v>0.86428266717000002</v>
      </c>
      <c r="F27" s="27">
        <f t="shared" si="12"/>
        <v>0.822213503214</v>
      </c>
      <c r="G27" s="27">
        <f t="shared" si="12"/>
        <v>0.77922685316000007</v>
      </c>
      <c r="H27" s="27">
        <f t="shared" si="12"/>
        <v>0.79118306220000001</v>
      </c>
      <c r="I27" s="27">
        <f t="shared" si="12"/>
        <v>0.8607704835590001</v>
      </c>
      <c r="J27" s="27">
        <f t="shared" si="12"/>
        <v>0.95090579819099996</v>
      </c>
    </row>
    <row r="28" spans="1:10">
      <c r="A28" s="25" t="s">
        <v>22</v>
      </c>
      <c r="B28" s="24">
        <f t="shared" ref="B28" si="13">B27/B21*1000</f>
        <v>44.880946256633756</v>
      </c>
      <c r="C28" s="24">
        <v>60</v>
      </c>
      <c r="D28" s="24">
        <v>85</v>
      </c>
      <c r="E28" s="24">
        <v>95</v>
      </c>
      <c r="F28" s="24">
        <v>95</v>
      </c>
      <c r="G28" s="24">
        <v>95</v>
      </c>
      <c r="H28" s="24">
        <v>95</v>
      </c>
      <c r="I28" s="24">
        <v>95</v>
      </c>
      <c r="J28" s="24">
        <v>95</v>
      </c>
    </row>
    <row r="29" spans="1:10">
      <c r="A29" s="1"/>
      <c r="B29" s="9"/>
      <c r="C29" s="9"/>
      <c r="D29" s="9"/>
      <c r="E29" s="9"/>
      <c r="F29" s="9"/>
      <c r="G29" s="9"/>
      <c r="H29" s="9"/>
      <c r="I29" s="9"/>
      <c r="J29" s="9"/>
    </row>
    <row r="30" spans="1:10" ht="29.25">
      <c r="A30" s="28" t="s">
        <v>23</v>
      </c>
      <c r="B30" s="29">
        <f>B11*B31/100</f>
        <v>17.835847483733293</v>
      </c>
      <c r="C30" s="29">
        <v>17.494372219580899</v>
      </c>
      <c r="D30" s="29">
        <v>16.514482000000001</v>
      </c>
      <c r="E30" s="29">
        <v>15.581068</v>
      </c>
      <c r="F30" s="29">
        <v>15.459797999999999</v>
      </c>
      <c r="G30" s="29">
        <v>15.572469</v>
      </c>
      <c r="H30" s="29">
        <v>16.164494999999999</v>
      </c>
      <c r="I30" s="29">
        <v>16.346423000000001</v>
      </c>
      <c r="J30" s="29">
        <v>15.904585000000001</v>
      </c>
    </row>
    <row r="31" spans="1:10">
      <c r="A31" s="30" t="s">
        <v>13</v>
      </c>
      <c r="B31" s="31">
        <v>38.949275742186025</v>
      </c>
      <c r="C31" s="32">
        <f t="shared" ref="C31:J31" si="14">C30/C11*100</f>
        <v>40.779422423265501</v>
      </c>
      <c r="D31" s="32">
        <f t="shared" si="14"/>
        <v>36.1748378729378</v>
      </c>
      <c r="E31" s="32">
        <f t="shared" si="14"/>
        <v>33.153103880641005</v>
      </c>
      <c r="F31" s="32">
        <f t="shared" si="14"/>
        <v>32.051268602055082</v>
      </c>
      <c r="G31" s="32">
        <f t="shared" si="14"/>
        <v>31.600198264370999</v>
      </c>
      <c r="H31" s="32">
        <f t="shared" si="14"/>
        <v>32.202034766016368</v>
      </c>
      <c r="I31" s="32">
        <f t="shared" si="14"/>
        <v>31.855702352509834</v>
      </c>
      <c r="J31" s="32">
        <f t="shared" si="14"/>
        <v>30.103766918952473</v>
      </c>
    </row>
    <row r="32" spans="1:10">
      <c r="A32" s="1"/>
      <c r="B32" s="10"/>
      <c r="C32" s="9"/>
      <c r="D32" s="9"/>
      <c r="E32" s="10"/>
      <c r="F32" s="10"/>
      <c r="G32" s="10"/>
      <c r="H32" s="10"/>
      <c r="I32" s="10"/>
      <c r="J32" s="10"/>
    </row>
    <row r="33" spans="1:10">
      <c r="A33" s="33" t="s">
        <v>24</v>
      </c>
      <c r="B33" s="34">
        <f>B11*B34/100</f>
        <v>9.2614833354366812</v>
      </c>
      <c r="C33" s="34">
        <v>9.2643601509793907</v>
      </c>
      <c r="D33" s="34">
        <v>9.834009</v>
      </c>
      <c r="E33" s="34">
        <v>10.490064</v>
      </c>
      <c r="F33" s="34">
        <v>10.562118999999999</v>
      </c>
      <c r="G33" s="34">
        <v>10.690863</v>
      </c>
      <c r="H33" s="34">
        <v>10.922783000000001</v>
      </c>
      <c r="I33" s="34">
        <v>11.411175999999999</v>
      </c>
      <c r="J33" s="34">
        <v>12.090025000000001</v>
      </c>
    </row>
    <row r="34" spans="1:10">
      <c r="A34" s="35" t="s">
        <v>13</v>
      </c>
      <c r="B34" s="36">
        <v>20.224890829694324</v>
      </c>
      <c r="C34" s="37">
        <f t="shared" ref="C34:J34" si="15">C33/C11*100</f>
        <v>21.595245107178069</v>
      </c>
      <c r="D34" s="37">
        <f t="shared" si="15"/>
        <v>21.541316355911814</v>
      </c>
      <c r="E34" s="37">
        <f t="shared" si="15"/>
        <v>22.320561177614557</v>
      </c>
      <c r="F34" s="37">
        <f t="shared" si="15"/>
        <v>21.897395624177587</v>
      </c>
      <c r="G34" s="37">
        <f t="shared" si="15"/>
        <v>21.694272784696388</v>
      </c>
      <c r="H34" s="37">
        <f t="shared" si="15"/>
        <v>21.759778941912668</v>
      </c>
      <c r="I34" s="37">
        <f t="shared" si="15"/>
        <v>22.237955432090782</v>
      </c>
      <c r="J34" s="37">
        <f t="shared" si="15"/>
        <v>22.883671258590422</v>
      </c>
    </row>
    <row r="35" spans="1:10">
      <c r="A35" s="38" t="s">
        <v>25</v>
      </c>
      <c r="B35" s="39">
        <f>(B11*15.2)/1000</f>
        <v>0.69604601519999987</v>
      </c>
      <c r="C35" s="57">
        <v>0.59399999999999997</v>
      </c>
      <c r="D35" s="39">
        <f t="shared" ref="D35:J35" si="16">D36/1000*D11</f>
        <v>0.66651698079999999</v>
      </c>
      <c r="E35" s="39">
        <f t="shared" si="16"/>
        <v>0.68616076979999996</v>
      </c>
      <c r="F35" s="39">
        <f t="shared" si="16"/>
        <v>0.70422501399999993</v>
      </c>
      <c r="G35" s="39">
        <f t="shared" si="16"/>
        <v>0.71948297760000002</v>
      </c>
      <c r="H35" s="39">
        <f t="shared" si="16"/>
        <v>0.73287799580000001</v>
      </c>
      <c r="I35" s="39">
        <f t="shared" si="16"/>
        <v>0.74918384519999992</v>
      </c>
      <c r="J35" s="39">
        <f t="shared" si="16"/>
        <v>0.77135509859999996</v>
      </c>
    </row>
    <row r="36" spans="1:10">
      <c r="A36" s="35" t="s">
        <v>26</v>
      </c>
      <c r="B36" s="37">
        <v>19.335971628692409</v>
      </c>
      <c r="C36" s="37">
        <f>14.6</f>
        <v>14.6</v>
      </c>
      <c r="D36" s="37">
        <f t="shared" ref="D36:J36" si="17">14.6</f>
        <v>14.6</v>
      </c>
      <c r="E36" s="37">
        <f t="shared" si="17"/>
        <v>14.6</v>
      </c>
      <c r="F36" s="37">
        <f t="shared" si="17"/>
        <v>14.6</v>
      </c>
      <c r="G36" s="37">
        <f t="shared" si="17"/>
        <v>14.6</v>
      </c>
      <c r="H36" s="37">
        <f t="shared" si="17"/>
        <v>14.6</v>
      </c>
      <c r="I36" s="37">
        <f t="shared" si="17"/>
        <v>14.6</v>
      </c>
      <c r="J36" s="37">
        <f t="shared" si="17"/>
        <v>14.6</v>
      </c>
    </row>
  </sheetData>
  <mergeCells count="1">
    <mergeCell ref="A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E11" sqref="E11"/>
    </sheetView>
  </sheetViews>
  <sheetFormatPr defaultRowHeight="15"/>
  <cols>
    <col min="1" max="1" width="25.42578125" customWidth="1"/>
  </cols>
  <sheetData>
    <row r="1" spans="1:21">
      <c r="A1" t="s">
        <v>61</v>
      </c>
    </row>
    <row r="2" spans="1:21" ht="111.75">
      <c r="A2" s="64" t="s">
        <v>62</v>
      </c>
      <c r="B2" s="65" t="s">
        <v>63</v>
      </c>
      <c r="C2" s="65" t="s">
        <v>64</v>
      </c>
      <c r="D2" s="65" t="s">
        <v>65</v>
      </c>
      <c r="E2" s="65" t="s">
        <v>66</v>
      </c>
      <c r="F2" s="65" t="s">
        <v>67</v>
      </c>
      <c r="G2" s="65"/>
      <c r="H2" s="65"/>
      <c r="I2" s="65"/>
      <c r="J2" s="65"/>
      <c r="K2" s="65"/>
      <c r="L2" s="65"/>
      <c r="M2" s="65" t="s">
        <v>68</v>
      </c>
      <c r="N2" s="66"/>
      <c r="O2" s="66"/>
      <c r="P2" s="66" t="s">
        <v>69</v>
      </c>
      <c r="Q2" s="66"/>
      <c r="R2" s="66"/>
      <c r="S2" s="66"/>
      <c r="T2" s="66"/>
      <c r="U2" s="66" t="s">
        <v>70</v>
      </c>
    </row>
    <row r="3" spans="1:21">
      <c r="A3" s="13" t="s">
        <v>71</v>
      </c>
      <c r="B3" s="64">
        <v>0</v>
      </c>
      <c r="C3" s="64">
        <v>5</v>
      </c>
      <c r="D3" s="64">
        <v>10</v>
      </c>
      <c r="E3" s="64">
        <v>15</v>
      </c>
      <c r="F3" s="64">
        <v>18</v>
      </c>
      <c r="G3" s="64">
        <v>20</v>
      </c>
      <c r="H3" s="64">
        <v>25</v>
      </c>
      <c r="I3" s="64">
        <v>30</v>
      </c>
      <c r="J3" s="64">
        <v>35</v>
      </c>
      <c r="K3" s="64">
        <v>40</v>
      </c>
      <c r="L3" s="64">
        <v>45</v>
      </c>
      <c r="M3" s="64">
        <v>50</v>
      </c>
      <c r="N3" s="64">
        <v>55</v>
      </c>
      <c r="O3" s="64">
        <v>60</v>
      </c>
      <c r="P3" s="64">
        <v>65</v>
      </c>
      <c r="Q3" s="64">
        <v>70</v>
      </c>
      <c r="R3" s="64">
        <v>75</v>
      </c>
      <c r="S3" s="64">
        <v>80</v>
      </c>
      <c r="T3" s="64">
        <v>85</v>
      </c>
      <c r="U3" s="64" t="s">
        <v>72</v>
      </c>
    </row>
    <row r="5" spans="1:21">
      <c r="A5" t="s">
        <v>73</v>
      </c>
      <c r="B5" s="51">
        <v>5</v>
      </c>
      <c r="C5" s="51">
        <v>5</v>
      </c>
      <c r="D5" s="51">
        <v>5</v>
      </c>
      <c r="E5" s="51">
        <v>5</v>
      </c>
      <c r="F5" s="51">
        <v>3</v>
      </c>
      <c r="G5" s="51">
        <v>2</v>
      </c>
      <c r="H5" s="51">
        <v>5</v>
      </c>
      <c r="I5" s="51">
        <v>5</v>
      </c>
      <c r="J5" s="51">
        <v>5</v>
      </c>
      <c r="K5" s="51">
        <v>5</v>
      </c>
      <c r="L5" s="51">
        <v>5</v>
      </c>
      <c r="M5" s="51">
        <v>5</v>
      </c>
      <c r="N5" s="51">
        <v>5</v>
      </c>
      <c r="O5" s="51">
        <v>5</v>
      </c>
      <c r="P5" s="51">
        <v>5</v>
      </c>
      <c r="Q5" s="51">
        <v>5</v>
      </c>
      <c r="R5" s="51">
        <v>5</v>
      </c>
      <c r="S5" s="51">
        <v>5</v>
      </c>
      <c r="T5" s="51">
        <v>5</v>
      </c>
      <c r="U5" s="51">
        <v>5</v>
      </c>
    </row>
    <row r="6" spans="1:21">
      <c r="A6" t="s">
        <v>74</v>
      </c>
      <c r="B6" s="51">
        <v>-200</v>
      </c>
      <c r="C6" s="51">
        <v>-200</v>
      </c>
      <c r="D6" s="51">
        <v>-200</v>
      </c>
      <c r="E6" s="51">
        <v>-300</v>
      </c>
      <c r="F6" s="51">
        <v>-300</v>
      </c>
      <c r="G6" s="51">
        <v>-400</v>
      </c>
      <c r="H6" s="51">
        <v>-500</v>
      </c>
      <c r="I6" s="51">
        <v>-500</v>
      </c>
      <c r="J6" s="51">
        <v>-500</v>
      </c>
      <c r="K6" s="51">
        <v>-500</v>
      </c>
      <c r="L6" s="51">
        <v>-500</v>
      </c>
      <c r="M6" s="51">
        <v>-500</v>
      </c>
      <c r="N6" s="51">
        <v>-500</v>
      </c>
      <c r="O6" s="51">
        <v>-500</v>
      </c>
      <c r="P6" s="51">
        <v>-500</v>
      </c>
      <c r="Q6" s="51">
        <v>-400</v>
      </c>
      <c r="R6" s="51">
        <v>-400</v>
      </c>
      <c r="S6" s="51">
        <v>-400</v>
      </c>
      <c r="T6" s="51">
        <v>-400</v>
      </c>
      <c r="U6" s="51">
        <v>-400</v>
      </c>
    </row>
    <row r="7" spans="1:21">
      <c r="A7" t="s">
        <v>75</v>
      </c>
      <c r="B7" s="51">
        <f>B6*12</f>
        <v>-2400</v>
      </c>
      <c r="C7" s="51">
        <f>C6*12</f>
        <v>-2400</v>
      </c>
      <c r="D7" s="51">
        <f>D6*12</f>
        <v>-2400</v>
      </c>
      <c r="E7" s="51">
        <f>E6*12</f>
        <v>-3600</v>
      </c>
      <c r="F7" s="51">
        <f>F6*12</f>
        <v>-3600</v>
      </c>
      <c r="G7" s="51">
        <f t="shared" ref="G7:U7" si="0">G6*12</f>
        <v>-4800</v>
      </c>
      <c r="H7" s="51">
        <f t="shared" si="0"/>
        <v>-6000</v>
      </c>
      <c r="I7" s="51">
        <f t="shared" si="0"/>
        <v>-6000</v>
      </c>
      <c r="J7" s="51">
        <f t="shared" si="0"/>
        <v>-6000</v>
      </c>
      <c r="K7" s="51">
        <f t="shared" si="0"/>
        <v>-6000</v>
      </c>
      <c r="L7" s="51">
        <f t="shared" si="0"/>
        <v>-6000</v>
      </c>
      <c r="M7" s="51">
        <f t="shared" si="0"/>
        <v>-6000</v>
      </c>
      <c r="N7" s="51">
        <f t="shared" si="0"/>
        <v>-6000</v>
      </c>
      <c r="O7" s="51">
        <f t="shared" si="0"/>
        <v>-6000</v>
      </c>
      <c r="P7" s="51">
        <f t="shared" si="0"/>
        <v>-6000</v>
      </c>
      <c r="Q7" s="51">
        <f t="shared" si="0"/>
        <v>-4800</v>
      </c>
      <c r="R7" s="51">
        <f t="shared" si="0"/>
        <v>-4800</v>
      </c>
      <c r="S7" s="51">
        <f t="shared" si="0"/>
        <v>-4800</v>
      </c>
      <c r="T7" s="51">
        <f t="shared" si="0"/>
        <v>-4800</v>
      </c>
      <c r="U7" s="51">
        <f t="shared" si="0"/>
        <v>-4800</v>
      </c>
    </row>
    <row r="8" spans="1:21">
      <c r="A8" t="s">
        <v>76</v>
      </c>
      <c r="B8" s="51">
        <f>B7*B5</f>
        <v>-12000</v>
      </c>
      <c r="C8" s="51">
        <f>C7*C5</f>
        <v>-12000</v>
      </c>
      <c r="D8" s="51">
        <f>D7*D5</f>
        <v>-12000</v>
      </c>
      <c r="E8" s="51">
        <f>E7*E5</f>
        <v>-18000</v>
      </c>
      <c r="F8" s="51">
        <f>F7*F5</f>
        <v>-10800</v>
      </c>
      <c r="G8" s="51">
        <f t="shared" ref="G8:U8" si="1">G7*G5</f>
        <v>-9600</v>
      </c>
      <c r="H8" s="51">
        <f t="shared" si="1"/>
        <v>-30000</v>
      </c>
      <c r="I8" s="51">
        <f t="shared" si="1"/>
        <v>-30000</v>
      </c>
      <c r="J8" s="51">
        <f t="shared" si="1"/>
        <v>-30000</v>
      </c>
      <c r="K8" s="51">
        <f t="shared" si="1"/>
        <v>-30000</v>
      </c>
      <c r="L8" s="51">
        <f t="shared" si="1"/>
        <v>-30000</v>
      </c>
      <c r="M8" s="51">
        <f t="shared" si="1"/>
        <v>-30000</v>
      </c>
      <c r="N8" s="51">
        <f t="shared" si="1"/>
        <v>-30000</v>
      </c>
      <c r="O8" s="51">
        <f t="shared" si="1"/>
        <v>-30000</v>
      </c>
      <c r="P8" s="51">
        <f t="shared" si="1"/>
        <v>-30000</v>
      </c>
      <c r="Q8" s="51">
        <f t="shared" si="1"/>
        <v>-24000</v>
      </c>
      <c r="R8" s="51">
        <f t="shared" si="1"/>
        <v>-24000</v>
      </c>
      <c r="S8" s="51">
        <f t="shared" si="1"/>
        <v>-24000</v>
      </c>
      <c r="T8" s="51">
        <f t="shared" si="1"/>
        <v>-24000</v>
      </c>
      <c r="U8" s="51">
        <f t="shared" si="1"/>
        <v>-24000</v>
      </c>
    </row>
    <row r="10" spans="1:21">
      <c r="A10" t="s">
        <v>77</v>
      </c>
      <c r="B10">
        <v>0</v>
      </c>
      <c r="C10">
        <v>0</v>
      </c>
      <c r="D10">
        <v>0</v>
      </c>
      <c r="E10">
        <v>0</v>
      </c>
      <c r="F10">
        <v>0</v>
      </c>
      <c r="G10">
        <v>300</v>
      </c>
      <c r="H10">
        <v>550</v>
      </c>
      <c r="I10">
        <v>700</v>
      </c>
      <c r="J10">
        <v>800</v>
      </c>
      <c r="K10">
        <v>1000</v>
      </c>
      <c r="L10">
        <v>1000</v>
      </c>
      <c r="M10">
        <v>1000</v>
      </c>
      <c r="N10">
        <v>1000</v>
      </c>
      <c r="O10">
        <v>1000</v>
      </c>
      <c r="P10">
        <v>400</v>
      </c>
      <c r="Q10">
        <v>300</v>
      </c>
      <c r="R10">
        <v>300</v>
      </c>
      <c r="S10">
        <v>200</v>
      </c>
      <c r="T10">
        <v>200</v>
      </c>
      <c r="U10">
        <v>200</v>
      </c>
    </row>
    <row r="11" spans="1:21">
      <c r="A11" t="s">
        <v>78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f>G10*12</f>
        <v>3600</v>
      </c>
      <c r="H11" s="51">
        <f t="shared" ref="H11:U11" si="2">H10*12</f>
        <v>6600</v>
      </c>
      <c r="I11" s="51">
        <f t="shared" si="2"/>
        <v>8400</v>
      </c>
      <c r="J11" s="51">
        <f t="shared" si="2"/>
        <v>9600</v>
      </c>
      <c r="K11" s="51">
        <f t="shared" si="2"/>
        <v>12000</v>
      </c>
      <c r="L11" s="51">
        <f t="shared" si="2"/>
        <v>12000</v>
      </c>
      <c r="M11" s="51">
        <f t="shared" si="2"/>
        <v>12000</v>
      </c>
      <c r="N11" s="51">
        <f t="shared" si="2"/>
        <v>12000</v>
      </c>
      <c r="O11" s="51">
        <f t="shared" si="2"/>
        <v>12000</v>
      </c>
      <c r="P11" s="51">
        <f t="shared" si="2"/>
        <v>4800</v>
      </c>
      <c r="Q11" s="51">
        <f t="shared" si="2"/>
        <v>3600</v>
      </c>
      <c r="R11" s="51">
        <f t="shared" si="2"/>
        <v>3600</v>
      </c>
      <c r="S11" s="51">
        <f t="shared" si="2"/>
        <v>2400</v>
      </c>
      <c r="T11" s="51">
        <f t="shared" si="2"/>
        <v>2400</v>
      </c>
      <c r="U11" s="51">
        <f t="shared" si="2"/>
        <v>2400</v>
      </c>
    </row>
    <row r="12" spans="1:21">
      <c r="A12" t="s">
        <v>79</v>
      </c>
      <c r="B12">
        <f t="shared" ref="B12:U12" si="3">B11*B5</f>
        <v>0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7200</v>
      </c>
      <c r="H12">
        <f t="shared" si="3"/>
        <v>33000</v>
      </c>
      <c r="I12">
        <f t="shared" si="3"/>
        <v>42000</v>
      </c>
      <c r="J12">
        <f t="shared" si="3"/>
        <v>48000</v>
      </c>
      <c r="K12">
        <f t="shared" si="3"/>
        <v>60000</v>
      </c>
      <c r="L12">
        <f t="shared" si="3"/>
        <v>60000</v>
      </c>
      <c r="M12">
        <f t="shared" si="3"/>
        <v>60000</v>
      </c>
      <c r="N12">
        <f t="shared" si="3"/>
        <v>60000</v>
      </c>
      <c r="O12">
        <f t="shared" si="3"/>
        <v>60000</v>
      </c>
      <c r="P12">
        <f t="shared" si="3"/>
        <v>24000</v>
      </c>
      <c r="Q12">
        <f t="shared" si="3"/>
        <v>18000</v>
      </c>
      <c r="R12">
        <f t="shared" si="3"/>
        <v>18000</v>
      </c>
      <c r="S12">
        <f t="shared" si="3"/>
        <v>12000</v>
      </c>
      <c r="T12">
        <f t="shared" si="3"/>
        <v>12000</v>
      </c>
      <c r="U12">
        <f t="shared" si="3"/>
        <v>12000</v>
      </c>
    </row>
    <row r="14" spans="1:21">
      <c r="A14" t="s">
        <v>80</v>
      </c>
      <c r="B14" s="51">
        <f t="shared" ref="B14:U16" si="4">B6+B10</f>
        <v>-200</v>
      </c>
      <c r="C14" s="51">
        <f t="shared" si="4"/>
        <v>-200</v>
      </c>
      <c r="D14" s="51">
        <f t="shared" si="4"/>
        <v>-200</v>
      </c>
      <c r="E14" s="51">
        <f t="shared" si="4"/>
        <v>-300</v>
      </c>
      <c r="F14" s="51">
        <f t="shared" si="4"/>
        <v>-300</v>
      </c>
      <c r="G14" s="51">
        <f t="shared" si="4"/>
        <v>-100</v>
      </c>
      <c r="H14" s="51">
        <f t="shared" si="4"/>
        <v>50</v>
      </c>
      <c r="I14" s="51">
        <f t="shared" si="4"/>
        <v>200</v>
      </c>
      <c r="J14" s="51">
        <f t="shared" si="4"/>
        <v>300</v>
      </c>
      <c r="K14" s="51">
        <f t="shared" si="4"/>
        <v>500</v>
      </c>
      <c r="L14" s="51">
        <f t="shared" si="4"/>
        <v>500</v>
      </c>
      <c r="M14" s="51">
        <f t="shared" si="4"/>
        <v>500</v>
      </c>
      <c r="N14" s="51">
        <f t="shared" si="4"/>
        <v>500</v>
      </c>
      <c r="O14" s="51">
        <f t="shared" si="4"/>
        <v>500</v>
      </c>
      <c r="P14" s="51">
        <f t="shared" si="4"/>
        <v>-100</v>
      </c>
      <c r="Q14" s="51">
        <f t="shared" si="4"/>
        <v>-100</v>
      </c>
      <c r="R14" s="51">
        <f t="shared" si="4"/>
        <v>-100</v>
      </c>
      <c r="S14" s="51">
        <f t="shared" si="4"/>
        <v>-200</v>
      </c>
      <c r="T14" s="51">
        <f t="shared" si="4"/>
        <v>-200</v>
      </c>
      <c r="U14" s="51">
        <f t="shared" si="4"/>
        <v>-200</v>
      </c>
    </row>
    <row r="15" spans="1:21">
      <c r="A15" t="s">
        <v>81</v>
      </c>
      <c r="B15" s="51">
        <f t="shared" si="4"/>
        <v>-2400</v>
      </c>
      <c r="C15" s="51">
        <f t="shared" si="4"/>
        <v>-2400</v>
      </c>
      <c r="D15" s="51">
        <f t="shared" si="4"/>
        <v>-2400</v>
      </c>
      <c r="E15" s="51">
        <f t="shared" si="4"/>
        <v>-3600</v>
      </c>
      <c r="F15" s="51">
        <f t="shared" si="4"/>
        <v>-3600</v>
      </c>
      <c r="G15" s="51">
        <f t="shared" si="4"/>
        <v>-1200</v>
      </c>
      <c r="H15" s="51">
        <f t="shared" si="4"/>
        <v>600</v>
      </c>
      <c r="I15" s="51">
        <f t="shared" si="4"/>
        <v>2400</v>
      </c>
      <c r="J15" s="51">
        <f t="shared" si="4"/>
        <v>3600</v>
      </c>
      <c r="K15" s="51">
        <f t="shared" si="4"/>
        <v>6000</v>
      </c>
      <c r="L15" s="51">
        <f t="shared" si="4"/>
        <v>6000</v>
      </c>
      <c r="M15" s="51">
        <f t="shared" si="4"/>
        <v>6000</v>
      </c>
      <c r="N15" s="51">
        <f t="shared" si="4"/>
        <v>6000</v>
      </c>
      <c r="O15" s="51">
        <f t="shared" si="4"/>
        <v>6000</v>
      </c>
      <c r="P15" s="51">
        <f t="shared" si="4"/>
        <v>-1200</v>
      </c>
      <c r="Q15" s="51">
        <f t="shared" si="4"/>
        <v>-1200</v>
      </c>
      <c r="R15" s="51">
        <f t="shared" si="4"/>
        <v>-1200</v>
      </c>
      <c r="S15" s="51">
        <f t="shared" si="4"/>
        <v>-2400</v>
      </c>
      <c r="T15" s="51">
        <f t="shared" si="4"/>
        <v>-2400</v>
      </c>
      <c r="U15" s="51">
        <f t="shared" si="4"/>
        <v>-2400</v>
      </c>
    </row>
    <row r="16" spans="1:21">
      <c r="A16" t="s">
        <v>82</v>
      </c>
      <c r="B16" s="51">
        <f t="shared" si="4"/>
        <v>-12000</v>
      </c>
      <c r="C16" s="51">
        <f t="shared" si="4"/>
        <v>-12000</v>
      </c>
      <c r="D16" s="51">
        <f t="shared" si="4"/>
        <v>-12000</v>
      </c>
      <c r="E16" s="51">
        <f t="shared" si="4"/>
        <v>-18000</v>
      </c>
      <c r="F16" s="51">
        <f t="shared" si="4"/>
        <v>-10800</v>
      </c>
      <c r="G16" s="51">
        <f t="shared" si="4"/>
        <v>-2400</v>
      </c>
      <c r="H16" s="51">
        <f t="shared" si="4"/>
        <v>3000</v>
      </c>
      <c r="I16" s="51">
        <f t="shared" si="4"/>
        <v>12000</v>
      </c>
      <c r="J16" s="51">
        <f t="shared" si="4"/>
        <v>18000</v>
      </c>
      <c r="K16" s="51">
        <f t="shared" si="4"/>
        <v>30000</v>
      </c>
      <c r="L16" s="51">
        <f t="shared" si="4"/>
        <v>30000</v>
      </c>
      <c r="M16" s="51">
        <f t="shared" si="4"/>
        <v>30000</v>
      </c>
      <c r="N16" s="51">
        <f t="shared" si="4"/>
        <v>30000</v>
      </c>
      <c r="O16" s="51">
        <f t="shared" si="4"/>
        <v>30000</v>
      </c>
      <c r="P16" s="51">
        <f t="shared" si="4"/>
        <v>-6000</v>
      </c>
      <c r="Q16" s="51">
        <f t="shared" si="4"/>
        <v>-6000</v>
      </c>
      <c r="R16" s="51">
        <f t="shared" si="4"/>
        <v>-6000</v>
      </c>
      <c r="S16" s="51">
        <f t="shared" si="4"/>
        <v>-12000</v>
      </c>
      <c r="T16" s="51">
        <f t="shared" si="4"/>
        <v>-12000</v>
      </c>
      <c r="U16" s="51">
        <f t="shared" si="4"/>
        <v>-12000</v>
      </c>
    </row>
    <row r="17" spans="1:21">
      <c r="A17" t="s">
        <v>83</v>
      </c>
      <c r="B17" s="51">
        <f>B16</f>
        <v>-12000</v>
      </c>
      <c r="C17" s="51">
        <f t="shared" ref="C17:S17" si="5">B17+C16</f>
        <v>-24000</v>
      </c>
      <c r="D17" s="51">
        <f t="shared" si="5"/>
        <v>-36000</v>
      </c>
      <c r="E17" s="51">
        <f t="shared" si="5"/>
        <v>-54000</v>
      </c>
      <c r="F17" s="51">
        <f t="shared" si="5"/>
        <v>-64800</v>
      </c>
      <c r="G17" s="51">
        <f t="shared" si="5"/>
        <v>-67200</v>
      </c>
      <c r="H17" s="51">
        <f t="shared" si="5"/>
        <v>-64200</v>
      </c>
      <c r="I17" s="51">
        <f t="shared" si="5"/>
        <v>-52200</v>
      </c>
      <c r="J17" s="51">
        <f t="shared" si="5"/>
        <v>-34200</v>
      </c>
      <c r="K17" s="51">
        <f t="shared" si="5"/>
        <v>-4200</v>
      </c>
      <c r="L17" s="51">
        <f t="shared" si="5"/>
        <v>25800</v>
      </c>
      <c r="M17" s="51">
        <f t="shared" si="5"/>
        <v>55800</v>
      </c>
      <c r="N17" s="51">
        <f t="shared" si="5"/>
        <v>85800</v>
      </c>
      <c r="O17" s="51">
        <f t="shared" si="5"/>
        <v>115800</v>
      </c>
      <c r="P17" s="51">
        <f t="shared" si="5"/>
        <v>109800</v>
      </c>
      <c r="Q17" s="51">
        <f t="shared" si="5"/>
        <v>103800</v>
      </c>
      <c r="R17" s="51">
        <f t="shared" si="5"/>
        <v>97800</v>
      </c>
      <c r="S17" s="51">
        <f t="shared" si="5"/>
        <v>85800</v>
      </c>
      <c r="T17" s="51">
        <f t="shared" ref="T17:U17" si="6">Q17+T16</f>
        <v>91800</v>
      </c>
      <c r="U17" s="51">
        <f t="shared" si="6"/>
        <v>85800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4"/>
  <sheetViews>
    <sheetView topLeftCell="A10" workbookViewId="0">
      <selection activeCell="F149" sqref="F149"/>
    </sheetView>
  </sheetViews>
  <sheetFormatPr defaultRowHeight="15"/>
  <cols>
    <col min="2" max="2" width="51.140625" customWidth="1"/>
    <col min="4" max="4" width="30.5703125" customWidth="1"/>
    <col min="5" max="5" width="42.7109375" customWidth="1"/>
    <col min="6" max="6" width="38.42578125" customWidth="1"/>
  </cols>
  <sheetData>
    <row r="1" spans="1:13" ht="18.75">
      <c r="A1" s="352" t="s">
        <v>625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</row>
    <row r="2" spans="1:13" ht="15.75" thickBot="1"/>
    <row r="3" spans="1:13">
      <c r="A3" s="353" t="s">
        <v>84</v>
      </c>
      <c r="B3" s="67" t="s">
        <v>85</v>
      </c>
      <c r="C3" s="356" t="s">
        <v>86</v>
      </c>
      <c r="D3" s="357"/>
      <c r="E3" s="357"/>
      <c r="F3" s="358"/>
      <c r="G3" s="359" t="s">
        <v>87</v>
      </c>
      <c r="H3" s="360"/>
      <c r="I3" s="360"/>
      <c r="J3" s="361"/>
      <c r="K3" s="362" t="s">
        <v>88</v>
      </c>
      <c r="L3" s="363"/>
      <c r="M3" s="364"/>
    </row>
    <row r="4" spans="1:13">
      <c r="A4" s="354"/>
      <c r="B4" s="68" t="s">
        <v>89</v>
      </c>
      <c r="C4" s="371">
        <v>42.5</v>
      </c>
      <c r="D4" s="372"/>
      <c r="E4" s="372"/>
      <c r="F4" s="373"/>
      <c r="G4" s="374">
        <v>511.8</v>
      </c>
      <c r="H4" s="375"/>
      <c r="I4" s="375"/>
      <c r="J4" s="376"/>
      <c r="K4" s="365"/>
      <c r="L4" s="366"/>
      <c r="M4" s="367"/>
    </row>
    <row r="5" spans="1:13">
      <c r="A5" s="354"/>
      <c r="B5" s="68" t="s">
        <v>626</v>
      </c>
      <c r="C5" s="377">
        <f>33.4954</f>
        <v>33.495399999999997</v>
      </c>
      <c r="D5" s="378"/>
      <c r="E5" s="378"/>
      <c r="F5" s="379"/>
      <c r="G5" s="380">
        <v>1</v>
      </c>
      <c r="H5" s="381"/>
      <c r="I5" s="381"/>
      <c r="J5" s="382"/>
      <c r="K5" s="368"/>
      <c r="L5" s="369"/>
      <c r="M5" s="370"/>
    </row>
    <row r="6" spans="1:13" ht="52.5" thickBot="1">
      <c r="A6" s="355"/>
      <c r="B6" s="69" t="s">
        <v>90</v>
      </c>
      <c r="C6" s="279" t="s">
        <v>91</v>
      </c>
      <c r="D6" s="280" t="s">
        <v>92</v>
      </c>
      <c r="E6" s="281" t="s">
        <v>93</v>
      </c>
      <c r="F6" s="282" t="s">
        <v>94</v>
      </c>
      <c r="G6" s="70" t="s">
        <v>91</v>
      </c>
      <c r="H6" s="71" t="s">
        <v>92</v>
      </c>
      <c r="I6" s="72" t="s">
        <v>93</v>
      </c>
      <c r="J6" s="73" t="s">
        <v>94</v>
      </c>
      <c r="K6" s="74" t="s">
        <v>93</v>
      </c>
      <c r="L6" s="75" t="s">
        <v>94</v>
      </c>
      <c r="M6" s="76" t="s">
        <v>92</v>
      </c>
    </row>
    <row r="7" spans="1:13">
      <c r="A7" s="77"/>
      <c r="B7" s="68" t="s">
        <v>95</v>
      </c>
      <c r="C7" s="268">
        <f>2983/C5</f>
        <v>89.057004842455981</v>
      </c>
      <c r="D7" s="268" t="s">
        <v>96</v>
      </c>
      <c r="E7" s="93">
        <f>C7/$C$4*1000</f>
        <v>2095.4589374695524</v>
      </c>
      <c r="F7" s="283">
        <f>E7/12</f>
        <v>174.62157812246269</v>
      </c>
      <c r="G7" s="275"/>
      <c r="H7" s="78"/>
      <c r="I7" s="79"/>
      <c r="J7" s="80"/>
      <c r="K7" s="81"/>
      <c r="L7" s="82"/>
      <c r="M7" s="83"/>
    </row>
    <row r="8" spans="1:13">
      <c r="A8" s="77">
        <v>1</v>
      </c>
      <c r="B8" s="68" t="s">
        <v>97</v>
      </c>
      <c r="C8" s="268">
        <f>2652.082/C5</f>
        <v>79.177498999862678</v>
      </c>
      <c r="D8" s="268" t="s">
        <v>96</v>
      </c>
      <c r="E8" s="93">
        <f t="shared" ref="E8:E25" si="0">C8/$C$4*1000</f>
        <v>1862.9999764673571</v>
      </c>
      <c r="F8" s="283">
        <f>E8/12</f>
        <v>155.24999803894642</v>
      </c>
      <c r="G8" s="275"/>
      <c r="H8" s="78"/>
      <c r="I8" s="79"/>
      <c r="J8" s="80"/>
      <c r="K8" s="81"/>
      <c r="L8" s="82"/>
      <c r="M8" s="83"/>
    </row>
    <row r="9" spans="1:13">
      <c r="A9" s="84" t="s">
        <v>98</v>
      </c>
      <c r="B9" s="85" t="s">
        <v>99</v>
      </c>
      <c r="C9" s="284">
        <f>1209.097/C5</f>
        <v>36.097404419711367</v>
      </c>
      <c r="D9" s="284" t="s">
        <v>96</v>
      </c>
      <c r="E9" s="93">
        <f t="shared" si="0"/>
        <v>849.35069222850279</v>
      </c>
      <c r="F9" s="285">
        <f t="shared" ref="F9:F11" si="1">E9/12</f>
        <v>70.779224352375238</v>
      </c>
      <c r="G9" s="276"/>
      <c r="H9" s="86"/>
      <c r="I9" s="87"/>
      <c r="J9" s="88"/>
      <c r="K9" s="89"/>
      <c r="L9" s="90"/>
      <c r="M9" s="91"/>
    </row>
    <row r="10" spans="1:13" ht="30">
      <c r="A10" s="84" t="s">
        <v>100</v>
      </c>
      <c r="B10" s="92" t="s">
        <v>101</v>
      </c>
      <c r="C10" s="284">
        <f>(477.854+78.673)/C5</f>
        <v>16.615027735151696</v>
      </c>
      <c r="D10" s="284" t="s">
        <v>96</v>
      </c>
      <c r="E10" s="93">
        <f t="shared" si="0"/>
        <v>390.94182906239286</v>
      </c>
      <c r="F10" s="285">
        <f t="shared" si="1"/>
        <v>32.578485755199402</v>
      </c>
      <c r="G10" s="276"/>
      <c r="H10" s="86"/>
      <c r="I10" s="87"/>
      <c r="J10" s="88"/>
      <c r="K10" s="89"/>
      <c r="L10" s="90"/>
      <c r="M10" s="91"/>
    </row>
    <row r="11" spans="1:13">
      <c r="A11" s="84" t="s">
        <v>102</v>
      </c>
      <c r="B11" s="85" t="s">
        <v>103</v>
      </c>
      <c r="C11" s="284">
        <f>886.458/C5</f>
        <v>26.465066844999615</v>
      </c>
      <c r="D11" s="284" t="s">
        <v>96</v>
      </c>
      <c r="E11" s="93">
        <f t="shared" si="0"/>
        <v>622.70745517646151</v>
      </c>
      <c r="F11" s="285">
        <f t="shared" si="1"/>
        <v>51.89228793137179</v>
      </c>
      <c r="G11" s="276"/>
      <c r="H11" s="86"/>
      <c r="I11" s="87"/>
      <c r="J11" s="88"/>
      <c r="K11" s="89"/>
      <c r="L11" s="90"/>
      <c r="M11" s="91"/>
    </row>
    <row r="12" spans="1:13">
      <c r="A12" s="77" t="s">
        <v>104</v>
      </c>
      <c r="B12" s="68" t="s">
        <v>105</v>
      </c>
      <c r="C12" s="93">
        <f>2652.082/C5</f>
        <v>79.177498999862678</v>
      </c>
      <c r="D12" s="93">
        <f ca="1">C12/$D$12*100</f>
        <v>100</v>
      </c>
      <c r="E12" s="93">
        <f t="shared" si="0"/>
        <v>1862.9999764673571</v>
      </c>
      <c r="F12" s="283">
        <f>E12/12</f>
        <v>155.24999803894642</v>
      </c>
      <c r="G12" s="277">
        <v>8362</v>
      </c>
      <c r="H12" s="93">
        <v>100</v>
      </c>
      <c r="I12" s="93">
        <f>G12/G4*1000</f>
        <v>16338.413442751076</v>
      </c>
      <c r="J12" s="94">
        <f>I12/12</f>
        <v>1361.5344535625898</v>
      </c>
      <c r="K12" s="95">
        <f>I12-E12</f>
        <v>14475.413466283719</v>
      </c>
      <c r="L12" s="96">
        <f>J12-F12</f>
        <v>1206.2844555236434</v>
      </c>
      <c r="M12" s="97">
        <f>J12/F12*100</f>
        <v>876.9948281873933</v>
      </c>
    </row>
    <row r="13" spans="1:13">
      <c r="A13" s="98" t="s">
        <v>106</v>
      </c>
      <c r="B13" s="92" t="s">
        <v>107</v>
      </c>
      <c r="C13" s="100">
        <f>$C$12*D13/100</f>
        <v>37.926022020934219</v>
      </c>
      <c r="D13" s="100">
        <v>47.9</v>
      </c>
      <c r="E13" s="93">
        <f t="shared" si="0"/>
        <v>892.37698872786393</v>
      </c>
      <c r="F13" s="283">
        <f t="shared" ref="F13:F25" si="2">E13/12</f>
        <v>74.364749060655328</v>
      </c>
      <c r="G13" s="278">
        <f>$G$12*H13/100</f>
        <v>1020.164</v>
      </c>
      <c r="H13" s="100">
        <v>12.2</v>
      </c>
      <c r="I13" s="100">
        <f>$J$12*H13/100</f>
        <v>166.10720333463593</v>
      </c>
      <c r="J13" s="101">
        <f>$K$12*H13/100</f>
        <v>1766.0004428866137</v>
      </c>
      <c r="K13" s="99">
        <f t="shared" ref="K13:L25" si="3">I13-E13</f>
        <v>-726.26978539322795</v>
      </c>
      <c r="L13" s="102">
        <f t="shared" si="3"/>
        <v>1691.6356938259582</v>
      </c>
      <c r="M13" s="103">
        <f>J13/F13*100</f>
        <v>2374.781687821177</v>
      </c>
    </row>
    <row r="14" spans="1:13">
      <c r="A14" s="98" t="s">
        <v>108</v>
      </c>
      <c r="B14" s="92" t="s">
        <v>109</v>
      </c>
      <c r="C14" s="100">
        <f t="shared" ref="C14:C25" si="4">$C$12*D14/100</f>
        <v>2.9295674629949189</v>
      </c>
      <c r="D14" s="100">
        <v>3.7</v>
      </c>
      <c r="E14" s="93">
        <f t="shared" si="0"/>
        <v>68.930999129292204</v>
      </c>
      <c r="F14" s="283">
        <f t="shared" si="2"/>
        <v>5.7442499274410173</v>
      </c>
      <c r="G14" s="278">
        <f t="shared" ref="G14:G25" si="5">$G$12*H14/100</f>
        <v>1087.06</v>
      </c>
      <c r="H14" s="100">
        <v>13</v>
      </c>
      <c r="I14" s="100">
        <f t="shared" ref="I14:I25" si="6">$J$12*H14/100</f>
        <v>176.99947896313668</v>
      </c>
      <c r="J14" s="101">
        <f t="shared" ref="J14:J25" si="7">$K$12*H14/100</f>
        <v>1881.8037506168832</v>
      </c>
      <c r="K14" s="99">
        <f t="shared" si="3"/>
        <v>108.06847983384448</v>
      </c>
      <c r="L14" s="102">
        <f t="shared" si="3"/>
        <v>1876.0595006894423</v>
      </c>
      <c r="M14" s="103">
        <f t="shared" ref="M14:M25" si="8">J14/F14*100</f>
        <v>32759.781945198203</v>
      </c>
    </row>
    <row r="15" spans="1:13" ht="30">
      <c r="A15" s="98" t="s">
        <v>110</v>
      </c>
      <c r="B15" s="92" t="s">
        <v>111</v>
      </c>
      <c r="C15" s="100">
        <f t="shared" si="4"/>
        <v>13.460174829976655</v>
      </c>
      <c r="D15" s="100">
        <v>17</v>
      </c>
      <c r="E15" s="93">
        <f t="shared" si="0"/>
        <v>316.70999599945071</v>
      </c>
      <c r="F15" s="283">
        <f t="shared" si="2"/>
        <v>26.392499666620893</v>
      </c>
      <c r="G15" s="278">
        <f t="shared" si="5"/>
        <v>2023.604</v>
      </c>
      <c r="H15" s="100">
        <v>24.2</v>
      </c>
      <c r="I15" s="100">
        <f t="shared" si="6"/>
        <v>329.49133776214671</v>
      </c>
      <c r="J15" s="101">
        <f t="shared" si="7"/>
        <v>3503.0500588406599</v>
      </c>
      <c r="K15" s="99">
        <f t="shared" si="3"/>
        <v>12.781341762696002</v>
      </c>
      <c r="L15" s="102">
        <f t="shared" si="3"/>
        <v>3476.6575591740389</v>
      </c>
      <c r="M15" s="103">
        <f t="shared" si="8"/>
        <v>13272.899888565822</v>
      </c>
    </row>
    <row r="16" spans="1:13">
      <c r="A16" s="98" t="s">
        <v>112</v>
      </c>
      <c r="B16" s="92" t="s">
        <v>113</v>
      </c>
      <c r="C16" s="100">
        <f t="shared" si="4"/>
        <v>2.4545024689957429</v>
      </c>
      <c r="D16" s="100">
        <v>3.1</v>
      </c>
      <c r="E16" s="93">
        <f t="shared" si="0"/>
        <v>57.752999270488068</v>
      </c>
      <c r="F16" s="283">
        <f t="shared" si="2"/>
        <v>4.8127499392073387</v>
      </c>
      <c r="G16" s="278">
        <f t="shared" si="5"/>
        <v>317.75599999999997</v>
      </c>
      <c r="H16" s="100">
        <v>3.8</v>
      </c>
      <c r="I16" s="100">
        <f t="shared" si="6"/>
        <v>51.738309235378409</v>
      </c>
      <c r="J16" s="101">
        <f t="shared" si="7"/>
        <v>550.06571171878136</v>
      </c>
      <c r="K16" s="99">
        <f t="shared" si="3"/>
        <v>-6.014690035109659</v>
      </c>
      <c r="L16" s="102">
        <f t="shared" si="3"/>
        <v>545.25296177957398</v>
      </c>
      <c r="M16" s="103">
        <f t="shared" si="8"/>
        <v>11429.343279143593</v>
      </c>
    </row>
    <row r="17" spans="1:22">
      <c r="A17" s="98" t="s">
        <v>114</v>
      </c>
      <c r="B17" s="92" t="s">
        <v>115</v>
      </c>
      <c r="C17" s="100">
        <f t="shared" si="4"/>
        <v>4.3547624449924474</v>
      </c>
      <c r="D17" s="100">
        <v>5.5</v>
      </c>
      <c r="E17" s="93">
        <f t="shared" si="0"/>
        <v>102.46499870570464</v>
      </c>
      <c r="F17" s="283">
        <f t="shared" si="2"/>
        <v>8.5387498921420537</v>
      </c>
      <c r="G17" s="278">
        <f t="shared" si="5"/>
        <v>409.73800000000006</v>
      </c>
      <c r="H17" s="100">
        <v>4.9000000000000004</v>
      </c>
      <c r="I17" s="100">
        <f t="shared" si="6"/>
        <v>66.715188224566901</v>
      </c>
      <c r="J17" s="101">
        <f t="shared" si="7"/>
        <v>709.29525984790223</v>
      </c>
      <c r="K17" s="99">
        <f t="shared" si="3"/>
        <v>-35.749810481137743</v>
      </c>
      <c r="L17" s="102">
        <f t="shared" si="3"/>
        <v>700.75650995576018</v>
      </c>
      <c r="M17" s="103">
        <f t="shared" si="8"/>
        <v>8306.7810722579488</v>
      </c>
    </row>
    <row r="18" spans="1:22">
      <c r="A18" s="98" t="s">
        <v>116</v>
      </c>
      <c r="B18" s="92" t="s">
        <v>117</v>
      </c>
      <c r="C18" s="100">
        <f t="shared" si="4"/>
        <v>3.0087449619947817</v>
      </c>
      <c r="D18" s="100">
        <v>3.8</v>
      </c>
      <c r="E18" s="93">
        <f t="shared" si="0"/>
        <v>70.793999105759568</v>
      </c>
      <c r="F18" s="283">
        <f t="shared" si="2"/>
        <v>5.8994999254799643</v>
      </c>
      <c r="G18" s="278">
        <f t="shared" si="5"/>
        <v>334.48</v>
      </c>
      <c r="H18" s="100">
        <v>4</v>
      </c>
      <c r="I18" s="100">
        <f t="shared" si="6"/>
        <v>54.461378142503591</v>
      </c>
      <c r="J18" s="101">
        <f t="shared" si="7"/>
        <v>579.0165386513487</v>
      </c>
      <c r="K18" s="99">
        <f t="shared" si="3"/>
        <v>-16.332620963255977</v>
      </c>
      <c r="L18" s="102">
        <f t="shared" si="3"/>
        <v>573.11703872586872</v>
      </c>
      <c r="M18" s="103">
        <f t="shared" si="8"/>
        <v>9814.6715139460193</v>
      </c>
    </row>
    <row r="19" spans="1:22" ht="30">
      <c r="A19" s="98" t="s">
        <v>118</v>
      </c>
      <c r="B19" s="92" t="s">
        <v>119</v>
      </c>
      <c r="C19" s="100">
        <f t="shared" si="4"/>
        <v>1.5835499799972537</v>
      </c>
      <c r="D19" s="100">
        <v>2</v>
      </c>
      <c r="E19" s="93">
        <f t="shared" si="0"/>
        <v>37.259999529347148</v>
      </c>
      <c r="F19" s="283">
        <f t="shared" si="2"/>
        <v>3.1049999607789291</v>
      </c>
      <c r="G19" s="278">
        <f t="shared" si="5"/>
        <v>459.91</v>
      </c>
      <c r="H19" s="100">
        <v>5.5</v>
      </c>
      <c r="I19" s="100">
        <f t="shared" si="6"/>
        <v>74.884394945942446</v>
      </c>
      <c r="J19" s="101">
        <f t="shared" si="7"/>
        <v>796.14774064560447</v>
      </c>
      <c r="K19" s="99">
        <f t="shared" si="3"/>
        <v>37.624395416595299</v>
      </c>
      <c r="L19" s="102">
        <f t="shared" si="3"/>
        <v>793.0427406848255</v>
      </c>
      <c r="M19" s="103">
        <f t="shared" si="8"/>
        <v>25640.829330183969</v>
      </c>
    </row>
    <row r="20" spans="1:22">
      <c r="A20" s="98" t="s">
        <v>120</v>
      </c>
      <c r="B20" s="92" t="s">
        <v>121</v>
      </c>
      <c r="C20" s="100">
        <f t="shared" si="4"/>
        <v>3.0879224609946441</v>
      </c>
      <c r="D20" s="100">
        <v>3.9</v>
      </c>
      <c r="E20" s="93">
        <f t="shared" si="0"/>
        <v>72.656999082226918</v>
      </c>
      <c r="F20" s="283">
        <f t="shared" si="2"/>
        <v>6.0547499235189095</v>
      </c>
      <c r="G20" s="278">
        <f t="shared" si="5"/>
        <v>710.77</v>
      </c>
      <c r="H20" s="100">
        <v>8.5</v>
      </c>
      <c r="I20" s="100">
        <f t="shared" si="6"/>
        <v>115.73042855282011</v>
      </c>
      <c r="J20" s="101">
        <f t="shared" si="7"/>
        <v>1230.4101446341163</v>
      </c>
      <c r="K20" s="99">
        <f t="shared" si="3"/>
        <v>43.073429470593197</v>
      </c>
      <c r="L20" s="102">
        <f t="shared" si="3"/>
        <v>1224.3553947105972</v>
      </c>
      <c r="M20" s="103">
        <f t="shared" si="8"/>
        <v>20321.403198747215</v>
      </c>
    </row>
    <row r="21" spans="1:22">
      <c r="A21" s="98" t="s">
        <v>122</v>
      </c>
      <c r="B21" s="92" t="s">
        <v>123</v>
      </c>
      <c r="C21" s="100">
        <f t="shared" si="4"/>
        <v>1.9794374749965669</v>
      </c>
      <c r="D21" s="100">
        <v>2.5</v>
      </c>
      <c r="E21" s="93">
        <f t="shared" si="0"/>
        <v>46.574999411683926</v>
      </c>
      <c r="F21" s="283">
        <f t="shared" si="2"/>
        <v>3.8812499509736607</v>
      </c>
      <c r="G21" s="278">
        <f t="shared" si="5"/>
        <v>953.26800000000003</v>
      </c>
      <c r="H21" s="100">
        <v>11.4</v>
      </c>
      <c r="I21" s="100">
        <f t="shared" si="6"/>
        <v>155.21492770613523</v>
      </c>
      <c r="J21" s="101">
        <f t="shared" si="7"/>
        <v>1650.1971351563438</v>
      </c>
      <c r="K21" s="99">
        <f t="shared" si="3"/>
        <v>108.63992829445129</v>
      </c>
      <c r="L21" s="102">
        <f t="shared" si="3"/>
        <v>1646.3158852053703</v>
      </c>
      <c r="M21" s="103">
        <f t="shared" si="8"/>
        <v>42517.156998414153</v>
      </c>
    </row>
    <row r="22" spans="1:22">
      <c r="A22" s="98" t="s">
        <v>124</v>
      </c>
      <c r="B22" s="92" t="s">
        <v>125</v>
      </c>
      <c r="C22" s="100">
        <f t="shared" si="4"/>
        <v>1.8210824769968414</v>
      </c>
      <c r="D22" s="100">
        <v>2.2999999999999998</v>
      </c>
      <c r="E22" s="93">
        <f t="shared" si="0"/>
        <v>42.848999458749212</v>
      </c>
      <c r="F22" s="283">
        <f t="shared" si="2"/>
        <v>3.5707499548957675</v>
      </c>
      <c r="G22" s="278">
        <f t="shared" si="5"/>
        <v>735.85600000000011</v>
      </c>
      <c r="H22" s="100">
        <v>8.8000000000000007</v>
      </c>
      <c r="I22" s="100">
        <f t="shared" si="6"/>
        <v>119.81503191350789</v>
      </c>
      <c r="J22" s="101">
        <f t="shared" si="7"/>
        <v>1273.8363850329674</v>
      </c>
      <c r="K22" s="99">
        <f t="shared" si="3"/>
        <v>76.966032454758675</v>
      </c>
      <c r="L22" s="102">
        <f t="shared" si="3"/>
        <v>1270.2656350780717</v>
      </c>
      <c r="M22" s="103">
        <f t="shared" si="8"/>
        <v>35674.197328951632</v>
      </c>
    </row>
    <row r="23" spans="1:22">
      <c r="A23" s="98" t="s">
        <v>126</v>
      </c>
      <c r="B23" s="92" t="s">
        <v>127</v>
      </c>
      <c r="C23" s="100">
        <f t="shared" si="4"/>
        <v>1.9002599759967043</v>
      </c>
      <c r="D23" s="100">
        <v>2.4</v>
      </c>
      <c r="E23" s="93">
        <f t="shared" si="0"/>
        <v>44.711999435216576</v>
      </c>
      <c r="F23" s="283">
        <f t="shared" si="2"/>
        <v>3.7259999529347145</v>
      </c>
      <c r="G23" s="278">
        <f t="shared" si="5"/>
        <v>209.05</v>
      </c>
      <c r="H23" s="100">
        <v>2.5</v>
      </c>
      <c r="I23" s="100">
        <f t="shared" si="6"/>
        <v>34.038361339064743</v>
      </c>
      <c r="J23" s="101">
        <f t="shared" si="7"/>
        <v>361.88533665709298</v>
      </c>
      <c r="K23" s="99">
        <f t="shared" si="3"/>
        <v>-10.673638096151834</v>
      </c>
      <c r="L23" s="102">
        <f t="shared" si="3"/>
        <v>358.15933670415825</v>
      </c>
      <c r="M23" s="103">
        <f t="shared" si="8"/>
        <v>9712.4353523424161</v>
      </c>
    </row>
    <row r="24" spans="1:22" ht="15.75" thickBot="1">
      <c r="A24" s="104" t="s">
        <v>128</v>
      </c>
      <c r="B24" s="105" t="s">
        <v>129</v>
      </c>
      <c r="C24" s="100">
        <f t="shared" si="4"/>
        <v>0.87095248899848954</v>
      </c>
      <c r="D24" s="100">
        <v>1.1000000000000001</v>
      </c>
      <c r="E24" s="93">
        <f t="shared" si="0"/>
        <v>20.492999741140931</v>
      </c>
      <c r="F24" s="283">
        <f t="shared" si="2"/>
        <v>1.7077499784284109</v>
      </c>
      <c r="G24" s="278">
        <f t="shared" si="5"/>
        <v>91.982000000000014</v>
      </c>
      <c r="H24" s="107">
        <v>1.1000000000000001</v>
      </c>
      <c r="I24" s="107">
        <f t="shared" si="6"/>
        <v>14.976878989188487</v>
      </c>
      <c r="J24" s="108">
        <f t="shared" si="7"/>
        <v>159.22954812912093</v>
      </c>
      <c r="K24" s="106">
        <f t="shared" si="3"/>
        <v>-5.5161207519524442</v>
      </c>
      <c r="L24" s="109">
        <f t="shared" si="3"/>
        <v>157.52179815069252</v>
      </c>
      <c r="M24" s="110">
        <f t="shared" si="8"/>
        <v>9323.9379382487205</v>
      </c>
    </row>
    <row r="25" spans="1:22" ht="60">
      <c r="B25" s="271" t="s">
        <v>350</v>
      </c>
      <c r="C25" s="100">
        <f t="shared" si="4"/>
        <v>3.8005199519934085</v>
      </c>
      <c r="D25" s="286">
        <v>4.8</v>
      </c>
      <c r="E25" s="93">
        <f t="shared" si="0"/>
        <v>89.423998870433152</v>
      </c>
      <c r="F25" s="283">
        <f t="shared" si="2"/>
        <v>7.4519999058694291</v>
      </c>
      <c r="G25" s="287">
        <f t="shared" si="5"/>
        <v>0</v>
      </c>
      <c r="H25" s="272"/>
      <c r="I25" s="272">
        <f t="shared" si="6"/>
        <v>0</v>
      </c>
      <c r="J25" s="274">
        <f t="shared" si="7"/>
        <v>0</v>
      </c>
      <c r="K25" s="273">
        <f t="shared" si="3"/>
        <v>-89.423998870433152</v>
      </c>
      <c r="L25" s="288">
        <f t="shared" si="3"/>
        <v>-7.4519999058694291</v>
      </c>
      <c r="M25" s="289">
        <f t="shared" si="8"/>
        <v>0</v>
      </c>
    </row>
    <row r="26" spans="1:22">
      <c r="A26" t="s">
        <v>130</v>
      </c>
    </row>
    <row r="27" spans="1:22">
      <c r="A27" t="s">
        <v>131</v>
      </c>
    </row>
    <row r="30" spans="1:22">
      <c r="B30" s="52" t="s">
        <v>132</v>
      </c>
      <c r="C30" s="52" t="s">
        <v>133</v>
      </c>
      <c r="D30" s="52" t="s">
        <v>134</v>
      </c>
      <c r="E30" s="52" t="s">
        <v>135</v>
      </c>
      <c r="F30" s="52" t="s">
        <v>136</v>
      </c>
      <c r="I30" s="383" t="s">
        <v>251</v>
      </c>
      <c r="J30" s="383"/>
      <c r="K30" s="383"/>
      <c r="L30" s="383"/>
      <c r="M30" s="383"/>
      <c r="N30" s="383"/>
      <c r="O30" s="383"/>
      <c r="P30" s="383"/>
      <c r="Q30" s="383"/>
      <c r="R30" s="383"/>
      <c r="S30" s="383"/>
      <c r="T30" s="383"/>
      <c r="U30" s="111"/>
      <c r="V30" s="111"/>
    </row>
    <row r="31" spans="1:22">
      <c r="A31" s="52">
        <v>42090</v>
      </c>
      <c r="B31">
        <v>2017</v>
      </c>
      <c r="C31" t="s">
        <v>137</v>
      </c>
      <c r="D31" t="s">
        <v>138</v>
      </c>
      <c r="E31" t="s">
        <v>139</v>
      </c>
      <c r="F31" t="s">
        <v>140</v>
      </c>
      <c r="I31" s="112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350" t="s">
        <v>252</v>
      </c>
      <c r="V31" s="351"/>
    </row>
    <row r="32" spans="1:22">
      <c r="A32" s="52">
        <v>42091</v>
      </c>
      <c r="B32">
        <v>2017</v>
      </c>
      <c r="C32" t="s">
        <v>137</v>
      </c>
      <c r="D32" t="s">
        <v>138</v>
      </c>
      <c r="E32" t="s">
        <v>141</v>
      </c>
      <c r="F32" t="s">
        <v>142</v>
      </c>
      <c r="I32" s="113"/>
      <c r="J32" s="114">
        <v>2005</v>
      </c>
      <c r="K32" s="114">
        <v>2006</v>
      </c>
      <c r="L32" s="114">
        <v>2007</v>
      </c>
      <c r="M32" s="114">
        <v>2008</v>
      </c>
      <c r="N32" s="114">
        <v>2009</v>
      </c>
      <c r="O32" s="114">
        <v>2010</v>
      </c>
      <c r="P32" s="114">
        <v>2011</v>
      </c>
      <c r="Q32" s="114" t="s">
        <v>253</v>
      </c>
      <c r="R32" s="114" t="s">
        <v>254</v>
      </c>
      <c r="S32" s="114" t="s">
        <v>255</v>
      </c>
      <c r="T32" s="114" t="s">
        <v>256</v>
      </c>
      <c r="U32" s="125" t="s">
        <v>257</v>
      </c>
      <c r="V32" s="135" t="s">
        <v>258</v>
      </c>
    </row>
    <row r="33" spans="1:22" ht="19.5">
      <c r="A33" s="52">
        <v>42092</v>
      </c>
      <c r="B33">
        <v>2017</v>
      </c>
      <c r="C33" t="s">
        <v>137</v>
      </c>
      <c r="D33" t="s">
        <v>138</v>
      </c>
      <c r="E33" t="s">
        <v>143</v>
      </c>
      <c r="F33" t="s">
        <v>144</v>
      </c>
      <c r="I33" s="115" t="s">
        <v>259</v>
      </c>
      <c r="J33" s="116">
        <v>381404</v>
      </c>
      <c r="K33" s="116">
        <v>472061</v>
      </c>
      <c r="L33" s="116">
        <v>623289</v>
      </c>
      <c r="M33" s="116">
        <v>845641</v>
      </c>
      <c r="N33" s="116">
        <v>894286</v>
      </c>
      <c r="O33" s="116">
        <v>1101175</v>
      </c>
      <c r="P33" s="116">
        <v>1266753</v>
      </c>
      <c r="Q33" s="116">
        <v>1457864</v>
      </c>
      <c r="R33" s="117">
        <v>1548733</v>
      </c>
      <c r="S33" s="116">
        <v>1516768</v>
      </c>
      <c r="T33" s="129">
        <v>1772016</v>
      </c>
      <c r="U33" s="130">
        <v>2051331</v>
      </c>
      <c r="V33" s="126">
        <v>2652082</v>
      </c>
    </row>
    <row r="34" spans="1:22" ht="48.75">
      <c r="A34" s="52">
        <v>42093</v>
      </c>
      <c r="B34">
        <v>2017</v>
      </c>
      <c r="C34" t="s">
        <v>137</v>
      </c>
      <c r="D34" t="s">
        <v>138</v>
      </c>
      <c r="E34" t="s">
        <v>145</v>
      </c>
      <c r="F34" t="s">
        <v>146</v>
      </c>
      <c r="I34" s="118" t="s">
        <v>260</v>
      </c>
      <c r="J34" s="119"/>
      <c r="K34" s="119"/>
      <c r="L34" s="119"/>
      <c r="M34" s="119"/>
      <c r="N34" s="119"/>
      <c r="O34" s="119"/>
      <c r="P34" s="119"/>
      <c r="Q34" s="119"/>
      <c r="R34" s="120"/>
      <c r="S34" s="119"/>
      <c r="T34" s="131"/>
      <c r="U34" s="132"/>
      <c r="V34" s="127"/>
    </row>
    <row r="35" spans="1:22" ht="29.25">
      <c r="A35" s="52">
        <v>42094</v>
      </c>
      <c r="B35">
        <v>2017</v>
      </c>
      <c r="C35" t="s">
        <v>137</v>
      </c>
      <c r="D35" t="s">
        <v>138</v>
      </c>
      <c r="E35" t="s">
        <v>147</v>
      </c>
      <c r="F35" t="s">
        <v>148</v>
      </c>
      <c r="I35" s="121" t="s">
        <v>261</v>
      </c>
      <c r="J35" s="119">
        <v>160621</v>
      </c>
      <c r="K35" s="119">
        <v>205120</v>
      </c>
      <c r="L35" s="119">
        <v>278968</v>
      </c>
      <c r="M35" s="119">
        <v>366387</v>
      </c>
      <c r="N35" s="119">
        <v>365300</v>
      </c>
      <c r="O35" s="119">
        <v>449553</v>
      </c>
      <c r="P35" s="119">
        <v>529133</v>
      </c>
      <c r="Q35" s="119">
        <v>609394</v>
      </c>
      <c r="R35" s="120">
        <v>630734</v>
      </c>
      <c r="S35" s="119">
        <v>615022</v>
      </c>
      <c r="T35" s="133">
        <v>709590</v>
      </c>
      <c r="U35" s="134">
        <v>898326</v>
      </c>
      <c r="V35" s="128">
        <v>1209097</v>
      </c>
    </row>
    <row r="36" spans="1:22" ht="29.25">
      <c r="A36" s="52">
        <v>42095</v>
      </c>
      <c r="B36">
        <v>2017</v>
      </c>
      <c r="C36" t="s">
        <v>137</v>
      </c>
      <c r="D36" t="s">
        <v>138</v>
      </c>
      <c r="E36" t="s">
        <v>149</v>
      </c>
      <c r="F36" t="s">
        <v>150</v>
      </c>
      <c r="I36" s="121" t="s">
        <v>262</v>
      </c>
      <c r="J36" s="119">
        <v>58404</v>
      </c>
      <c r="K36" s="119">
        <v>69186</v>
      </c>
      <c r="L36" s="119">
        <v>95203</v>
      </c>
      <c r="M36" s="119">
        <v>131139</v>
      </c>
      <c r="N36" s="119">
        <v>129760</v>
      </c>
      <c r="O36" s="119">
        <v>160025</v>
      </c>
      <c r="P36" s="119">
        <v>200230</v>
      </c>
      <c r="Q36" s="119">
        <v>224920</v>
      </c>
      <c r="R36" s="120">
        <v>243668</v>
      </c>
      <c r="S36" s="119">
        <v>254307</v>
      </c>
      <c r="T36" s="133">
        <v>323506</v>
      </c>
      <c r="U36" s="134">
        <v>378213</v>
      </c>
      <c r="V36" s="128">
        <v>477854</v>
      </c>
    </row>
    <row r="37" spans="1:22" ht="39">
      <c r="A37" s="52">
        <v>42096</v>
      </c>
      <c r="B37">
        <v>2017</v>
      </c>
      <c r="C37" t="s">
        <v>137</v>
      </c>
      <c r="D37" t="s">
        <v>138</v>
      </c>
      <c r="E37" t="s">
        <v>151</v>
      </c>
      <c r="F37" t="s">
        <v>152</v>
      </c>
      <c r="I37" s="121" t="s">
        <v>263</v>
      </c>
      <c r="J37" s="119">
        <v>11072</v>
      </c>
      <c r="K37" s="119">
        <v>13855</v>
      </c>
      <c r="L37" s="119">
        <v>20078</v>
      </c>
      <c r="M37" s="119">
        <v>28432</v>
      </c>
      <c r="N37" s="119">
        <v>34654</v>
      </c>
      <c r="O37" s="119">
        <v>67856</v>
      </c>
      <c r="P37" s="119">
        <v>68004</v>
      </c>
      <c r="Q37" s="119">
        <v>80769</v>
      </c>
      <c r="R37" s="120">
        <v>87952</v>
      </c>
      <c r="S37" s="119">
        <v>85114</v>
      </c>
      <c r="T37" s="133">
        <v>80035</v>
      </c>
      <c r="U37" s="134">
        <v>75452</v>
      </c>
      <c r="V37" s="128">
        <v>78673</v>
      </c>
    </row>
    <row r="38" spans="1:22" ht="58.5">
      <c r="A38" s="52">
        <v>42097</v>
      </c>
      <c r="B38">
        <v>2017</v>
      </c>
      <c r="C38" t="s">
        <v>137</v>
      </c>
      <c r="D38" t="s">
        <v>138</v>
      </c>
      <c r="E38" t="s">
        <v>153</v>
      </c>
      <c r="F38" t="s">
        <v>154</v>
      </c>
      <c r="I38" s="121" t="s">
        <v>264</v>
      </c>
      <c r="J38" s="119">
        <v>151307</v>
      </c>
      <c r="K38" s="119">
        <v>183900</v>
      </c>
      <c r="L38" s="119">
        <v>229040</v>
      </c>
      <c r="M38" s="119">
        <v>319683</v>
      </c>
      <c r="N38" s="119">
        <v>364572</v>
      </c>
      <c r="O38" s="119">
        <v>423741</v>
      </c>
      <c r="P38" s="119">
        <v>469386</v>
      </c>
      <c r="Q38" s="119">
        <v>542781</v>
      </c>
      <c r="R38" s="120">
        <v>586379</v>
      </c>
      <c r="S38" s="119">
        <v>562325</v>
      </c>
      <c r="T38" s="133">
        <v>658885</v>
      </c>
      <c r="U38" s="134">
        <v>699340</v>
      </c>
      <c r="V38" s="128">
        <v>886458</v>
      </c>
    </row>
    <row r="39" spans="1:22" ht="48.75">
      <c r="A39" s="52">
        <v>42098</v>
      </c>
      <c r="B39">
        <v>2017</v>
      </c>
      <c r="C39" t="s">
        <v>137</v>
      </c>
      <c r="D39" t="s">
        <v>138</v>
      </c>
      <c r="E39" t="s">
        <v>155</v>
      </c>
      <c r="F39" t="s">
        <v>156</v>
      </c>
      <c r="I39" s="118" t="s">
        <v>260</v>
      </c>
      <c r="J39" s="119"/>
      <c r="K39" s="119"/>
      <c r="L39" s="119"/>
      <c r="M39" s="119"/>
      <c r="N39" s="119"/>
      <c r="O39" s="119"/>
      <c r="P39" s="119"/>
      <c r="Q39" s="119"/>
      <c r="R39" s="120"/>
      <c r="S39" s="119"/>
      <c r="T39" s="133"/>
      <c r="U39" s="134"/>
      <c r="V39" s="127"/>
    </row>
    <row r="40" spans="1:22" ht="39">
      <c r="A40" s="52">
        <v>42099</v>
      </c>
      <c r="B40">
        <v>2017</v>
      </c>
      <c r="C40" t="s">
        <v>137</v>
      </c>
      <c r="D40" t="s">
        <v>138</v>
      </c>
      <c r="E40" t="s">
        <v>157</v>
      </c>
      <c r="F40" t="s">
        <v>158</v>
      </c>
      <c r="I40" s="122" t="s">
        <v>265</v>
      </c>
      <c r="J40" s="119">
        <v>84617</v>
      </c>
      <c r="K40" s="119">
        <v>103092</v>
      </c>
      <c r="L40" s="119">
        <v>124472</v>
      </c>
      <c r="M40" s="119">
        <v>180455</v>
      </c>
      <c r="N40" s="119">
        <v>204101</v>
      </c>
      <c r="O40" s="119">
        <v>237213</v>
      </c>
      <c r="P40" s="119">
        <v>263633</v>
      </c>
      <c r="Q40" s="119">
        <v>301621</v>
      </c>
      <c r="R40" s="120">
        <v>323123</v>
      </c>
      <c r="S40" s="119">
        <v>311360</v>
      </c>
      <c r="T40" s="133">
        <v>342562</v>
      </c>
      <c r="U40" s="134">
        <v>337773</v>
      </c>
      <c r="V40" s="128">
        <v>391776</v>
      </c>
    </row>
    <row r="41" spans="1:22" ht="39">
      <c r="A41" s="52">
        <v>42100</v>
      </c>
      <c r="B41">
        <v>2017</v>
      </c>
      <c r="C41" t="s">
        <v>137</v>
      </c>
      <c r="D41" t="s">
        <v>138</v>
      </c>
      <c r="E41" t="s">
        <v>159</v>
      </c>
      <c r="F41" t="s">
        <v>160</v>
      </c>
      <c r="I41" s="122" t="s">
        <v>266</v>
      </c>
      <c r="J41" s="119">
        <v>12545</v>
      </c>
      <c r="K41" s="119">
        <v>14510</v>
      </c>
      <c r="L41" s="119">
        <v>18209</v>
      </c>
      <c r="M41" s="119">
        <v>26092</v>
      </c>
      <c r="N41" s="119">
        <v>32984</v>
      </c>
      <c r="O41" s="119">
        <v>34397</v>
      </c>
      <c r="P41" s="119">
        <v>40978</v>
      </c>
      <c r="Q41" s="119">
        <v>48333</v>
      </c>
      <c r="R41" s="120">
        <v>58416</v>
      </c>
      <c r="S41" s="119">
        <v>55084</v>
      </c>
      <c r="T41" s="133">
        <v>79676</v>
      </c>
      <c r="U41" s="134">
        <v>91007</v>
      </c>
      <c r="V41" s="128">
        <v>112337</v>
      </c>
    </row>
    <row r="42" spans="1:22" ht="48.75">
      <c r="A42" s="52">
        <v>42101</v>
      </c>
      <c r="B42">
        <v>2017</v>
      </c>
      <c r="C42" t="s">
        <v>137</v>
      </c>
      <c r="D42" t="s">
        <v>138</v>
      </c>
      <c r="E42" t="s">
        <v>161</v>
      </c>
      <c r="F42" t="s">
        <v>162</v>
      </c>
      <c r="I42" s="122" t="s">
        <v>267</v>
      </c>
      <c r="J42" s="119">
        <v>54145</v>
      </c>
      <c r="K42" s="119">
        <v>66298</v>
      </c>
      <c r="L42" s="119">
        <v>86359</v>
      </c>
      <c r="M42" s="119">
        <v>113136</v>
      </c>
      <c r="N42" s="119">
        <v>127487</v>
      </c>
      <c r="O42" s="119">
        <v>152131</v>
      </c>
      <c r="P42" s="119">
        <v>164775</v>
      </c>
      <c r="Q42" s="119">
        <v>192827</v>
      </c>
      <c r="R42" s="120">
        <v>204840</v>
      </c>
      <c r="S42" s="119">
        <v>195881</v>
      </c>
      <c r="T42" s="133">
        <v>236647</v>
      </c>
      <c r="U42" s="134">
        <v>270560</v>
      </c>
      <c r="V42" s="128">
        <v>382345</v>
      </c>
    </row>
    <row r="43" spans="1:22" ht="39">
      <c r="A43" s="52">
        <v>42102</v>
      </c>
      <c r="B43">
        <v>2017</v>
      </c>
      <c r="C43" t="s">
        <v>137</v>
      </c>
      <c r="D43" t="s">
        <v>138</v>
      </c>
      <c r="E43" t="s">
        <v>163</v>
      </c>
      <c r="F43" t="s">
        <v>164</v>
      </c>
      <c r="I43" s="115" t="s">
        <v>268</v>
      </c>
      <c r="J43" s="116">
        <v>381404</v>
      </c>
      <c r="K43" s="116">
        <v>472061</v>
      </c>
      <c r="L43" s="116">
        <v>623289</v>
      </c>
      <c r="M43" s="116">
        <v>845641</v>
      </c>
      <c r="N43" s="116">
        <v>894286</v>
      </c>
      <c r="O43" s="116">
        <v>1101175</v>
      </c>
      <c r="P43" s="116">
        <v>1266753</v>
      </c>
      <c r="Q43" s="116">
        <v>1457864</v>
      </c>
      <c r="R43" s="117">
        <v>1548733</v>
      </c>
      <c r="S43" s="116">
        <v>1516768</v>
      </c>
      <c r="T43" s="129">
        <v>1772016</v>
      </c>
      <c r="U43" s="130">
        <v>2051331</v>
      </c>
      <c r="V43" s="126">
        <v>2652082</v>
      </c>
    </row>
    <row r="44" spans="1:22" ht="48.75">
      <c r="A44" s="52">
        <v>42103</v>
      </c>
      <c r="B44">
        <v>2017</v>
      </c>
      <c r="C44" t="s">
        <v>137</v>
      </c>
      <c r="D44" t="s">
        <v>138</v>
      </c>
      <c r="E44" t="s">
        <v>165</v>
      </c>
      <c r="F44" t="s">
        <v>166</v>
      </c>
      <c r="I44" s="118" t="s">
        <v>260</v>
      </c>
      <c r="J44" s="119"/>
      <c r="K44" s="119"/>
      <c r="L44" s="119"/>
      <c r="M44" s="119"/>
      <c r="N44" s="119"/>
      <c r="O44" s="119"/>
      <c r="P44" s="119"/>
      <c r="Q44" s="119"/>
      <c r="R44" s="120"/>
      <c r="S44" s="119"/>
      <c r="T44" s="133"/>
      <c r="U44" s="134"/>
      <c r="V44" s="127"/>
    </row>
    <row r="45" spans="1:22" ht="48.75">
      <c r="A45" s="52">
        <v>42104</v>
      </c>
      <c r="B45">
        <v>2017</v>
      </c>
      <c r="C45" t="s">
        <v>137</v>
      </c>
      <c r="D45" t="s">
        <v>138</v>
      </c>
      <c r="E45" t="s">
        <v>167</v>
      </c>
      <c r="F45" t="s">
        <v>168</v>
      </c>
      <c r="I45" s="121" t="s">
        <v>269</v>
      </c>
      <c r="J45" s="119">
        <v>306769</v>
      </c>
      <c r="K45" s="119">
        <v>385681</v>
      </c>
      <c r="L45" s="119">
        <v>509533</v>
      </c>
      <c r="M45" s="119">
        <v>695618</v>
      </c>
      <c r="N45" s="119">
        <v>709025</v>
      </c>
      <c r="O45" s="119">
        <v>838213</v>
      </c>
      <c r="P45" s="119">
        <v>1030635</v>
      </c>
      <c r="Q45" s="119">
        <v>1194791</v>
      </c>
      <c r="R45" s="120">
        <v>1304031</v>
      </c>
      <c r="S45" s="119">
        <v>1316757</v>
      </c>
      <c r="T45" s="133">
        <v>1568173</v>
      </c>
      <c r="U45" s="134">
        <v>1840262</v>
      </c>
      <c r="V45" s="128">
        <v>2359985</v>
      </c>
    </row>
    <row r="46" spans="1:22" ht="29.25">
      <c r="A46" s="52">
        <v>42105</v>
      </c>
      <c r="B46">
        <v>2017</v>
      </c>
      <c r="C46" t="s">
        <v>137</v>
      </c>
      <c r="D46" t="s">
        <v>138</v>
      </c>
      <c r="E46" t="s">
        <v>169</v>
      </c>
      <c r="F46" t="s">
        <v>170</v>
      </c>
      <c r="I46" s="121" t="s">
        <v>270</v>
      </c>
      <c r="J46" s="119">
        <v>3523</v>
      </c>
      <c r="K46" s="119">
        <v>8374</v>
      </c>
      <c r="L46" s="119">
        <v>16924</v>
      </c>
      <c r="M46" s="119">
        <v>30406</v>
      </c>
      <c r="N46" s="119">
        <v>37831</v>
      </c>
      <c r="O46" s="119">
        <v>28844</v>
      </c>
      <c r="P46" s="119">
        <v>29064</v>
      </c>
      <c r="Q46" s="119">
        <v>18567</v>
      </c>
      <c r="R46" s="120">
        <v>21091</v>
      </c>
      <c r="S46" s="119">
        <v>23495</v>
      </c>
      <c r="T46" s="133">
        <v>18583</v>
      </c>
      <c r="U46" s="134">
        <v>15564</v>
      </c>
      <c r="V46" s="128">
        <v>21561</v>
      </c>
    </row>
    <row r="47" spans="1:22" ht="78">
      <c r="A47" s="52">
        <v>42106</v>
      </c>
      <c r="B47">
        <v>2017</v>
      </c>
      <c r="C47" t="s">
        <v>137</v>
      </c>
      <c r="D47" t="s">
        <v>138</v>
      </c>
      <c r="E47" t="s">
        <v>171</v>
      </c>
      <c r="F47" t="s">
        <v>172</v>
      </c>
      <c r="I47" s="121" t="s">
        <v>271</v>
      </c>
      <c r="J47" s="119">
        <v>25461</v>
      </c>
      <c r="K47" s="119">
        <v>33803</v>
      </c>
      <c r="L47" s="119">
        <v>49053</v>
      </c>
      <c r="M47" s="119">
        <v>67606</v>
      </c>
      <c r="N47" s="119">
        <v>67053</v>
      </c>
      <c r="O47" s="119">
        <v>72251</v>
      </c>
      <c r="P47" s="119">
        <v>83931</v>
      </c>
      <c r="Q47" s="119">
        <v>97226</v>
      </c>
      <c r="R47" s="120">
        <v>107345</v>
      </c>
      <c r="S47" s="119">
        <v>145736</v>
      </c>
      <c r="T47" s="133">
        <v>154187</v>
      </c>
      <c r="U47" s="134">
        <v>182914</v>
      </c>
      <c r="V47" s="128">
        <v>239898</v>
      </c>
    </row>
    <row r="48" spans="1:22" ht="48.75">
      <c r="A48" s="52">
        <v>42107</v>
      </c>
      <c r="B48">
        <v>2017</v>
      </c>
      <c r="C48" t="s">
        <v>137</v>
      </c>
      <c r="D48" t="s">
        <v>138</v>
      </c>
      <c r="E48" t="s">
        <v>173</v>
      </c>
      <c r="F48" t="s">
        <v>174</v>
      </c>
      <c r="I48" s="118" t="s">
        <v>260</v>
      </c>
      <c r="J48" s="119"/>
      <c r="K48" s="119"/>
      <c r="L48" s="119"/>
      <c r="M48" s="119"/>
      <c r="N48" s="119"/>
      <c r="O48" s="119"/>
      <c r="P48" s="119"/>
      <c r="Q48" s="119"/>
      <c r="R48" s="120"/>
      <c r="S48" s="119"/>
      <c r="T48" s="133"/>
      <c r="U48" s="134"/>
      <c r="V48" s="127"/>
    </row>
    <row r="49" spans="1:22" ht="68.25">
      <c r="A49" s="52">
        <v>42108</v>
      </c>
      <c r="B49">
        <v>2017</v>
      </c>
      <c r="C49" t="s">
        <v>137</v>
      </c>
      <c r="D49" t="s">
        <v>138</v>
      </c>
      <c r="E49" t="s">
        <v>175</v>
      </c>
      <c r="F49" t="s">
        <v>176</v>
      </c>
      <c r="I49" s="122" t="s">
        <v>272</v>
      </c>
      <c r="J49" s="119" t="s">
        <v>273</v>
      </c>
      <c r="K49" s="119">
        <v>23396</v>
      </c>
      <c r="L49" s="119">
        <v>35598</v>
      </c>
      <c r="M49" s="119">
        <v>46926</v>
      </c>
      <c r="N49" s="119">
        <v>45368</v>
      </c>
      <c r="O49" s="119">
        <v>51112</v>
      </c>
      <c r="P49" s="119">
        <v>60683</v>
      </c>
      <c r="Q49" s="119">
        <v>68716</v>
      </c>
      <c r="R49" s="120">
        <v>72943</v>
      </c>
      <c r="S49" s="119">
        <v>75446</v>
      </c>
      <c r="T49" s="133">
        <v>104478</v>
      </c>
      <c r="U49" s="134">
        <v>146930</v>
      </c>
      <c r="V49" s="128">
        <v>199979</v>
      </c>
    </row>
    <row r="50" spans="1:22" ht="39">
      <c r="A50" s="52">
        <v>42109</v>
      </c>
      <c r="B50">
        <v>2017</v>
      </c>
      <c r="C50" t="s">
        <v>137</v>
      </c>
      <c r="D50" t="s">
        <v>138</v>
      </c>
      <c r="E50" t="s">
        <v>177</v>
      </c>
      <c r="F50" t="s">
        <v>178</v>
      </c>
      <c r="I50" s="122" t="s">
        <v>274</v>
      </c>
      <c r="J50" s="119">
        <v>5064</v>
      </c>
      <c r="K50" s="119">
        <v>7134</v>
      </c>
      <c r="L50" s="119">
        <v>8326</v>
      </c>
      <c r="M50" s="119">
        <v>11987</v>
      </c>
      <c r="N50" s="119">
        <v>11796</v>
      </c>
      <c r="O50" s="119">
        <v>13073</v>
      </c>
      <c r="P50" s="119">
        <v>13827</v>
      </c>
      <c r="Q50" s="119">
        <v>16004</v>
      </c>
      <c r="R50" s="120">
        <v>16273</v>
      </c>
      <c r="S50" s="119">
        <v>16608</v>
      </c>
      <c r="T50" s="133">
        <v>16383</v>
      </c>
      <c r="U50" s="134">
        <v>1965</v>
      </c>
      <c r="V50" s="128">
        <v>2417</v>
      </c>
    </row>
    <row r="51" spans="1:22" ht="39">
      <c r="A51" s="52">
        <v>42110</v>
      </c>
      <c r="B51">
        <v>2017</v>
      </c>
      <c r="C51" t="s">
        <v>137</v>
      </c>
      <c r="D51" t="s">
        <v>138</v>
      </c>
      <c r="E51" t="s">
        <v>179</v>
      </c>
      <c r="F51" t="s">
        <v>180</v>
      </c>
      <c r="I51" s="122" t="s">
        <v>266</v>
      </c>
      <c r="J51" s="119">
        <v>2623</v>
      </c>
      <c r="K51" s="119">
        <v>3273</v>
      </c>
      <c r="L51" s="119">
        <v>5129</v>
      </c>
      <c r="M51" s="119">
        <v>8693</v>
      </c>
      <c r="N51" s="119">
        <v>9889</v>
      </c>
      <c r="O51" s="119">
        <v>8066</v>
      </c>
      <c r="P51" s="119">
        <v>9421</v>
      </c>
      <c r="Q51" s="119">
        <v>12506</v>
      </c>
      <c r="R51" s="120">
        <v>18129</v>
      </c>
      <c r="S51" s="119">
        <v>53682</v>
      </c>
      <c r="T51" s="133">
        <v>33326</v>
      </c>
      <c r="U51" s="134">
        <v>34019</v>
      </c>
      <c r="V51" s="128">
        <v>37502</v>
      </c>
    </row>
    <row r="52" spans="1:22" ht="39">
      <c r="A52" s="52">
        <v>42111</v>
      </c>
      <c r="B52">
        <v>2017</v>
      </c>
      <c r="C52" t="s">
        <v>137</v>
      </c>
      <c r="D52" t="s">
        <v>138</v>
      </c>
      <c r="E52" t="s">
        <v>181</v>
      </c>
      <c r="F52" t="s">
        <v>182</v>
      </c>
      <c r="I52" s="121" t="s">
        <v>275</v>
      </c>
      <c r="J52" s="119">
        <v>4444</v>
      </c>
      <c r="K52" s="119">
        <v>7159</v>
      </c>
      <c r="L52" s="119">
        <v>9939</v>
      </c>
      <c r="M52" s="119">
        <v>29515</v>
      </c>
      <c r="N52" s="119">
        <v>10493</v>
      </c>
      <c r="O52" s="119">
        <v>19578</v>
      </c>
      <c r="P52" s="119">
        <v>-1159</v>
      </c>
      <c r="Q52" s="119">
        <v>-2954</v>
      </c>
      <c r="R52" s="120">
        <v>5378</v>
      </c>
      <c r="S52" s="119">
        <v>2912</v>
      </c>
      <c r="T52" s="133">
        <v>-2117</v>
      </c>
      <c r="U52" s="134">
        <v>-5481</v>
      </c>
      <c r="V52" s="128">
        <v>-32060</v>
      </c>
    </row>
    <row r="53" spans="1:22" ht="39">
      <c r="A53" s="52">
        <v>42112</v>
      </c>
      <c r="B53">
        <v>2017</v>
      </c>
      <c r="C53" t="s">
        <v>137</v>
      </c>
      <c r="D53" t="s">
        <v>138</v>
      </c>
      <c r="E53" t="s">
        <v>183</v>
      </c>
      <c r="F53" t="s">
        <v>184</v>
      </c>
      <c r="I53" s="121" t="s">
        <v>276</v>
      </c>
      <c r="J53" s="119">
        <v>41207</v>
      </c>
      <c r="K53" s="119">
        <v>37044</v>
      </c>
      <c r="L53" s="119">
        <v>37840</v>
      </c>
      <c r="M53" s="119">
        <v>22496</v>
      </c>
      <c r="N53" s="119">
        <v>69884</v>
      </c>
      <c r="O53" s="119">
        <v>142289</v>
      </c>
      <c r="P53" s="119">
        <v>124282</v>
      </c>
      <c r="Q53" s="119">
        <v>150234</v>
      </c>
      <c r="R53" s="120">
        <v>110888</v>
      </c>
      <c r="S53" s="119">
        <v>27868</v>
      </c>
      <c r="T53" s="133">
        <v>33190</v>
      </c>
      <c r="U53" s="134">
        <v>18072</v>
      </c>
      <c r="V53" s="128">
        <v>62698</v>
      </c>
    </row>
    <row r="54" spans="1:22" ht="48.75">
      <c r="A54" s="52">
        <v>42113</v>
      </c>
      <c r="B54">
        <v>2017</v>
      </c>
      <c r="C54" t="s">
        <v>137</v>
      </c>
      <c r="D54" t="s">
        <v>138</v>
      </c>
      <c r="E54" t="s">
        <v>185</v>
      </c>
      <c r="F54" t="s">
        <v>186</v>
      </c>
      <c r="I54" s="118" t="s">
        <v>260</v>
      </c>
      <c r="J54" s="119"/>
      <c r="K54" s="119"/>
      <c r="L54" s="119"/>
      <c r="M54" s="119"/>
      <c r="N54" s="119"/>
      <c r="O54" s="119"/>
      <c r="P54" s="119"/>
      <c r="Q54" s="123"/>
      <c r="R54" s="120"/>
      <c r="S54" s="119"/>
      <c r="T54" s="133"/>
      <c r="U54" s="134"/>
      <c r="V54" s="127"/>
    </row>
    <row r="55" spans="1:22" ht="68.25">
      <c r="A55" s="52">
        <v>42114</v>
      </c>
      <c r="B55">
        <v>2017</v>
      </c>
      <c r="C55" t="s">
        <v>137</v>
      </c>
      <c r="D55" t="s">
        <v>138</v>
      </c>
      <c r="E55" t="s">
        <v>187</v>
      </c>
      <c r="F55" t="s">
        <v>188</v>
      </c>
      <c r="I55" s="122" t="s">
        <v>277</v>
      </c>
      <c r="J55" s="119" t="s">
        <v>278</v>
      </c>
      <c r="K55" s="119">
        <v>54880</v>
      </c>
      <c r="L55" s="119">
        <v>94526</v>
      </c>
      <c r="M55" s="119">
        <v>91212</v>
      </c>
      <c r="N55" s="119">
        <v>2528</v>
      </c>
      <c r="O55" s="123">
        <v>81024</v>
      </c>
      <c r="P55" s="119">
        <v>43607</v>
      </c>
      <c r="Q55" s="123">
        <v>71689</v>
      </c>
      <c r="R55" s="120">
        <v>104727</v>
      </c>
      <c r="S55" s="123">
        <v>-118734</v>
      </c>
      <c r="T55" s="133">
        <v>-106306</v>
      </c>
      <c r="U55" s="134">
        <v>32528</v>
      </c>
      <c r="V55" s="128">
        <v>62180</v>
      </c>
    </row>
    <row r="56" spans="1:22" ht="58.5">
      <c r="A56" s="52">
        <v>42115</v>
      </c>
      <c r="B56">
        <v>2017</v>
      </c>
      <c r="C56" t="s">
        <v>137</v>
      </c>
      <c r="D56" t="s">
        <v>138</v>
      </c>
      <c r="E56" t="s">
        <v>189</v>
      </c>
      <c r="F56" t="s">
        <v>190</v>
      </c>
      <c r="I56" s="122" t="s">
        <v>279</v>
      </c>
      <c r="J56" s="119">
        <v>7200</v>
      </c>
      <c r="K56" s="119">
        <v>17961</v>
      </c>
      <c r="L56" s="119">
        <v>19908</v>
      </c>
      <c r="M56" s="119">
        <v>32561</v>
      </c>
      <c r="N56" s="119">
        <v>75834</v>
      </c>
      <c r="O56" s="123">
        <v>44406</v>
      </c>
      <c r="P56" s="119">
        <v>75922</v>
      </c>
      <c r="Q56" s="123">
        <v>63625</v>
      </c>
      <c r="R56" s="120">
        <v>21509</v>
      </c>
      <c r="S56" s="123">
        <v>32472</v>
      </c>
      <c r="T56" s="133">
        <v>-2870</v>
      </c>
      <c r="U56" s="134">
        <v>-63243</v>
      </c>
      <c r="V56" s="128">
        <v>10452</v>
      </c>
    </row>
    <row r="57" spans="1:22" ht="48.75">
      <c r="A57" s="52">
        <v>42116</v>
      </c>
      <c r="B57">
        <v>2017</v>
      </c>
      <c r="C57" t="s">
        <v>137</v>
      </c>
      <c r="D57" t="s">
        <v>138</v>
      </c>
      <c r="E57" t="s">
        <v>191</v>
      </c>
      <c r="F57" t="s">
        <v>192</v>
      </c>
      <c r="I57" s="122" t="s">
        <v>280</v>
      </c>
      <c r="J57" s="119" t="s">
        <v>281</v>
      </c>
      <c r="K57" s="119">
        <v>45766</v>
      </c>
      <c r="L57" s="119">
        <v>77043</v>
      </c>
      <c r="M57" s="119">
        <v>116629</v>
      </c>
      <c r="N57" s="119">
        <v>-39172</v>
      </c>
      <c r="O57" s="123">
        <v>-31639</v>
      </c>
      <c r="P57" s="119">
        <v>-8288</v>
      </c>
      <c r="Q57" s="123">
        <v>-13533</v>
      </c>
      <c r="R57" s="120">
        <v>5284</v>
      </c>
      <c r="S57" s="123">
        <v>-40115</v>
      </c>
      <c r="T57" s="133">
        <v>-82752</v>
      </c>
      <c r="U57" s="134">
        <v>-20518</v>
      </c>
      <c r="V57" s="128">
        <v>12097</v>
      </c>
    </row>
    <row r="58" spans="1:22" ht="19.5">
      <c r="A58" s="52">
        <v>42117</v>
      </c>
      <c r="B58">
        <v>2017</v>
      </c>
      <c r="C58" t="s">
        <v>137</v>
      </c>
      <c r="D58" t="s">
        <v>138</v>
      </c>
      <c r="E58" t="s">
        <v>193</v>
      </c>
      <c r="F58" t="s">
        <v>194</v>
      </c>
      <c r="I58" s="124" t="s">
        <v>282</v>
      </c>
      <c r="J58" s="116">
        <v>298275</v>
      </c>
      <c r="K58" s="116">
        <v>363586</v>
      </c>
      <c r="L58" s="116">
        <v>470953</v>
      </c>
      <c r="M58" s="116">
        <v>634493</v>
      </c>
      <c r="N58" s="116">
        <v>661915</v>
      </c>
      <c r="O58" s="116">
        <v>847949</v>
      </c>
      <c r="P58" s="116">
        <v>988983</v>
      </c>
      <c r="Q58" s="116">
        <v>1149244</v>
      </c>
      <c r="R58" s="117">
        <v>1215457</v>
      </c>
      <c r="S58" s="116">
        <v>1151656</v>
      </c>
      <c r="T58" s="129">
        <v>1362599</v>
      </c>
      <c r="U58" s="130">
        <v>1582293</v>
      </c>
      <c r="V58" s="126">
        <v>2008278</v>
      </c>
    </row>
    <row r="59" spans="1:22">
      <c r="A59" s="52">
        <v>42118</v>
      </c>
      <c r="B59">
        <v>2017</v>
      </c>
      <c r="C59" t="s">
        <v>137</v>
      </c>
      <c r="D59" t="s">
        <v>138</v>
      </c>
      <c r="E59" t="s">
        <v>195</v>
      </c>
      <c r="F59" t="s">
        <v>196</v>
      </c>
      <c r="I59" s="328" t="s">
        <v>283</v>
      </c>
      <c r="J59" s="330">
        <v>6332.1</v>
      </c>
      <c r="K59" s="330">
        <v>7771</v>
      </c>
      <c r="L59" s="330">
        <v>10126</v>
      </c>
      <c r="M59" s="330">
        <v>13716.3</v>
      </c>
      <c r="N59" s="330">
        <v>14372.8</v>
      </c>
      <c r="O59" s="330">
        <v>18485.599999999999</v>
      </c>
      <c r="P59" s="330">
        <v>21637.9</v>
      </c>
      <c r="Q59" s="330">
        <v>25206.400000000001</v>
      </c>
      <c r="R59" s="348">
        <v>26719.4</v>
      </c>
      <c r="S59" s="330">
        <v>26782.1</v>
      </c>
      <c r="T59" s="322">
        <v>31803.1</v>
      </c>
      <c r="U59" s="341">
        <v>37079.9</v>
      </c>
      <c r="V59" s="344">
        <v>47269.7</v>
      </c>
    </row>
    <row r="60" spans="1:22">
      <c r="A60" s="52">
        <v>42119</v>
      </c>
      <c r="B60">
        <v>2017</v>
      </c>
      <c r="C60" t="s">
        <v>137</v>
      </c>
      <c r="D60" t="s">
        <v>138</v>
      </c>
      <c r="E60" t="s">
        <v>197</v>
      </c>
      <c r="F60" t="s">
        <v>198</v>
      </c>
      <c r="I60" s="329"/>
      <c r="J60" s="331"/>
      <c r="K60" s="331"/>
      <c r="L60" s="331"/>
      <c r="M60" s="331"/>
      <c r="N60" s="331"/>
      <c r="O60" s="331"/>
      <c r="P60" s="331"/>
      <c r="Q60" s="331"/>
      <c r="R60" s="349"/>
      <c r="S60" s="331"/>
      <c r="T60" s="324"/>
      <c r="U60" s="342"/>
      <c r="V60" s="345"/>
    </row>
    <row r="61" spans="1:22">
      <c r="A61" s="52">
        <v>42120</v>
      </c>
      <c r="B61">
        <v>2017</v>
      </c>
      <c r="C61" t="s">
        <v>137</v>
      </c>
      <c r="D61" t="s">
        <v>138</v>
      </c>
      <c r="E61" t="s">
        <v>199</v>
      </c>
      <c r="F61" t="s">
        <v>200</v>
      </c>
      <c r="I61" s="328" t="s">
        <v>284</v>
      </c>
      <c r="J61" s="325">
        <v>123.9</v>
      </c>
      <c r="K61" s="325">
        <v>111.8</v>
      </c>
      <c r="L61" s="325">
        <v>114.8</v>
      </c>
      <c r="M61" s="325">
        <v>107.6</v>
      </c>
      <c r="N61" s="325">
        <v>90</v>
      </c>
      <c r="O61" s="325">
        <v>117.1</v>
      </c>
      <c r="P61" s="325">
        <v>108</v>
      </c>
      <c r="Q61" s="325">
        <v>113.9</v>
      </c>
      <c r="R61" s="332">
        <v>106.1</v>
      </c>
      <c r="S61" s="325">
        <v>88.5</v>
      </c>
      <c r="T61" s="322">
        <v>79.599999999999994</v>
      </c>
      <c r="U61" s="338">
        <v>102</v>
      </c>
      <c r="V61" s="346">
        <v>110.9</v>
      </c>
    </row>
    <row r="62" spans="1:22">
      <c r="A62" s="52">
        <v>42121</v>
      </c>
      <c r="B62">
        <v>2017</v>
      </c>
      <c r="C62" t="s">
        <v>137</v>
      </c>
      <c r="D62" t="s">
        <v>138</v>
      </c>
      <c r="E62" t="s">
        <v>201</v>
      </c>
      <c r="F62" t="s">
        <v>202</v>
      </c>
      <c r="I62" s="343"/>
      <c r="J62" s="326"/>
      <c r="K62" s="326"/>
      <c r="L62" s="326"/>
      <c r="M62" s="326"/>
      <c r="N62" s="326"/>
      <c r="O62" s="326"/>
      <c r="P62" s="326"/>
      <c r="Q62" s="326"/>
      <c r="R62" s="333"/>
      <c r="S62" s="326"/>
      <c r="T62" s="323"/>
      <c r="U62" s="339"/>
      <c r="V62" s="347"/>
    </row>
    <row r="63" spans="1:22">
      <c r="A63" s="52">
        <v>42122</v>
      </c>
      <c r="B63">
        <v>2017</v>
      </c>
      <c r="C63" t="s">
        <v>137</v>
      </c>
      <c r="D63" t="s">
        <v>138</v>
      </c>
      <c r="E63" t="s">
        <v>203</v>
      </c>
      <c r="F63" t="s">
        <v>204</v>
      </c>
      <c r="I63" s="329"/>
      <c r="J63" s="327"/>
      <c r="K63" s="327"/>
      <c r="L63" s="327"/>
      <c r="M63" s="327"/>
      <c r="N63" s="327"/>
      <c r="O63" s="327"/>
      <c r="P63" s="327"/>
      <c r="Q63" s="327"/>
      <c r="R63" s="334"/>
      <c r="S63" s="327"/>
      <c r="T63" s="324"/>
      <c r="U63" s="340"/>
      <c r="V63" s="347"/>
    </row>
    <row r="64" spans="1:22" ht="16.5">
      <c r="A64" s="52">
        <v>42123</v>
      </c>
      <c r="B64">
        <v>2017</v>
      </c>
      <c r="C64" t="s">
        <v>137</v>
      </c>
      <c r="D64" t="s">
        <v>138</v>
      </c>
      <c r="E64" t="s">
        <v>205</v>
      </c>
      <c r="F64" t="s">
        <v>154</v>
      </c>
      <c r="I64" s="335" t="s">
        <v>285</v>
      </c>
      <c r="J64" s="335"/>
      <c r="K64" s="335"/>
      <c r="L64" s="335"/>
      <c r="M64" s="335"/>
      <c r="N64" s="335"/>
      <c r="O64" s="335"/>
      <c r="P64" s="335"/>
      <c r="Q64" s="335"/>
      <c r="R64" s="335"/>
      <c r="S64" s="335"/>
      <c r="T64" s="335"/>
      <c r="U64" s="335"/>
      <c r="V64" s="336"/>
    </row>
    <row r="65" spans="1:22">
      <c r="A65" s="52">
        <v>42124</v>
      </c>
      <c r="B65">
        <v>2017</v>
      </c>
      <c r="C65" t="s">
        <v>137</v>
      </c>
      <c r="D65" t="s">
        <v>138</v>
      </c>
      <c r="E65" t="s">
        <v>206</v>
      </c>
      <c r="F65" t="s">
        <v>154</v>
      </c>
      <c r="I65" s="337" t="s">
        <v>286</v>
      </c>
      <c r="J65" s="337"/>
      <c r="K65" s="337"/>
      <c r="L65" s="337"/>
      <c r="M65" s="337"/>
      <c r="N65" s="337"/>
      <c r="O65" s="337"/>
      <c r="P65" s="337"/>
      <c r="Q65" s="337"/>
      <c r="R65" s="337"/>
      <c r="S65" s="337"/>
      <c r="T65" s="337"/>
      <c r="U65" s="337"/>
      <c r="V65" s="336"/>
    </row>
    <row r="66" spans="1:22">
      <c r="A66" s="52">
        <v>42125</v>
      </c>
      <c r="B66">
        <v>2017</v>
      </c>
      <c r="C66" t="s">
        <v>137</v>
      </c>
      <c r="D66" t="s">
        <v>138</v>
      </c>
      <c r="E66" t="s">
        <v>207</v>
      </c>
      <c r="F66" t="s">
        <v>154</v>
      </c>
    </row>
    <row r="67" spans="1:22">
      <c r="A67" s="52">
        <v>42126</v>
      </c>
      <c r="B67">
        <v>2017</v>
      </c>
      <c r="C67" t="s">
        <v>137</v>
      </c>
      <c r="D67" t="s">
        <v>138</v>
      </c>
      <c r="E67" t="s">
        <v>208</v>
      </c>
      <c r="F67" t="s">
        <v>209</v>
      </c>
    </row>
    <row r="68" spans="1:22">
      <c r="A68" s="52">
        <v>42127</v>
      </c>
      <c r="B68">
        <v>2017</v>
      </c>
      <c r="C68" t="s">
        <v>137</v>
      </c>
      <c r="D68" t="s">
        <v>138</v>
      </c>
      <c r="E68" t="s">
        <v>210</v>
      </c>
      <c r="F68" t="s">
        <v>211</v>
      </c>
    </row>
    <row r="69" spans="1:22">
      <c r="A69" s="52">
        <v>42128</v>
      </c>
      <c r="B69">
        <v>2017</v>
      </c>
      <c r="C69" t="s">
        <v>137</v>
      </c>
      <c r="D69" t="s">
        <v>138</v>
      </c>
      <c r="E69" t="s">
        <v>212</v>
      </c>
      <c r="F69" t="s">
        <v>213</v>
      </c>
      <c r="I69" s="136"/>
      <c r="J69" s="311" t="s">
        <v>287</v>
      </c>
      <c r="K69" s="311"/>
      <c r="L69" s="311"/>
      <c r="M69" s="311"/>
      <c r="N69" s="311"/>
      <c r="O69" s="311"/>
      <c r="P69" s="311"/>
      <c r="Q69" s="311"/>
      <c r="R69" s="136"/>
    </row>
    <row r="70" spans="1:22">
      <c r="A70" s="52">
        <v>42129</v>
      </c>
      <c r="B70">
        <v>2017</v>
      </c>
      <c r="C70" t="s">
        <v>137</v>
      </c>
      <c r="D70" t="s">
        <v>138</v>
      </c>
      <c r="E70" t="s">
        <v>214</v>
      </c>
      <c r="F70" t="s">
        <v>215</v>
      </c>
      <c r="I70" s="315" t="s">
        <v>288</v>
      </c>
      <c r="J70" s="315"/>
      <c r="K70" s="315"/>
      <c r="L70" s="315"/>
      <c r="M70" s="315"/>
      <c r="N70" s="315"/>
      <c r="O70" s="315"/>
      <c r="P70" s="315"/>
      <c r="Q70" s="315"/>
      <c r="R70" s="315"/>
    </row>
    <row r="71" spans="1:22">
      <c r="A71" s="52">
        <v>42130</v>
      </c>
      <c r="B71">
        <v>2017</v>
      </c>
      <c r="C71" t="s">
        <v>137</v>
      </c>
      <c r="D71" t="s">
        <v>138</v>
      </c>
      <c r="E71" t="s">
        <v>216</v>
      </c>
      <c r="F71" t="s">
        <v>217</v>
      </c>
      <c r="I71" s="136"/>
      <c r="J71" s="137"/>
      <c r="K71" s="146">
        <v>2010</v>
      </c>
      <c r="L71" s="146">
        <v>2011</v>
      </c>
      <c r="M71" s="146">
        <v>2012</v>
      </c>
      <c r="N71" s="146">
        <v>2013</v>
      </c>
      <c r="O71" s="147" t="s">
        <v>289</v>
      </c>
      <c r="P71" s="148" t="s">
        <v>290</v>
      </c>
      <c r="Q71" s="148" t="s">
        <v>291</v>
      </c>
      <c r="R71" s="144" t="s">
        <v>292</v>
      </c>
    </row>
    <row r="72" spans="1:22" ht="216.75">
      <c r="A72" s="52">
        <v>42131</v>
      </c>
      <c r="B72">
        <v>2017</v>
      </c>
      <c r="C72" t="s">
        <v>137</v>
      </c>
      <c r="D72" t="s">
        <v>138</v>
      </c>
      <c r="E72" t="s">
        <v>218</v>
      </c>
      <c r="F72" t="s">
        <v>219</v>
      </c>
      <c r="I72" s="136"/>
      <c r="J72" s="145" t="s">
        <v>293</v>
      </c>
      <c r="K72" s="149">
        <v>3481</v>
      </c>
      <c r="L72" s="149">
        <v>3853.9</v>
      </c>
      <c r="M72" s="149">
        <v>4144.5</v>
      </c>
      <c r="N72" s="149">
        <v>4470.5</v>
      </c>
      <c r="O72" s="149">
        <v>4563.3</v>
      </c>
      <c r="P72" s="149">
        <v>5231.7</v>
      </c>
      <c r="Q72" s="149">
        <v>6238.8</v>
      </c>
      <c r="R72" s="150">
        <v>8165.2</v>
      </c>
    </row>
    <row r="73" spans="1:22" ht="114.75">
      <c r="A73" s="52">
        <v>42132</v>
      </c>
      <c r="B73">
        <v>2017</v>
      </c>
      <c r="C73" t="s">
        <v>137</v>
      </c>
      <c r="D73" t="s">
        <v>138</v>
      </c>
      <c r="E73" t="s">
        <v>220</v>
      </c>
      <c r="F73" t="s">
        <v>221</v>
      </c>
      <c r="I73" s="136"/>
      <c r="J73" s="138" t="s">
        <v>294</v>
      </c>
      <c r="K73" s="312" t="s">
        <v>295</v>
      </c>
      <c r="L73" s="313"/>
      <c r="M73" s="313"/>
      <c r="N73" s="313"/>
      <c r="O73" s="313"/>
      <c r="P73" s="313"/>
      <c r="Q73" s="313"/>
      <c r="R73" s="314"/>
    </row>
    <row r="74" spans="1:22" ht="25.5">
      <c r="A74" s="52">
        <v>42133</v>
      </c>
      <c r="B74">
        <v>2017</v>
      </c>
      <c r="C74" t="s">
        <v>137</v>
      </c>
      <c r="D74" t="s">
        <v>138</v>
      </c>
      <c r="E74" t="s">
        <v>222</v>
      </c>
      <c r="F74" t="s">
        <v>223</v>
      </c>
      <c r="I74" s="136"/>
      <c r="J74" s="139" t="s">
        <v>296</v>
      </c>
      <c r="K74" s="141">
        <v>89.1</v>
      </c>
      <c r="L74" s="141">
        <v>88.9</v>
      </c>
      <c r="M74" s="141">
        <v>91</v>
      </c>
      <c r="N74" s="141">
        <v>90.8</v>
      </c>
      <c r="O74" s="141">
        <v>91.2</v>
      </c>
      <c r="P74" s="142">
        <v>89.4</v>
      </c>
      <c r="Q74" s="142">
        <v>86</v>
      </c>
      <c r="R74" s="143">
        <v>87.5</v>
      </c>
    </row>
    <row r="75" spans="1:22" ht="38.25">
      <c r="A75" s="52">
        <v>42134</v>
      </c>
      <c r="B75">
        <v>2017</v>
      </c>
      <c r="C75" t="s">
        <v>137</v>
      </c>
      <c r="D75" t="s">
        <v>138</v>
      </c>
      <c r="E75" t="s">
        <v>224</v>
      </c>
      <c r="F75" t="s">
        <v>154</v>
      </c>
      <c r="I75" s="136"/>
      <c r="J75" s="139" t="s">
        <v>297</v>
      </c>
      <c r="K75" s="141">
        <v>47.6</v>
      </c>
      <c r="L75" s="141">
        <v>48.9</v>
      </c>
      <c r="M75" s="141">
        <v>50.8</v>
      </c>
      <c r="N75" s="141">
        <v>50.6</v>
      </c>
      <c r="O75" s="141">
        <v>48.8</v>
      </c>
      <c r="P75" s="142">
        <v>47.2</v>
      </c>
      <c r="Q75" s="142">
        <v>46.7</v>
      </c>
      <c r="R75" s="143">
        <v>52.4</v>
      </c>
    </row>
    <row r="76" spans="1:22" ht="127.5">
      <c r="A76" s="52">
        <v>42135</v>
      </c>
      <c r="B76">
        <v>2017</v>
      </c>
      <c r="C76" t="s">
        <v>137</v>
      </c>
      <c r="D76" t="s">
        <v>138</v>
      </c>
      <c r="E76" t="s">
        <v>225</v>
      </c>
      <c r="F76" t="s">
        <v>154</v>
      </c>
      <c r="I76" s="136"/>
      <c r="J76" s="139" t="s">
        <v>298</v>
      </c>
      <c r="K76" s="141">
        <v>6.1</v>
      </c>
      <c r="L76" s="141">
        <v>4.5999999999999996</v>
      </c>
      <c r="M76" s="141">
        <v>4.0999999999999996</v>
      </c>
      <c r="N76" s="141">
        <v>4.0999999999999996</v>
      </c>
      <c r="O76" s="141">
        <v>5.2</v>
      </c>
      <c r="P76" s="142">
        <v>5.5</v>
      </c>
      <c r="Q76" s="142">
        <v>5.2</v>
      </c>
      <c r="R76" s="143">
        <v>4.4000000000000004</v>
      </c>
    </row>
    <row r="77" spans="1:22" ht="127.5">
      <c r="A77" s="52">
        <v>42136</v>
      </c>
      <c r="B77">
        <v>2017</v>
      </c>
      <c r="C77" t="s">
        <v>137</v>
      </c>
      <c r="D77" t="s">
        <v>138</v>
      </c>
      <c r="E77" t="s">
        <v>226</v>
      </c>
      <c r="F77" t="s">
        <v>154</v>
      </c>
      <c r="I77" s="136"/>
      <c r="J77" s="139" t="s">
        <v>299</v>
      </c>
      <c r="K77" s="141">
        <v>3.4</v>
      </c>
      <c r="L77" s="141">
        <v>3.1</v>
      </c>
      <c r="M77" s="141">
        <v>2.8</v>
      </c>
      <c r="N77" s="141">
        <v>2.8</v>
      </c>
      <c r="O77" s="141">
        <v>3.2</v>
      </c>
      <c r="P77" s="142">
        <v>3.4</v>
      </c>
      <c r="Q77" s="142">
        <v>2.9</v>
      </c>
      <c r="R77" s="143">
        <v>3</v>
      </c>
    </row>
    <row r="78" spans="1:22" ht="127.5">
      <c r="A78" s="52">
        <v>42137</v>
      </c>
      <c r="B78">
        <v>2017</v>
      </c>
      <c r="C78" t="s">
        <v>137</v>
      </c>
      <c r="D78" t="s">
        <v>138</v>
      </c>
      <c r="E78" t="s">
        <v>227</v>
      </c>
      <c r="F78" t="s">
        <v>154</v>
      </c>
      <c r="I78" s="136"/>
      <c r="J78" s="139" t="s">
        <v>300</v>
      </c>
      <c r="K78" s="141" t="s">
        <v>301</v>
      </c>
      <c r="L78" s="141">
        <v>25.5</v>
      </c>
      <c r="M78" s="141">
        <v>27.1</v>
      </c>
      <c r="N78" s="141">
        <v>27.1</v>
      </c>
      <c r="O78" s="141">
        <v>27</v>
      </c>
      <c r="P78" s="142">
        <v>25.2</v>
      </c>
      <c r="Q78" s="142">
        <v>23.1</v>
      </c>
      <c r="R78" s="143">
        <v>20.2</v>
      </c>
    </row>
    <row r="79" spans="1:22" ht="127.5">
      <c r="A79" s="52">
        <v>42138</v>
      </c>
      <c r="B79">
        <v>2017</v>
      </c>
      <c r="C79" t="s">
        <v>137</v>
      </c>
      <c r="D79" t="s">
        <v>138</v>
      </c>
      <c r="E79" t="s">
        <v>228</v>
      </c>
      <c r="F79" t="s">
        <v>154</v>
      </c>
      <c r="I79" s="136"/>
      <c r="J79" s="139" t="s">
        <v>302</v>
      </c>
      <c r="K79" s="141" t="s">
        <v>303</v>
      </c>
      <c r="L79" s="141">
        <v>6.8</v>
      </c>
      <c r="M79" s="141">
        <v>6.2</v>
      </c>
      <c r="N79" s="141">
        <v>6.2</v>
      </c>
      <c r="O79" s="141">
        <v>7</v>
      </c>
      <c r="P79" s="142">
        <v>8.1</v>
      </c>
      <c r="Q79" s="142">
        <v>8.1</v>
      </c>
      <c r="R79" s="143">
        <v>7.5</v>
      </c>
    </row>
    <row r="80" spans="1:22" ht="204">
      <c r="A80" s="52">
        <v>42139</v>
      </c>
      <c r="B80">
        <v>2017</v>
      </c>
      <c r="C80" t="s">
        <v>137</v>
      </c>
      <c r="D80" t="s">
        <v>138</v>
      </c>
      <c r="E80" t="s">
        <v>229</v>
      </c>
      <c r="F80" t="s">
        <v>230</v>
      </c>
      <c r="I80" s="136"/>
      <c r="J80" s="139" t="s">
        <v>304</v>
      </c>
      <c r="K80" s="141">
        <v>5</v>
      </c>
      <c r="L80" s="141">
        <v>4.8</v>
      </c>
      <c r="M80" s="141">
        <v>3.8</v>
      </c>
      <c r="N80" s="141">
        <v>3.9</v>
      </c>
      <c r="O80" s="141">
        <v>4.5999999999999996</v>
      </c>
      <c r="P80" s="142">
        <v>5.0999999999999996</v>
      </c>
      <c r="Q80" s="142">
        <v>4.8</v>
      </c>
      <c r="R80" s="143">
        <v>4</v>
      </c>
    </row>
    <row r="81" spans="1:18" ht="178.5">
      <c r="A81" s="52">
        <v>42140</v>
      </c>
      <c r="B81">
        <v>2017</v>
      </c>
      <c r="C81" t="s">
        <v>137</v>
      </c>
      <c r="D81" t="s">
        <v>138</v>
      </c>
      <c r="E81" t="s">
        <v>231</v>
      </c>
      <c r="F81" t="s">
        <v>232</v>
      </c>
      <c r="I81" s="136"/>
      <c r="J81" s="139" t="s">
        <v>305</v>
      </c>
      <c r="K81" s="141">
        <v>0.6</v>
      </c>
      <c r="L81" s="141">
        <v>0.6</v>
      </c>
      <c r="M81" s="141">
        <v>0.6</v>
      </c>
      <c r="N81" s="141">
        <v>0.4</v>
      </c>
      <c r="O81" s="141">
        <v>0.4</v>
      </c>
      <c r="P81" s="142">
        <v>1.3</v>
      </c>
      <c r="Q81" s="142">
        <v>4.7</v>
      </c>
      <c r="R81" s="143">
        <v>4.7</v>
      </c>
    </row>
    <row r="82" spans="1:18" ht="318.75">
      <c r="A82" s="52">
        <v>42141</v>
      </c>
      <c r="B82">
        <v>2017</v>
      </c>
      <c r="C82" t="s">
        <v>137</v>
      </c>
      <c r="D82" t="s">
        <v>138</v>
      </c>
      <c r="E82" t="s">
        <v>233</v>
      </c>
      <c r="F82" t="s">
        <v>234</v>
      </c>
      <c r="I82" s="136"/>
      <c r="J82" s="139" t="s">
        <v>306</v>
      </c>
      <c r="K82" s="141">
        <v>0.5</v>
      </c>
      <c r="L82" s="141">
        <v>0.5</v>
      </c>
      <c r="M82" s="141">
        <v>0.5</v>
      </c>
      <c r="N82" s="141">
        <v>0.5</v>
      </c>
      <c r="O82" s="141">
        <v>0.4</v>
      </c>
      <c r="P82" s="142">
        <v>0.4</v>
      </c>
      <c r="Q82" s="142">
        <v>0.4</v>
      </c>
      <c r="R82" s="143">
        <v>0.4</v>
      </c>
    </row>
    <row r="83" spans="1:18" ht="38.25">
      <c r="A83" s="52">
        <v>42142</v>
      </c>
      <c r="B83">
        <v>2017</v>
      </c>
      <c r="C83" t="s">
        <v>137</v>
      </c>
      <c r="D83" t="s">
        <v>138</v>
      </c>
      <c r="E83" t="s">
        <v>235</v>
      </c>
      <c r="F83" t="s">
        <v>236</v>
      </c>
      <c r="I83" s="136"/>
      <c r="J83" s="139" t="s">
        <v>307</v>
      </c>
      <c r="K83" s="141">
        <v>4.8</v>
      </c>
      <c r="L83" s="141">
        <v>5.2</v>
      </c>
      <c r="M83" s="141">
        <v>4.0999999999999996</v>
      </c>
      <c r="N83" s="141">
        <v>4.4000000000000004</v>
      </c>
      <c r="O83" s="141">
        <v>3.4</v>
      </c>
      <c r="P83" s="142">
        <v>3.8</v>
      </c>
      <c r="Q83" s="142">
        <v>4.0999999999999996</v>
      </c>
      <c r="R83" s="143">
        <v>3.4</v>
      </c>
    </row>
    <row r="84" spans="1:18" ht="76.5">
      <c r="A84" s="52">
        <v>42143</v>
      </c>
      <c r="B84">
        <v>2017</v>
      </c>
      <c r="C84" t="s">
        <v>137</v>
      </c>
      <c r="D84" t="s">
        <v>138</v>
      </c>
      <c r="E84" t="s">
        <v>237</v>
      </c>
      <c r="F84" t="s">
        <v>238</v>
      </c>
      <c r="J84" s="140" t="s">
        <v>308</v>
      </c>
      <c r="K84" s="141">
        <v>3369.8</v>
      </c>
      <c r="L84" s="141">
        <v>3708.2</v>
      </c>
      <c r="M84" s="141">
        <v>4031.9</v>
      </c>
      <c r="N84" s="141">
        <v>4331</v>
      </c>
      <c r="O84" s="141">
        <v>4470.8999999999996</v>
      </c>
      <c r="P84" s="142">
        <v>5122</v>
      </c>
      <c r="Q84" s="142">
        <v>6095</v>
      </c>
      <c r="R84" s="143">
        <v>8013.1</v>
      </c>
    </row>
    <row r="85" spans="1:18" ht="15.75">
      <c r="A85" s="52">
        <v>42144</v>
      </c>
      <c r="B85">
        <v>2017</v>
      </c>
      <c r="C85" t="s">
        <v>137</v>
      </c>
      <c r="D85" t="s">
        <v>138</v>
      </c>
      <c r="E85" t="s">
        <v>239</v>
      </c>
      <c r="F85" t="s">
        <v>240</v>
      </c>
      <c r="J85" s="151" t="s">
        <v>309</v>
      </c>
      <c r="K85" s="152"/>
      <c r="L85" s="152"/>
      <c r="M85" s="152"/>
      <c r="N85" s="152"/>
      <c r="O85" s="152"/>
      <c r="P85" s="152"/>
      <c r="Q85" s="152"/>
      <c r="R85" s="136"/>
    </row>
    <row r="86" spans="1:18">
      <c r="A86" s="52">
        <v>42145</v>
      </c>
      <c r="B86">
        <v>2017</v>
      </c>
      <c r="C86" t="s">
        <v>137</v>
      </c>
      <c r="D86" t="s">
        <v>138</v>
      </c>
      <c r="E86" t="s">
        <v>241</v>
      </c>
      <c r="F86" t="s">
        <v>154</v>
      </c>
    </row>
    <row r="87" spans="1:18">
      <c r="A87" s="52">
        <v>42146</v>
      </c>
      <c r="B87">
        <v>2017</v>
      </c>
      <c r="C87" t="s">
        <v>137</v>
      </c>
      <c r="D87" t="s">
        <v>138</v>
      </c>
      <c r="E87" t="s">
        <v>242</v>
      </c>
      <c r="F87" t="s">
        <v>243</v>
      </c>
    </row>
    <row r="88" spans="1:18">
      <c r="A88" s="52">
        <v>42147</v>
      </c>
      <c r="B88">
        <v>2017</v>
      </c>
      <c r="C88" t="s">
        <v>137</v>
      </c>
      <c r="D88" t="s">
        <v>138</v>
      </c>
      <c r="E88" t="s">
        <v>244</v>
      </c>
      <c r="F88" t="s">
        <v>245</v>
      </c>
    </row>
    <row r="89" spans="1:18">
      <c r="A89" s="52">
        <v>42148</v>
      </c>
      <c r="B89">
        <v>2017</v>
      </c>
      <c r="C89" t="s">
        <v>137</v>
      </c>
      <c r="D89" t="s">
        <v>138</v>
      </c>
      <c r="E89" t="s">
        <v>246</v>
      </c>
      <c r="F89" t="s">
        <v>247</v>
      </c>
    </row>
    <row r="90" spans="1:18">
      <c r="A90" s="52">
        <v>42149</v>
      </c>
      <c r="B90">
        <v>2017</v>
      </c>
      <c r="C90" t="s">
        <v>137</v>
      </c>
      <c r="D90" t="s">
        <v>138</v>
      </c>
      <c r="E90" t="s">
        <v>248</v>
      </c>
      <c r="F90" t="s">
        <v>249</v>
      </c>
    </row>
    <row r="91" spans="1:18">
      <c r="A91" s="52">
        <v>42150</v>
      </c>
      <c r="B91">
        <v>2017</v>
      </c>
      <c r="C91" t="s">
        <v>137</v>
      </c>
      <c r="D91" t="s">
        <v>138</v>
      </c>
      <c r="E91" t="s">
        <v>250</v>
      </c>
      <c r="F91" t="s">
        <v>154</v>
      </c>
    </row>
    <row r="96" spans="1:18" ht="15.75">
      <c r="C96" s="301" t="s">
        <v>310</v>
      </c>
      <c r="D96" s="301"/>
      <c r="E96" s="301"/>
      <c r="F96" s="301"/>
      <c r="G96" s="301"/>
      <c r="H96" s="301"/>
      <c r="I96" s="301"/>
      <c r="J96" s="302"/>
    </row>
    <row r="97" spans="3:10">
      <c r="C97" s="317"/>
      <c r="D97" s="305">
        <v>2017</v>
      </c>
      <c r="E97" s="320"/>
      <c r="F97" s="320"/>
      <c r="G97" s="320"/>
      <c r="H97" s="320"/>
      <c r="I97" s="320"/>
      <c r="J97" s="321"/>
    </row>
    <row r="98" spans="3:10">
      <c r="C98" s="318"/>
      <c r="D98" s="303" t="s">
        <v>311</v>
      </c>
      <c r="E98" s="305" t="s">
        <v>312</v>
      </c>
      <c r="F98" s="306"/>
      <c r="G98" s="303" t="s">
        <v>313</v>
      </c>
      <c r="H98" s="308" t="s">
        <v>314</v>
      </c>
      <c r="I98" s="308" t="s">
        <v>315</v>
      </c>
      <c r="J98" s="305" t="s">
        <v>316</v>
      </c>
    </row>
    <row r="99" spans="3:10">
      <c r="C99" s="319"/>
      <c r="D99" s="304"/>
      <c r="E99" s="163" t="s">
        <v>317</v>
      </c>
      <c r="F99" s="162" t="s">
        <v>318</v>
      </c>
      <c r="G99" s="307"/>
      <c r="H99" s="309"/>
      <c r="I99" s="309"/>
      <c r="J99" s="310"/>
    </row>
    <row r="100" spans="3:10" ht="51">
      <c r="C100" s="165" t="s">
        <v>319</v>
      </c>
      <c r="D100" s="160">
        <v>7139.4</v>
      </c>
      <c r="E100" s="157">
        <v>7344.7</v>
      </c>
      <c r="F100" s="157">
        <v>6717</v>
      </c>
      <c r="G100" s="157">
        <v>8833.2999999999993</v>
      </c>
      <c r="H100" s="157">
        <v>7352.1</v>
      </c>
      <c r="I100" s="157">
        <v>6091.9</v>
      </c>
      <c r="J100" s="177">
        <v>8692.1</v>
      </c>
    </row>
    <row r="101" spans="3:10">
      <c r="C101" s="316" t="s">
        <v>295</v>
      </c>
      <c r="D101" s="300"/>
      <c r="E101" s="300"/>
      <c r="F101" s="300"/>
      <c r="G101" s="300"/>
      <c r="H101" s="300"/>
      <c r="I101" s="300"/>
      <c r="J101" s="300"/>
    </row>
    <row r="102" spans="3:10" ht="38.25">
      <c r="C102" s="166" t="s">
        <v>320</v>
      </c>
      <c r="D102" s="155">
        <v>92.9</v>
      </c>
      <c r="E102" s="155">
        <v>94</v>
      </c>
      <c r="F102" s="155">
        <v>90.4</v>
      </c>
      <c r="G102" s="155">
        <v>94.1</v>
      </c>
      <c r="H102" s="155">
        <v>93.7</v>
      </c>
      <c r="I102" s="155">
        <v>91.8</v>
      </c>
      <c r="J102" s="155">
        <v>93.4</v>
      </c>
    </row>
    <row r="103" spans="3:10" ht="25.5">
      <c r="C103" s="167" t="s">
        <v>321</v>
      </c>
      <c r="D103" s="316"/>
      <c r="E103" s="316"/>
      <c r="F103" s="316"/>
      <c r="G103" s="316"/>
      <c r="H103" s="316"/>
      <c r="I103" s="316"/>
      <c r="J103" s="178"/>
    </row>
    <row r="104" spans="3:10" ht="89.25">
      <c r="C104" s="168" t="s">
        <v>322</v>
      </c>
      <c r="D104" s="156">
        <v>47.9</v>
      </c>
      <c r="E104" s="156">
        <v>46.7</v>
      </c>
      <c r="F104" s="156">
        <v>50.6</v>
      </c>
      <c r="G104" s="156">
        <v>47.3</v>
      </c>
      <c r="H104" s="156">
        <v>50.3</v>
      </c>
      <c r="I104" s="156">
        <v>48.5</v>
      </c>
      <c r="J104" s="156">
        <v>46</v>
      </c>
    </row>
    <row r="105" spans="3:10" ht="38.25">
      <c r="C105" s="168" t="s">
        <v>323</v>
      </c>
      <c r="D105" s="156">
        <v>1.1000000000000001</v>
      </c>
      <c r="E105" s="156">
        <v>1.3</v>
      </c>
      <c r="F105" s="156">
        <v>0.9</v>
      </c>
      <c r="G105" s="156">
        <v>1.1000000000000001</v>
      </c>
      <c r="H105" s="156">
        <v>0.8</v>
      </c>
      <c r="I105" s="156">
        <v>1.1000000000000001</v>
      </c>
      <c r="J105" s="156">
        <v>1.2</v>
      </c>
    </row>
    <row r="106" spans="3:10" ht="38.25">
      <c r="C106" s="168" t="s">
        <v>324</v>
      </c>
      <c r="D106" s="156">
        <v>2</v>
      </c>
      <c r="E106" s="156">
        <v>2</v>
      </c>
      <c r="F106" s="156">
        <v>2</v>
      </c>
      <c r="G106" s="156">
        <v>2</v>
      </c>
      <c r="H106" s="156">
        <v>1.5</v>
      </c>
      <c r="I106" s="156">
        <v>1.9</v>
      </c>
      <c r="J106" s="156">
        <v>2.1</v>
      </c>
    </row>
    <row r="107" spans="3:10" ht="25.5">
      <c r="C107" s="168" t="s">
        <v>325</v>
      </c>
      <c r="D107" s="156">
        <v>5.5</v>
      </c>
      <c r="E107" s="156">
        <v>5.5</v>
      </c>
      <c r="F107" s="156">
        <v>5.8</v>
      </c>
      <c r="G107" s="156">
        <v>6.7</v>
      </c>
      <c r="H107" s="156">
        <v>6.3</v>
      </c>
      <c r="I107" s="156">
        <v>4.7</v>
      </c>
      <c r="J107" s="156">
        <v>6.6</v>
      </c>
    </row>
    <row r="108" spans="3:10" ht="102">
      <c r="C108" s="168" t="s">
        <v>326</v>
      </c>
      <c r="D108" s="156">
        <v>17</v>
      </c>
      <c r="E108" s="156">
        <v>17.7</v>
      </c>
      <c r="F108" s="156">
        <v>15.3</v>
      </c>
      <c r="G108" s="156">
        <v>16.100000000000001</v>
      </c>
      <c r="H108" s="156">
        <v>16.8</v>
      </c>
      <c r="I108" s="156">
        <v>17.8</v>
      </c>
      <c r="J108" s="156">
        <v>16.2</v>
      </c>
    </row>
    <row r="109" spans="3:10" ht="178.5">
      <c r="C109" s="169" t="s">
        <v>327</v>
      </c>
      <c r="D109" s="156">
        <v>15.4</v>
      </c>
      <c r="E109" s="156">
        <v>16.600000000000001</v>
      </c>
      <c r="F109" s="156">
        <v>12.8</v>
      </c>
      <c r="G109" s="156">
        <v>14.6</v>
      </c>
      <c r="H109" s="156">
        <v>15.7</v>
      </c>
      <c r="I109" s="156">
        <v>16.2</v>
      </c>
      <c r="J109" s="156">
        <v>14.9</v>
      </c>
    </row>
    <row r="110" spans="3:10" ht="127.5">
      <c r="C110" s="170" t="s">
        <v>328</v>
      </c>
      <c r="D110" s="156">
        <v>5.3</v>
      </c>
      <c r="E110" s="156">
        <v>4.9000000000000004</v>
      </c>
      <c r="F110" s="156">
        <v>6.3</v>
      </c>
      <c r="G110" s="156">
        <v>4.5</v>
      </c>
      <c r="H110" s="156">
        <v>6.2</v>
      </c>
      <c r="I110" s="156">
        <v>6.1</v>
      </c>
      <c r="J110" s="156">
        <v>4</v>
      </c>
    </row>
    <row r="111" spans="3:10" ht="153">
      <c r="C111" s="168" t="s">
        <v>329</v>
      </c>
      <c r="D111" s="156">
        <v>2</v>
      </c>
      <c r="E111" s="156">
        <v>2</v>
      </c>
      <c r="F111" s="156">
        <v>2.1</v>
      </c>
      <c r="G111" s="156">
        <v>2.1</v>
      </c>
      <c r="H111" s="156">
        <v>1.4</v>
      </c>
      <c r="I111" s="156">
        <v>1.9</v>
      </c>
      <c r="J111" s="156">
        <v>2.1</v>
      </c>
    </row>
    <row r="112" spans="3:10" ht="25.5">
      <c r="C112" s="168" t="s">
        <v>330</v>
      </c>
      <c r="D112" s="156">
        <v>3.8</v>
      </c>
      <c r="E112" s="156">
        <v>3.8</v>
      </c>
      <c r="F112" s="156">
        <v>3.8</v>
      </c>
      <c r="G112" s="156">
        <v>3</v>
      </c>
      <c r="H112" s="156">
        <v>3.7</v>
      </c>
      <c r="I112" s="156">
        <v>4.5</v>
      </c>
      <c r="J112" s="156">
        <v>3.1</v>
      </c>
    </row>
    <row r="113" spans="3:10" ht="191.25">
      <c r="C113" s="176" t="s">
        <v>331</v>
      </c>
      <c r="D113" s="156">
        <v>0.1</v>
      </c>
      <c r="E113" s="156">
        <v>0.2</v>
      </c>
      <c r="F113" s="156">
        <v>0.1</v>
      </c>
      <c r="G113" s="156">
        <v>0.1</v>
      </c>
      <c r="H113" s="156">
        <v>0.3</v>
      </c>
      <c r="I113" s="156">
        <v>0.2</v>
      </c>
      <c r="J113" s="156">
        <v>0.1</v>
      </c>
    </row>
    <row r="114" spans="3:10" ht="25.5">
      <c r="C114" s="168" t="s">
        <v>332</v>
      </c>
      <c r="D114" s="156">
        <v>3.7</v>
      </c>
      <c r="E114" s="156">
        <v>3.8</v>
      </c>
      <c r="F114" s="156">
        <v>3.4</v>
      </c>
      <c r="G114" s="156">
        <v>3.9</v>
      </c>
      <c r="H114" s="156">
        <v>2.4</v>
      </c>
      <c r="I114" s="156">
        <v>3.5</v>
      </c>
      <c r="J114" s="156">
        <v>4</v>
      </c>
    </row>
    <row r="115" spans="3:10" ht="76.5">
      <c r="C115" s="168" t="s">
        <v>333</v>
      </c>
      <c r="D115" s="156">
        <v>0.2</v>
      </c>
      <c r="E115" s="156">
        <v>0.3</v>
      </c>
      <c r="F115" s="156">
        <v>0.1</v>
      </c>
      <c r="G115" s="156">
        <v>0.1</v>
      </c>
      <c r="H115" s="156">
        <v>0.2</v>
      </c>
      <c r="I115" s="156">
        <v>0.3</v>
      </c>
      <c r="J115" s="156">
        <v>0.1</v>
      </c>
    </row>
    <row r="116" spans="3:10">
      <c r="C116" s="168" t="s">
        <v>334</v>
      </c>
      <c r="D116" s="156">
        <v>2.4</v>
      </c>
      <c r="E116" s="156">
        <v>2.5</v>
      </c>
      <c r="F116" s="156">
        <v>2</v>
      </c>
      <c r="G116" s="156">
        <v>2.5</v>
      </c>
      <c r="H116" s="156">
        <v>2.6</v>
      </c>
      <c r="I116" s="156">
        <v>2.2000000000000002</v>
      </c>
      <c r="J116" s="156">
        <v>2.6</v>
      </c>
    </row>
    <row r="117" spans="3:10" ht="51">
      <c r="C117" s="168" t="s">
        <v>335</v>
      </c>
      <c r="D117" s="156">
        <v>1.6</v>
      </c>
      <c r="E117" s="156">
        <v>2</v>
      </c>
      <c r="F117" s="156">
        <v>0.8</v>
      </c>
      <c r="G117" s="156">
        <v>2.1</v>
      </c>
      <c r="H117" s="156">
        <v>2.1</v>
      </c>
      <c r="I117" s="156">
        <v>1.2</v>
      </c>
      <c r="J117" s="156">
        <v>2.1</v>
      </c>
    </row>
    <row r="118" spans="3:10" ht="140.25">
      <c r="C118" s="176" t="s">
        <v>336</v>
      </c>
      <c r="D118" s="156">
        <v>0.1</v>
      </c>
      <c r="E118" s="156">
        <v>0.1</v>
      </c>
      <c r="F118" s="156">
        <v>0</v>
      </c>
      <c r="G118" s="156">
        <v>0.1</v>
      </c>
      <c r="H118" s="156">
        <v>0.2</v>
      </c>
      <c r="I118" s="156">
        <v>0</v>
      </c>
      <c r="J118" s="156">
        <v>0.1</v>
      </c>
    </row>
    <row r="119" spans="3:10">
      <c r="C119" s="168" t="s">
        <v>337</v>
      </c>
      <c r="D119" s="156">
        <v>1.1000000000000001</v>
      </c>
      <c r="E119" s="156">
        <v>1.3</v>
      </c>
      <c r="F119" s="156">
        <v>0.5</v>
      </c>
      <c r="G119" s="156">
        <v>1.7</v>
      </c>
      <c r="H119" s="156">
        <v>1.3</v>
      </c>
      <c r="I119" s="156">
        <v>0.5</v>
      </c>
      <c r="J119" s="156">
        <v>1.4</v>
      </c>
    </row>
    <row r="120" spans="3:10" ht="38.25">
      <c r="C120" s="168" t="s">
        <v>338</v>
      </c>
      <c r="D120" s="156">
        <v>2.2999999999999998</v>
      </c>
      <c r="E120" s="156">
        <v>2.7</v>
      </c>
      <c r="F120" s="156">
        <v>1.3</v>
      </c>
      <c r="G120" s="156">
        <v>2.9</v>
      </c>
      <c r="H120" s="156">
        <v>2</v>
      </c>
      <c r="I120" s="156">
        <v>1.7</v>
      </c>
      <c r="J120" s="156">
        <v>3</v>
      </c>
    </row>
    <row r="121" spans="3:10">
      <c r="C121" s="176" t="s">
        <v>339</v>
      </c>
      <c r="D121" s="156"/>
      <c r="E121" s="156"/>
      <c r="F121" s="156"/>
      <c r="G121" s="156"/>
      <c r="H121" s="156"/>
      <c r="I121" s="156"/>
      <c r="J121" s="178"/>
    </row>
    <row r="122" spans="3:10" ht="76.5">
      <c r="C122" s="176" t="s">
        <v>340</v>
      </c>
      <c r="D122" s="156">
        <v>1.7</v>
      </c>
      <c r="E122" s="156">
        <v>2</v>
      </c>
      <c r="F122" s="156">
        <v>1.1000000000000001</v>
      </c>
      <c r="G122" s="156">
        <v>2.2000000000000002</v>
      </c>
      <c r="H122" s="156">
        <v>1.7</v>
      </c>
      <c r="I122" s="156">
        <v>1.3</v>
      </c>
      <c r="J122" s="156">
        <v>2.2000000000000002</v>
      </c>
    </row>
    <row r="123" spans="3:10" ht="153">
      <c r="C123" s="164" t="s">
        <v>341</v>
      </c>
      <c r="D123" s="156">
        <v>0.2</v>
      </c>
      <c r="E123" s="156">
        <v>0.2</v>
      </c>
      <c r="F123" s="156">
        <v>0</v>
      </c>
      <c r="G123" s="156">
        <v>0.2</v>
      </c>
      <c r="H123" s="156">
        <v>0.2</v>
      </c>
      <c r="I123" s="156">
        <v>0.1</v>
      </c>
      <c r="J123" s="156">
        <v>0.3</v>
      </c>
    </row>
    <row r="124" spans="3:10" ht="191.25">
      <c r="C124" s="164" t="s">
        <v>342</v>
      </c>
      <c r="D124" s="156">
        <v>0</v>
      </c>
      <c r="E124" s="156">
        <v>0.1</v>
      </c>
      <c r="F124" s="156">
        <v>0</v>
      </c>
      <c r="G124" s="156">
        <v>0.1</v>
      </c>
      <c r="H124" s="156">
        <v>0.1</v>
      </c>
      <c r="I124" s="156">
        <v>0</v>
      </c>
      <c r="J124" s="156">
        <v>0</v>
      </c>
    </row>
    <row r="125" spans="3:10" ht="51">
      <c r="C125" s="172" t="s">
        <v>343</v>
      </c>
      <c r="D125" s="158">
        <v>2.5</v>
      </c>
      <c r="E125" s="158">
        <v>2.7</v>
      </c>
      <c r="F125" s="158">
        <v>1.9</v>
      </c>
      <c r="G125" s="158">
        <v>2.7</v>
      </c>
      <c r="H125" s="158">
        <v>2.5</v>
      </c>
      <c r="I125" s="158">
        <v>2.2999999999999998</v>
      </c>
      <c r="J125" s="156">
        <v>3</v>
      </c>
    </row>
    <row r="126" spans="3:10" ht="63.75">
      <c r="C126" s="173" t="s">
        <v>344</v>
      </c>
      <c r="D126" s="161"/>
      <c r="E126" s="161"/>
      <c r="F126" s="161"/>
      <c r="G126" s="161"/>
      <c r="H126" s="161"/>
      <c r="I126" s="161"/>
      <c r="J126" s="179"/>
    </row>
    <row r="127" spans="3:10" ht="38.25">
      <c r="C127" s="172" t="s">
        <v>345</v>
      </c>
      <c r="D127" s="158">
        <v>51</v>
      </c>
      <c r="E127" s="158">
        <v>50</v>
      </c>
      <c r="F127" s="158">
        <v>53.5</v>
      </c>
      <c r="G127" s="158">
        <v>50.4</v>
      </c>
      <c r="H127" s="158">
        <v>52.6</v>
      </c>
      <c r="I127" s="158">
        <v>51.5</v>
      </c>
      <c r="J127" s="156">
        <v>49.3</v>
      </c>
    </row>
    <row r="128" spans="3:10" ht="38.25">
      <c r="C128" s="172" t="s">
        <v>346</v>
      </c>
      <c r="D128" s="158">
        <v>26.4</v>
      </c>
      <c r="E128" s="158">
        <v>26</v>
      </c>
      <c r="F128" s="158">
        <v>27.6</v>
      </c>
      <c r="G128" s="158">
        <v>26.8</v>
      </c>
      <c r="H128" s="158">
        <v>26</v>
      </c>
      <c r="I128" s="158">
        <v>26.2</v>
      </c>
      <c r="J128" s="156">
        <v>27</v>
      </c>
    </row>
    <row r="129" spans="3:10">
      <c r="C129" s="172" t="s">
        <v>347</v>
      </c>
      <c r="D129" s="158">
        <v>15.5</v>
      </c>
      <c r="E129" s="158">
        <v>18</v>
      </c>
      <c r="F129" s="158">
        <v>9.3000000000000007</v>
      </c>
      <c r="G129" s="158">
        <v>16.899999999999999</v>
      </c>
      <c r="H129" s="158">
        <v>15.1</v>
      </c>
      <c r="I129" s="158">
        <v>14.1</v>
      </c>
      <c r="J129" s="156">
        <v>17.100000000000001</v>
      </c>
    </row>
    <row r="130" spans="3:10" ht="127.5">
      <c r="C130" s="171" t="s">
        <v>348</v>
      </c>
      <c r="D130" s="158">
        <v>13.8</v>
      </c>
      <c r="E130" s="158">
        <v>16</v>
      </c>
      <c r="F130" s="158">
        <v>8.1999999999999993</v>
      </c>
      <c r="G130" s="158">
        <v>14.7</v>
      </c>
      <c r="H130" s="158">
        <v>13.4</v>
      </c>
      <c r="I130" s="158">
        <v>12.8</v>
      </c>
      <c r="J130" s="156">
        <v>14.9</v>
      </c>
    </row>
    <row r="131" spans="3:10" ht="127.5">
      <c r="C131" s="174" t="s">
        <v>349</v>
      </c>
      <c r="D131" s="159">
        <v>52.7</v>
      </c>
      <c r="E131" s="159">
        <v>52</v>
      </c>
      <c r="F131" s="159">
        <v>54.6</v>
      </c>
      <c r="G131" s="159">
        <v>52.6</v>
      </c>
      <c r="H131" s="159">
        <v>54.3</v>
      </c>
      <c r="I131" s="159">
        <v>52.8</v>
      </c>
      <c r="J131" s="180">
        <v>51.5</v>
      </c>
    </row>
    <row r="132" spans="3:10" ht="267.75">
      <c r="C132" s="175" t="s">
        <v>350</v>
      </c>
      <c r="D132" s="159">
        <v>7.1</v>
      </c>
      <c r="E132" s="159">
        <v>6</v>
      </c>
      <c r="F132" s="159">
        <v>9.6</v>
      </c>
      <c r="G132" s="159">
        <v>5.9</v>
      </c>
      <c r="H132" s="159">
        <v>6.3</v>
      </c>
      <c r="I132" s="159">
        <v>8.1999999999999993</v>
      </c>
      <c r="J132" s="181">
        <v>6.6</v>
      </c>
    </row>
    <row r="133" spans="3:10" ht="45">
      <c r="C133" s="154" t="s">
        <v>351</v>
      </c>
      <c r="D133" s="153"/>
      <c r="E133" s="153"/>
      <c r="F133" s="153"/>
      <c r="G133" s="153"/>
      <c r="H133" s="153"/>
      <c r="I133" s="153"/>
      <c r="J133" s="153"/>
    </row>
    <row r="134" spans="3:10">
      <c r="C134" s="298" t="s">
        <v>352</v>
      </c>
      <c r="D134" s="299"/>
      <c r="E134" s="299"/>
      <c r="F134" s="299"/>
      <c r="G134" s="299"/>
      <c r="H134" s="299"/>
      <c r="I134" s="299"/>
      <c r="J134" s="300"/>
    </row>
  </sheetData>
  <mergeCells count="56">
    <mergeCell ref="U31:V31"/>
    <mergeCell ref="A1:M1"/>
    <mergeCell ref="A3:A6"/>
    <mergeCell ref="C3:F3"/>
    <mergeCell ref="G3:J3"/>
    <mergeCell ref="K3:M5"/>
    <mergeCell ref="C4:F4"/>
    <mergeCell ref="G4:J4"/>
    <mergeCell ref="C5:F5"/>
    <mergeCell ref="G5:J5"/>
    <mergeCell ref="I30:T30"/>
    <mergeCell ref="I64:V64"/>
    <mergeCell ref="I65:V65"/>
    <mergeCell ref="U61:U63"/>
    <mergeCell ref="U59:U60"/>
    <mergeCell ref="I61:I63"/>
    <mergeCell ref="J61:J63"/>
    <mergeCell ref="K61:K63"/>
    <mergeCell ref="K59:K60"/>
    <mergeCell ref="V59:V60"/>
    <mergeCell ref="V61:V63"/>
    <mergeCell ref="Q59:Q60"/>
    <mergeCell ref="L61:L63"/>
    <mergeCell ref="M61:M63"/>
    <mergeCell ref="R59:R60"/>
    <mergeCell ref="S59:S60"/>
    <mergeCell ref="T59:T60"/>
    <mergeCell ref="T61:T63"/>
    <mergeCell ref="N61:N63"/>
    <mergeCell ref="O61:O63"/>
    <mergeCell ref="I59:I60"/>
    <mergeCell ref="J59:J60"/>
    <mergeCell ref="L59:L60"/>
    <mergeCell ref="Q61:Q63"/>
    <mergeCell ref="R61:R63"/>
    <mergeCell ref="P61:P63"/>
    <mergeCell ref="N59:N60"/>
    <mergeCell ref="M59:M60"/>
    <mergeCell ref="S61:S63"/>
    <mergeCell ref="O59:O60"/>
    <mergeCell ref="P59:P60"/>
    <mergeCell ref="J69:Q69"/>
    <mergeCell ref="K73:R73"/>
    <mergeCell ref="I70:R70"/>
    <mergeCell ref="C101:J101"/>
    <mergeCell ref="D103:I103"/>
    <mergeCell ref="C97:C99"/>
    <mergeCell ref="D97:J97"/>
    <mergeCell ref="C134:J134"/>
    <mergeCell ref="C96:J96"/>
    <mergeCell ref="D98:D99"/>
    <mergeCell ref="E98:F98"/>
    <mergeCell ref="G98:G99"/>
    <mergeCell ref="I98:I99"/>
    <mergeCell ref="H98:H99"/>
    <mergeCell ref="J98:J99"/>
  </mergeCells>
  <printOptions gridLines="1"/>
  <pageMargins left="0.70866141732283472" right="0.70866141732283472" top="0.74803149606299213" bottom="0.74803149606299213" header="0.31496062992125984" footer="0.31496062992125984"/>
  <pageSetup paperSize="9" scale="53" fitToHeight="2" orientation="portrait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2"/>
  <sheetViews>
    <sheetView tabSelected="1" topLeftCell="N7" workbookViewId="0">
      <selection activeCell="AA9" sqref="AA9:AH9"/>
    </sheetView>
  </sheetViews>
  <sheetFormatPr defaultRowHeight="15"/>
  <cols>
    <col min="27" max="28" width="10" bestFit="1" customWidth="1"/>
    <col min="30" max="34" width="10" bestFit="1" customWidth="1"/>
  </cols>
  <sheetData>
    <row r="1" spans="1:34" ht="19.5">
      <c r="A1" s="192" t="s">
        <v>378</v>
      </c>
    </row>
    <row r="2" spans="1:34" ht="31.5">
      <c r="A2" s="193"/>
      <c r="B2" s="194" t="s">
        <v>379</v>
      </c>
      <c r="C2" s="195">
        <v>2000</v>
      </c>
      <c r="D2" s="195">
        <v>2005</v>
      </c>
      <c r="E2" s="195">
        <v>2010</v>
      </c>
      <c r="F2" s="195">
        <v>2011</v>
      </c>
      <c r="G2" s="196">
        <v>2012</v>
      </c>
    </row>
    <row r="3" spans="1:34" ht="16.5">
      <c r="A3" s="197" t="s">
        <v>380</v>
      </c>
      <c r="B3" s="198"/>
      <c r="C3" s="199">
        <v>5.4401999999999999</v>
      </c>
      <c r="D3" s="199">
        <v>5.1246999999999998</v>
      </c>
      <c r="E3" s="199">
        <v>7.9356</v>
      </c>
      <c r="F3" s="199">
        <v>7.9909999999999997</v>
      </c>
      <c r="G3" s="199">
        <v>7.9930000000000003</v>
      </c>
    </row>
    <row r="4" spans="1:34">
      <c r="A4" s="194"/>
      <c r="B4" s="198"/>
      <c r="C4" s="384" t="s">
        <v>381</v>
      </c>
      <c r="D4" s="385"/>
      <c r="E4" s="385"/>
      <c r="F4" s="385"/>
      <c r="G4" s="386"/>
      <c r="Z4" t="s">
        <v>627</v>
      </c>
    </row>
    <row r="5" spans="1:34" ht="42">
      <c r="A5" s="200" t="s">
        <v>363</v>
      </c>
      <c r="B5" s="201" t="s">
        <v>382</v>
      </c>
      <c r="C5" s="202">
        <v>26106.760780853645</v>
      </c>
      <c r="D5" s="202">
        <v>78571.233438054915</v>
      </c>
      <c r="E5" s="202">
        <v>102177.90715257825</v>
      </c>
      <c r="F5" s="202">
        <v>121401.07621073708</v>
      </c>
      <c r="G5" s="202">
        <v>121972.22569748529</v>
      </c>
      <c r="M5" s="388" t="s">
        <v>425</v>
      </c>
      <c r="N5" s="388"/>
      <c r="O5" s="388"/>
      <c r="P5" s="388"/>
      <c r="Q5" s="388"/>
      <c r="R5" s="388"/>
      <c r="S5" s="388"/>
      <c r="T5" s="388"/>
      <c r="U5" s="388"/>
      <c r="V5" s="388"/>
      <c r="Z5" t="s">
        <v>628</v>
      </c>
    </row>
    <row r="6" spans="1:34" ht="115.5">
      <c r="A6" s="200" t="s">
        <v>383</v>
      </c>
      <c r="B6" s="201" t="s">
        <v>384</v>
      </c>
      <c r="C6" s="202">
        <v>5472.2252858350794</v>
      </c>
      <c r="D6" s="202">
        <v>19702.616738540793</v>
      </c>
      <c r="E6" s="202">
        <v>37289.177881949698</v>
      </c>
      <c r="F6" s="202">
        <v>45341.884620197721</v>
      </c>
      <c r="G6" s="202">
        <v>49949.831102214433</v>
      </c>
      <c r="M6" s="207"/>
      <c r="R6" s="206"/>
      <c r="S6" s="206"/>
      <c r="T6" s="206"/>
      <c r="U6" s="206"/>
      <c r="V6" s="206"/>
      <c r="Z6" s="199" t="s">
        <v>380</v>
      </c>
      <c r="AA6" s="199">
        <v>7.9356</v>
      </c>
      <c r="AB6" s="199">
        <v>7.9676</v>
      </c>
      <c r="AC6" s="199">
        <v>7.9909999999999997</v>
      </c>
      <c r="AD6" s="423">
        <v>7.9930000000000003</v>
      </c>
      <c r="AE6" s="423">
        <v>11.886699999999999</v>
      </c>
      <c r="AF6" s="423">
        <v>21.8447</v>
      </c>
      <c r="AG6" s="423">
        <v>25.551300000000001</v>
      </c>
      <c r="AH6" s="423">
        <v>26.596599999999999</v>
      </c>
    </row>
    <row r="7" spans="1:34" ht="94.5">
      <c r="A7" s="200" t="s">
        <v>385</v>
      </c>
      <c r="B7" s="201" t="s">
        <v>386</v>
      </c>
      <c r="C7" s="202">
        <v>10320.392632623802</v>
      </c>
      <c r="D7" s="202">
        <v>18639.139852088905</v>
      </c>
      <c r="E7" s="202">
        <v>24621.956751852413</v>
      </c>
      <c r="F7" s="202">
        <v>32703.166061819549</v>
      </c>
      <c r="G7" s="202">
        <v>33777.430251470032</v>
      </c>
      <c r="M7" s="208"/>
      <c r="N7" s="209" t="s">
        <v>379</v>
      </c>
      <c r="O7" s="209">
        <v>2010</v>
      </c>
      <c r="P7" s="209">
        <v>2011</v>
      </c>
      <c r="Q7" s="209">
        <v>2012</v>
      </c>
      <c r="R7" s="209">
        <v>2013</v>
      </c>
      <c r="S7" s="209">
        <v>2014</v>
      </c>
      <c r="T7" s="209">
        <v>2015</v>
      </c>
      <c r="U7" s="210">
        <v>2016</v>
      </c>
      <c r="V7" s="210">
        <v>2017</v>
      </c>
      <c r="Y7" s="208"/>
      <c r="Z7" s="209" t="s">
        <v>379</v>
      </c>
      <c r="AA7" s="209">
        <v>2010</v>
      </c>
      <c r="AB7" s="209">
        <v>2011</v>
      </c>
      <c r="AC7" s="209">
        <v>2012</v>
      </c>
      <c r="AD7" s="209">
        <v>2013</v>
      </c>
      <c r="AE7" s="209">
        <v>2014</v>
      </c>
      <c r="AF7" s="209">
        <v>2015</v>
      </c>
      <c r="AG7" s="210">
        <v>2016</v>
      </c>
      <c r="AH7" s="210">
        <v>2017</v>
      </c>
    </row>
    <row r="8" spans="1:34" ht="126">
      <c r="A8" s="200" t="s">
        <v>387</v>
      </c>
      <c r="B8" s="201" t="s">
        <v>388</v>
      </c>
      <c r="C8" s="202">
        <v>4974.081835226646</v>
      </c>
      <c r="D8" s="202">
        <v>14403.184576658146</v>
      </c>
      <c r="E8" s="202">
        <v>21362.719895156006</v>
      </c>
      <c r="F8" s="202">
        <v>26988.612188712301</v>
      </c>
      <c r="G8" s="202">
        <v>27827.474039784811</v>
      </c>
      <c r="M8" s="208"/>
      <c r="N8" s="208"/>
      <c r="O8" s="389" t="s">
        <v>426</v>
      </c>
      <c r="P8" s="390"/>
      <c r="Q8" s="390"/>
      <c r="R8" s="390"/>
      <c r="S8" s="390"/>
      <c r="T8" s="390"/>
      <c r="U8" s="390"/>
      <c r="V8" s="391"/>
      <c r="Y8" s="208"/>
      <c r="Z8" s="208"/>
      <c r="AA8" s="389" t="s">
        <v>629</v>
      </c>
      <c r="AB8" s="390"/>
      <c r="AC8" s="390"/>
      <c r="AD8" s="390"/>
      <c r="AE8" s="390"/>
      <c r="AF8" s="390"/>
      <c r="AG8" s="390"/>
      <c r="AH8" s="391"/>
    </row>
    <row r="9" spans="1:34" ht="52.5">
      <c r="A9" s="200" t="s">
        <v>366</v>
      </c>
      <c r="B9" s="201" t="s">
        <v>389</v>
      </c>
      <c r="C9" s="202">
        <v>3303.1873828168082</v>
      </c>
      <c r="D9" s="202">
        <v>11703.319218685972</v>
      </c>
      <c r="E9" s="202">
        <v>17278.844699833662</v>
      </c>
      <c r="F9" s="202">
        <v>20647.228131648106</v>
      </c>
      <c r="G9" s="202">
        <v>23114.099837357688</v>
      </c>
      <c r="M9" s="208" t="s">
        <v>427</v>
      </c>
      <c r="N9" s="211"/>
      <c r="O9" s="216">
        <v>2507439</v>
      </c>
      <c r="P9" s="216">
        <v>3045241</v>
      </c>
      <c r="Q9" s="216">
        <v>3234174</v>
      </c>
      <c r="R9" s="216">
        <v>3260553</v>
      </c>
      <c r="S9" s="216">
        <v>3558223</v>
      </c>
      <c r="T9" s="216">
        <v>4488398</v>
      </c>
      <c r="U9" s="216">
        <v>5420433</v>
      </c>
      <c r="V9" s="216">
        <v>6719718</v>
      </c>
      <c r="Y9" s="208" t="s">
        <v>427</v>
      </c>
      <c r="Z9" s="211"/>
      <c r="AA9" s="425">
        <f>O9/$AA$6</f>
        <v>315973.46136398002</v>
      </c>
      <c r="AB9" s="425">
        <f>P9/$AB$6</f>
        <v>382203.047341734</v>
      </c>
      <c r="AC9" s="425">
        <f>Q9/$AC$6</f>
        <v>404727.06795144541</v>
      </c>
      <c r="AD9" s="425">
        <f>R9/$AD$6</f>
        <v>407926.06030276488</v>
      </c>
      <c r="AE9" s="425">
        <f>S9/$AE$6</f>
        <v>299344.89807936602</v>
      </c>
      <c r="AF9" s="425">
        <f>T9/$AF$6</f>
        <v>205468.51181293404</v>
      </c>
      <c r="AG9" s="425">
        <f>U9/$AG$6</f>
        <v>212139.22579281678</v>
      </c>
      <c r="AH9" s="425">
        <f>V9/$AH$6</f>
        <v>252653.27147078951</v>
      </c>
    </row>
    <row r="10" spans="1:34" ht="78.75">
      <c r="A10" s="200" t="s">
        <v>390</v>
      </c>
      <c r="B10" s="201" t="s">
        <v>391</v>
      </c>
      <c r="C10" s="202">
        <v>4084.7762949891548</v>
      </c>
      <c r="D10" s="202">
        <v>8169.8440884344454</v>
      </c>
      <c r="E10" s="202">
        <v>15110.514642875145</v>
      </c>
      <c r="F10" s="202">
        <v>19699.411838318108</v>
      </c>
      <c r="G10" s="202">
        <v>19146.252971349932</v>
      </c>
      <c r="M10" s="212" t="s">
        <v>385</v>
      </c>
      <c r="N10" s="211" t="s">
        <v>386</v>
      </c>
      <c r="O10" s="217">
        <v>189373</v>
      </c>
      <c r="P10" s="217">
        <v>253485</v>
      </c>
      <c r="Q10" s="217">
        <v>261707</v>
      </c>
      <c r="R10" s="217">
        <v>306998</v>
      </c>
      <c r="S10" s="217">
        <v>381227</v>
      </c>
      <c r="T10" s="217">
        <v>558788</v>
      </c>
      <c r="U10" s="217">
        <v>655569</v>
      </c>
      <c r="V10" s="217">
        <v>727352</v>
      </c>
      <c r="Y10" s="212" t="s">
        <v>385</v>
      </c>
      <c r="Z10" s="211" t="s">
        <v>386</v>
      </c>
      <c r="AA10" s="424">
        <f>O10/$AA$6</f>
        <v>23863.728010484399</v>
      </c>
      <c r="AB10" s="424">
        <f t="shared" ref="AB10:AB31" si="0">P10/$AB$6</f>
        <v>31814.473618153523</v>
      </c>
      <c r="AC10" s="424">
        <f t="shared" ref="AC10:AC31" si="1">Q10/$AC$6</f>
        <v>32750.218996370917</v>
      </c>
      <c r="AD10" s="424">
        <f t="shared" ref="AD10:AD31" si="2">R10/$AD$6</f>
        <v>38408.357312648564</v>
      </c>
      <c r="AE10" s="424">
        <f t="shared" ref="AE10:AE31" si="3">S10/$AE$6</f>
        <v>32071.72722454508</v>
      </c>
      <c r="AF10" s="424">
        <f t="shared" ref="AF10:AF31" si="4">T10/$AF$6</f>
        <v>25580.026276396562</v>
      </c>
      <c r="AG10" s="424">
        <f t="shared" ref="AG10:AG31" si="5">U10/$AG$6</f>
        <v>25656.972443672141</v>
      </c>
      <c r="AH10" s="424">
        <f t="shared" ref="AH10:AH31" si="6">V10/$AH$6</f>
        <v>27347.555702608606</v>
      </c>
    </row>
    <row r="11" spans="1:34" ht="94.5">
      <c r="A11" s="200" t="s">
        <v>392</v>
      </c>
      <c r="B11" s="201" t="s">
        <v>393</v>
      </c>
      <c r="C11" s="202">
        <v>4743.5756038380941</v>
      </c>
      <c r="D11" s="202">
        <v>6806.2520732920957</v>
      </c>
      <c r="E11" s="202">
        <v>12355.965522455768</v>
      </c>
      <c r="F11" s="202">
        <v>16168.439494431235</v>
      </c>
      <c r="G11" s="202">
        <v>18088.077067434006</v>
      </c>
      <c r="M11" s="212" t="s">
        <v>390</v>
      </c>
      <c r="N11" s="211" t="s">
        <v>391</v>
      </c>
      <c r="O11" s="217">
        <v>118720</v>
      </c>
      <c r="P11" s="217">
        <v>156001</v>
      </c>
      <c r="Q11" s="217">
        <v>151486</v>
      </c>
      <c r="R11" s="217">
        <v>153957</v>
      </c>
      <c r="S11" s="217">
        <v>156192</v>
      </c>
      <c r="T11" s="217">
        <v>186194</v>
      </c>
      <c r="U11" s="217">
        <v>253770</v>
      </c>
      <c r="V11" s="217">
        <v>344157</v>
      </c>
      <c r="Y11" s="212" t="s">
        <v>390</v>
      </c>
      <c r="Z11" s="211" t="s">
        <v>391</v>
      </c>
      <c r="AA11" s="424">
        <f t="shared" ref="AA11:AA55" si="7">O11/$AA$6</f>
        <v>14960.431473360553</v>
      </c>
      <c r="AB11" s="424">
        <f t="shared" si="0"/>
        <v>19579.421657713741</v>
      </c>
      <c r="AC11" s="424">
        <f t="shared" si="1"/>
        <v>18957.076711300215</v>
      </c>
      <c r="AD11" s="424">
        <f t="shared" si="2"/>
        <v>19261.478793944701</v>
      </c>
      <c r="AE11" s="424">
        <f t="shared" si="3"/>
        <v>13140.064105260502</v>
      </c>
      <c r="AF11" s="424">
        <f t="shared" si="4"/>
        <v>8523.5320237860906</v>
      </c>
      <c r="AG11" s="424">
        <f t="shared" si="5"/>
        <v>9931.7842927757101</v>
      </c>
      <c r="AH11" s="424">
        <f t="shared" si="6"/>
        <v>12939.887053232369</v>
      </c>
    </row>
    <row r="12" spans="1:34" ht="42">
      <c r="A12" s="200" t="s">
        <v>394</v>
      </c>
      <c r="B12" s="201" t="s">
        <v>395</v>
      </c>
      <c r="C12" s="202">
        <v>1598.8382780044851</v>
      </c>
      <c r="D12" s="202">
        <v>5866.0994789938923</v>
      </c>
      <c r="E12" s="202">
        <v>11809.188971218307</v>
      </c>
      <c r="F12" s="202">
        <v>14163.684144662746</v>
      </c>
      <c r="G12" s="202">
        <v>15789.94119854873</v>
      </c>
      <c r="M12" s="212" t="s">
        <v>428</v>
      </c>
      <c r="N12" s="211" t="s">
        <v>429</v>
      </c>
      <c r="O12" s="217">
        <v>792317</v>
      </c>
      <c r="P12" s="217">
        <v>948757</v>
      </c>
      <c r="Q12" s="217">
        <v>952726</v>
      </c>
      <c r="R12" s="217">
        <v>883426</v>
      </c>
      <c r="S12" s="217">
        <v>975675</v>
      </c>
      <c r="T12" s="217">
        <v>1206047</v>
      </c>
      <c r="U12" s="217">
        <v>1458786</v>
      </c>
      <c r="V12" s="217">
        <v>1805097</v>
      </c>
      <c r="Y12" s="212" t="s">
        <v>428</v>
      </c>
      <c r="Z12" s="211" t="s">
        <v>429</v>
      </c>
      <c r="AA12" s="424">
        <f t="shared" si="7"/>
        <v>99843.36408085085</v>
      </c>
      <c r="AB12" s="424">
        <f t="shared" si="0"/>
        <v>119076.88638987902</v>
      </c>
      <c r="AC12" s="424">
        <f t="shared" si="1"/>
        <v>119224.87798773621</v>
      </c>
      <c r="AD12" s="424">
        <f t="shared" si="2"/>
        <v>110524.95933942198</v>
      </c>
      <c r="AE12" s="424">
        <f t="shared" si="3"/>
        <v>82081.233647690286</v>
      </c>
      <c r="AF12" s="424">
        <f t="shared" si="4"/>
        <v>55210.050950573823</v>
      </c>
      <c r="AG12" s="424">
        <f t="shared" si="5"/>
        <v>57092.437566777422</v>
      </c>
      <c r="AH12" s="424">
        <f t="shared" si="6"/>
        <v>67869.464518021108</v>
      </c>
    </row>
    <row r="13" spans="1:34" ht="78.75">
      <c r="A13" s="200" t="s">
        <v>368</v>
      </c>
      <c r="B13" s="201" t="s">
        <v>396</v>
      </c>
      <c r="C13" s="202">
        <v>1942.5756406014484</v>
      </c>
      <c r="D13" s="202">
        <v>5744.3362538294923</v>
      </c>
      <c r="E13" s="202">
        <v>10610.035788094157</v>
      </c>
      <c r="F13" s="202">
        <v>11432.486547365786</v>
      </c>
      <c r="G13" s="202">
        <v>13349.430751907919</v>
      </c>
      <c r="M13" s="212" t="s">
        <v>392</v>
      </c>
      <c r="N13" s="211" t="s">
        <v>393</v>
      </c>
      <c r="O13" s="217">
        <v>93571</v>
      </c>
      <c r="P13" s="217">
        <v>123383</v>
      </c>
      <c r="Q13" s="217">
        <v>137976</v>
      </c>
      <c r="R13" s="217">
        <v>134516</v>
      </c>
      <c r="S13" s="217">
        <v>148408</v>
      </c>
      <c r="T13" s="217">
        <v>176768</v>
      </c>
      <c r="U13" s="217">
        <v>242236</v>
      </c>
      <c r="V13" s="217">
        <v>283985</v>
      </c>
      <c r="Y13" s="212" t="s">
        <v>392</v>
      </c>
      <c r="Z13" s="211" t="s">
        <v>393</v>
      </c>
      <c r="AA13" s="424">
        <f t="shared" si="7"/>
        <v>11791.294924139322</v>
      </c>
      <c r="AB13" s="424">
        <f t="shared" si="0"/>
        <v>15485.591646166977</v>
      </c>
      <c r="AC13" s="424">
        <f t="shared" si="1"/>
        <v>17266.424727818798</v>
      </c>
      <c r="AD13" s="424">
        <f t="shared" si="2"/>
        <v>16829.225572375828</v>
      </c>
      <c r="AE13" s="424">
        <f t="shared" si="3"/>
        <v>12485.214567541876</v>
      </c>
      <c r="AF13" s="424">
        <f t="shared" si="4"/>
        <v>8092.0314767426426</v>
      </c>
      <c r="AG13" s="424">
        <f t="shared" si="5"/>
        <v>9480.3786891469317</v>
      </c>
      <c r="AH13" s="424">
        <f t="shared" si="6"/>
        <v>10677.492611837604</v>
      </c>
    </row>
    <row r="14" spans="1:34" ht="56.25">
      <c r="A14" s="200" t="s">
        <v>397</v>
      </c>
      <c r="B14" s="201" t="s">
        <v>398</v>
      </c>
      <c r="C14" s="202">
        <v>1213.9259586044632</v>
      </c>
      <c r="D14" s="202">
        <v>6644.2913731535509</v>
      </c>
      <c r="E14" s="202">
        <v>12726.825948888552</v>
      </c>
      <c r="F14" s="202">
        <v>12152.296333375047</v>
      </c>
      <c r="G14" s="202">
        <v>12522.957587889403</v>
      </c>
      <c r="M14" s="212" t="s">
        <v>411</v>
      </c>
      <c r="N14" s="211" t="s">
        <v>430</v>
      </c>
      <c r="O14" s="217">
        <v>24060</v>
      </c>
      <c r="P14" s="217">
        <v>24831</v>
      </c>
      <c r="Q14" s="217">
        <v>22859</v>
      </c>
      <c r="R14" s="217">
        <v>21334</v>
      </c>
      <c r="S14" s="217">
        <v>23465</v>
      </c>
      <c r="T14" s="217">
        <v>26982</v>
      </c>
      <c r="U14" s="217">
        <v>30680</v>
      </c>
      <c r="V14" s="217">
        <v>37104</v>
      </c>
      <c r="Y14" s="212" t="s">
        <v>411</v>
      </c>
      <c r="Z14" s="211" t="s">
        <v>430</v>
      </c>
      <c r="AA14" s="424">
        <f t="shared" si="7"/>
        <v>3031.9068501436564</v>
      </c>
      <c r="AB14" s="424">
        <f t="shared" si="0"/>
        <v>3116.4968120889603</v>
      </c>
      <c r="AC14" s="424">
        <f t="shared" si="1"/>
        <v>2860.5931673132277</v>
      </c>
      <c r="AD14" s="424">
        <f t="shared" si="2"/>
        <v>2669.0854497685473</v>
      </c>
      <c r="AE14" s="424">
        <f t="shared" si="3"/>
        <v>1974.0550363010761</v>
      </c>
      <c r="AF14" s="424">
        <f t="shared" si="4"/>
        <v>1235.1737492389459</v>
      </c>
      <c r="AG14" s="424">
        <f t="shared" si="5"/>
        <v>1200.7216853936982</v>
      </c>
      <c r="AH14" s="424">
        <f t="shared" si="6"/>
        <v>1395.0655346924043</v>
      </c>
    </row>
    <row r="15" spans="1:34" ht="42">
      <c r="A15" s="200" t="s">
        <v>399</v>
      </c>
      <c r="B15" s="201" t="s">
        <v>400</v>
      </c>
      <c r="C15" s="202">
        <v>1709.4959744127054</v>
      </c>
      <c r="D15" s="202">
        <v>5429.5861221144651</v>
      </c>
      <c r="E15" s="202">
        <v>8772.3675588487331</v>
      </c>
      <c r="F15" s="202">
        <v>10084.47002878238</v>
      </c>
      <c r="G15" s="202">
        <v>11293.506818466158</v>
      </c>
      <c r="M15" s="212" t="s">
        <v>366</v>
      </c>
      <c r="N15" s="211" t="s">
        <v>431</v>
      </c>
      <c r="O15" s="217">
        <v>132351</v>
      </c>
      <c r="P15" s="217">
        <v>159378</v>
      </c>
      <c r="Q15" s="217">
        <v>178225</v>
      </c>
      <c r="R15" s="217">
        <v>167196</v>
      </c>
      <c r="S15" s="217">
        <v>162551</v>
      </c>
      <c r="T15" s="217">
        <v>188595</v>
      </c>
      <c r="U15" s="217">
        <v>240327</v>
      </c>
      <c r="V15" s="217">
        <v>326496</v>
      </c>
      <c r="Y15" s="212" t="s">
        <v>366</v>
      </c>
      <c r="Z15" s="211" t="s">
        <v>431</v>
      </c>
      <c r="AA15" s="424">
        <f t="shared" si="7"/>
        <v>16678.133978527145</v>
      </c>
      <c r="AB15" s="424">
        <f t="shared" si="0"/>
        <v>20003.263216024901</v>
      </c>
      <c r="AC15" s="424">
        <f t="shared" si="1"/>
        <v>22303.216118132899</v>
      </c>
      <c r="AD15" s="424">
        <f t="shared" si="2"/>
        <v>20917.803077692981</v>
      </c>
      <c r="AE15" s="424">
        <f t="shared" si="3"/>
        <v>13675.031758183517</v>
      </c>
      <c r="AF15" s="424">
        <f t="shared" si="4"/>
        <v>8633.4442679460008</v>
      </c>
      <c r="AG15" s="424">
        <f t="shared" si="5"/>
        <v>9405.6662479012812</v>
      </c>
      <c r="AH15" s="424">
        <f t="shared" si="6"/>
        <v>12275.854808509359</v>
      </c>
    </row>
    <row r="16" spans="1:34" ht="115.5">
      <c r="A16" s="200" t="s">
        <v>401</v>
      </c>
      <c r="B16" s="201" t="s">
        <v>402</v>
      </c>
      <c r="C16" s="202">
        <v>1914.6354913422301</v>
      </c>
      <c r="D16" s="202">
        <v>5860.8308779050485</v>
      </c>
      <c r="E16" s="202">
        <v>9423.7360754070269</v>
      </c>
      <c r="F16" s="202">
        <v>9576.8990113878117</v>
      </c>
      <c r="G16" s="202">
        <v>11147.378956587014</v>
      </c>
      <c r="M16" s="212" t="s">
        <v>383</v>
      </c>
      <c r="N16" s="211" t="s">
        <v>432</v>
      </c>
      <c r="O16" s="217">
        <v>283566</v>
      </c>
      <c r="P16" s="217">
        <v>347459</v>
      </c>
      <c r="Q16" s="217">
        <v>382352</v>
      </c>
      <c r="R16" s="217">
        <v>391144</v>
      </c>
      <c r="S16" s="217">
        <v>442955</v>
      </c>
      <c r="T16" s="217">
        <v>549163</v>
      </c>
      <c r="U16" s="217">
        <v>645171</v>
      </c>
      <c r="V16" s="217">
        <v>832350</v>
      </c>
      <c r="Y16" s="212" t="s">
        <v>383</v>
      </c>
      <c r="Z16" s="211" t="s">
        <v>432</v>
      </c>
      <c r="AA16" s="424">
        <f t="shared" si="7"/>
        <v>35733.403901406324</v>
      </c>
      <c r="AB16" s="424">
        <f t="shared" si="0"/>
        <v>43608.991415231685</v>
      </c>
      <c r="AC16" s="424">
        <f t="shared" si="1"/>
        <v>47847.828807408339</v>
      </c>
      <c r="AD16" s="424">
        <f t="shared" si="2"/>
        <v>48935.818841486296</v>
      </c>
      <c r="AE16" s="424">
        <f t="shared" si="3"/>
        <v>37264.758090975629</v>
      </c>
      <c r="AF16" s="424">
        <f t="shared" si="4"/>
        <v>25139.415968175348</v>
      </c>
      <c r="AG16" s="424">
        <f t="shared" si="5"/>
        <v>25250.026417442554</v>
      </c>
      <c r="AH16" s="424">
        <f t="shared" si="6"/>
        <v>31295.353541430108</v>
      </c>
    </row>
    <row r="17" spans="1:34" ht="78.75">
      <c r="A17" s="200" t="s">
        <v>403</v>
      </c>
      <c r="B17" s="201" t="s">
        <v>404</v>
      </c>
      <c r="C17" s="202">
        <v>773.31715745744646</v>
      </c>
      <c r="D17" s="202">
        <v>3136.5738482252623</v>
      </c>
      <c r="E17" s="202">
        <v>6956.8778668279647</v>
      </c>
      <c r="F17" s="202">
        <v>7895.1320235264675</v>
      </c>
      <c r="G17" s="202">
        <v>11012.63605654948</v>
      </c>
      <c r="M17" s="212" t="s">
        <v>387</v>
      </c>
      <c r="N17" s="211" t="s">
        <v>433</v>
      </c>
      <c r="O17" s="217">
        <v>161779</v>
      </c>
      <c r="P17" s="217">
        <v>205952</v>
      </c>
      <c r="Q17" s="217">
        <v>212286</v>
      </c>
      <c r="R17" s="217">
        <v>219891</v>
      </c>
      <c r="S17" s="217">
        <v>217287</v>
      </c>
      <c r="T17" s="217">
        <v>295634</v>
      </c>
      <c r="U17" s="217">
        <v>341938</v>
      </c>
      <c r="V17" s="217">
        <v>420484</v>
      </c>
      <c r="Y17" s="212" t="s">
        <v>387</v>
      </c>
      <c r="Z17" s="211" t="s">
        <v>433</v>
      </c>
      <c r="AA17" s="424">
        <f t="shared" si="7"/>
        <v>20386.486214022883</v>
      </c>
      <c r="AB17" s="424">
        <f t="shared" si="0"/>
        <v>25848.687183091519</v>
      </c>
      <c r="AC17" s="424">
        <f t="shared" si="1"/>
        <v>26565.636340883495</v>
      </c>
      <c r="AD17" s="424">
        <f t="shared" si="2"/>
        <v>27510.446640810707</v>
      </c>
      <c r="AE17" s="424">
        <f t="shared" si="3"/>
        <v>18279.842176550264</v>
      </c>
      <c r="AF17" s="424">
        <f t="shared" si="4"/>
        <v>13533.442894615169</v>
      </c>
      <c r="AG17" s="424">
        <f t="shared" si="5"/>
        <v>13382.411071060964</v>
      </c>
      <c r="AH17" s="424">
        <f t="shared" si="6"/>
        <v>15809.689960370875</v>
      </c>
    </row>
    <row r="18" spans="1:34" ht="73.5">
      <c r="A18" s="200" t="s">
        <v>405</v>
      </c>
      <c r="B18" s="201" t="s">
        <v>406</v>
      </c>
      <c r="C18" s="202">
        <v>1531.5613396566303</v>
      </c>
      <c r="D18" s="202">
        <v>4426.4054481237927</v>
      </c>
      <c r="E18" s="202">
        <v>8005.3178083572757</v>
      </c>
      <c r="F18" s="202">
        <v>8737.8300588161692</v>
      </c>
      <c r="G18" s="202">
        <v>10076.566996121606</v>
      </c>
      <c r="M18" s="212" t="s">
        <v>409</v>
      </c>
      <c r="N18" s="211" t="s">
        <v>434</v>
      </c>
      <c r="O18" s="217">
        <v>19910</v>
      </c>
      <c r="P18" s="217">
        <v>22234</v>
      </c>
      <c r="Q18" s="217">
        <v>22024</v>
      </c>
      <c r="R18" s="217">
        <v>21917</v>
      </c>
      <c r="S18" s="217">
        <v>21438</v>
      </c>
      <c r="T18" s="217">
        <v>25458</v>
      </c>
      <c r="U18" s="217">
        <v>32637</v>
      </c>
      <c r="V18" s="217">
        <v>37737</v>
      </c>
      <c r="Y18" s="212" t="s">
        <v>409</v>
      </c>
      <c r="Z18" s="211" t="s">
        <v>434</v>
      </c>
      <c r="AA18" s="424">
        <f t="shared" si="7"/>
        <v>2508.9470235394929</v>
      </c>
      <c r="AB18" s="424">
        <f t="shared" si="0"/>
        <v>2790.5517345248254</v>
      </c>
      <c r="AC18" s="424">
        <f t="shared" si="1"/>
        <v>2756.1006131898389</v>
      </c>
      <c r="AD18" s="424">
        <f t="shared" si="2"/>
        <v>2742.0242712373324</v>
      </c>
      <c r="AE18" s="424">
        <f t="shared" si="3"/>
        <v>1803.5283131567214</v>
      </c>
      <c r="AF18" s="424">
        <f t="shared" si="4"/>
        <v>1165.4085430333216</v>
      </c>
      <c r="AG18" s="424">
        <f t="shared" si="5"/>
        <v>1277.3127003322727</v>
      </c>
      <c r="AH18" s="424">
        <f t="shared" si="6"/>
        <v>1418.865569283292</v>
      </c>
    </row>
    <row r="19" spans="1:34" ht="94.5">
      <c r="A19" s="200" t="s">
        <v>407</v>
      </c>
      <c r="B19" s="201" t="s">
        <v>408</v>
      </c>
      <c r="C19" s="202">
        <v>399.80147788684241</v>
      </c>
      <c r="D19" s="202">
        <v>1542.1390520420707</v>
      </c>
      <c r="E19" s="202">
        <v>3212.3594939261052</v>
      </c>
      <c r="F19" s="202">
        <v>3947.3157301964711</v>
      </c>
      <c r="G19" s="202">
        <v>4324.1586388089572</v>
      </c>
      <c r="M19" s="212" t="s">
        <v>399</v>
      </c>
      <c r="N19" s="211" t="s">
        <v>400</v>
      </c>
      <c r="O19" s="217">
        <v>68300</v>
      </c>
      <c r="P19" s="217">
        <v>79133</v>
      </c>
      <c r="Q19" s="217">
        <v>88595</v>
      </c>
      <c r="R19" s="217">
        <v>97499</v>
      </c>
      <c r="S19" s="217">
        <v>105116</v>
      </c>
      <c r="T19" s="217">
        <v>142223</v>
      </c>
      <c r="U19" s="217">
        <v>182886</v>
      </c>
      <c r="V19" s="217">
        <v>225659</v>
      </c>
      <c r="Y19" s="212" t="s">
        <v>399</v>
      </c>
      <c r="Z19" s="211" t="s">
        <v>400</v>
      </c>
      <c r="AA19" s="424">
        <f t="shared" si="7"/>
        <v>8606.7846161600883</v>
      </c>
      <c r="AB19" s="424">
        <f t="shared" si="0"/>
        <v>9931.8489884030314</v>
      </c>
      <c r="AC19" s="424">
        <f t="shared" si="1"/>
        <v>11086.847703666626</v>
      </c>
      <c r="AD19" s="424">
        <f t="shared" si="2"/>
        <v>12198.048292255724</v>
      </c>
      <c r="AE19" s="424">
        <f t="shared" si="3"/>
        <v>8843.1608436319584</v>
      </c>
      <c r="AF19" s="424">
        <f t="shared" si="4"/>
        <v>6510.6410250541321</v>
      </c>
      <c r="AG19" s="424">
        <f t="shared" si="5"/>
        <v>7157.6005917507127</v>
      </c>
      <c r="AH19" s="424">
        <f t="shared" si="6"/>
        <v>8484.505538301888</v>
      </c>
    </row>
    <row r="20" spans="1:34" ht="84">
      <c r="A20" s="200" t="s">
        <v>409</v>
      </c>
      <c r="B20" s="201" t="s">
        <v>410</v>
      </c>
      <c r="C20" s="202">
        <v>365.24392485570382</v>
      </c>
      <c r="D20" s="202">
        <v>1246.5119909458115</v>
      </c>
      <c r="E20" s="202">
        <v>2845.2794999747971</v>
      </c>
      <c r="F20" s="202">
        <v>3155.0494306094356</v>
      </c>
      <c r="G20" s="202">
        <v>3126.8610033779555</v>
      </c>
      <c r="M20" s="212" t="s">
        <v>397</v>
      </c>
      <c r="N20" s="211" t="s">
        <v>398</v>
      </c>
      <c r="O20" s="217">
        <v>98888</v>
      </c>
      <c r="P20" s="217">
        <v>95165</v>
      </c>
      <c r="Q20" s="217">
        <v>98044</v>
      </c>
      <c r="R20" s="217">
        <v>104206</v>
      </c>
      <c r="S20" s="217">
        <v>116826</v>
      </c>
      <c r="T20" s="217">
        <v>107764</v>
      </c>
      <c r="U20" s="217">
        <v>107615</v>
      </c>
      <c r="V20" s="217">
        <v>121142</v>
      </c>
      <c r="Y20" s="212" t="s">
        <v>397</v>
      </c>
      <c r="Z20" s="211" t="s">
        <v>398</v>
      </c>
      <c r="AA20" s="424">
        <f t="shared" si="7"/>
        <v>12461.313574272897</v>
      </c>
      <c r="AB20" s="424">
        <f t="shared" si="0"/>
        <v>11943.998192680356</v>
      </c>
      <c r="AC20" s="424">
        <f t="shared" si="1"/>
        <v>12269.302965836567</v>
      </c>
      <c r="AD20" s="424">
        <f t="shared" si="2"/>
        <v>13037.15751282372</v>
      </c>
      <c r="AE20" s="424">
        <f t="shared" si="3"/>
        <v>9828.2954899173037</v>
      </c>
      <c r="AF20" s="424">
        <f t="shared" si="4"/>
        <v>4933.1874550806378</v>
      </c>
      <c r="AG20" s="424">
        <f t="shared" si="5"/>
        <v>4211.7230825828819</v>
      </c>
      <c r="AH20" s="424">
        <f t="shared" si="6"/>
        <v>4554.7927178661939</v>
      </c>
    </row>
    <row r="21" spans="1:34" ht="84">
      <c r="A21" s="200" t="s">
        <v>411</v>
      </c>
      <c r="B21" s="201" t="s">
        <v>412</v>
      </c>
      <c r="C21" s="202">
        <v>797.58097128782026</v>
      </c>
      <c r="D21" s="202">
        <v>2094.9518996233928</v>
      </c>
      <c r="E21" s="202">
        <v>3190.432985533545</v>
      </c>
      <c r="F21" s="202">
        <v>3267.6761356526094</v>
      </c>
      <c r="G21" s="202">
        <v>3011.3849618416111</v>
      </c>
      <c r="M21" s="212" t="s">
        <v>394</v>
      </c>
      <c r="N21" s="211" t="s">
        <v>435</v>
      </c>
      <c r="O21" s="217">
        <v>90082</v>
      </c>
      <c r="P21" s="217">
        <v>108877</v>
      </c>
      <c r="Q21" s="217">
        <v>121293</v>
      </c>
      <c r="R21" s="217">
        <v>135283</v>
      </c>
      <c r="S21" s="217">
        <v>139848</v>
      </c>
      <c r="T21" s="217">
        <v>176078</v>
      </c>
      <c r="U21" s="217">
        <v>208144</v>
      </c>
      <c r="V21" s="217">
        <v>238141</v>
      </c>
      <c r="Y21" s="212" t="s">
        <v>394</v>
      </c>
      <c r="Z21" s="211" t="s">
        <v>435</v>
      </c>
      <c r="AA21" s="424">
        <f t="shared" si="7"/>
        <v>11351.630626543676</v>
      </c>
      <c r="AB21" s="424">
        <f t="shared" si="0"/>
        <v>13664.968120889604</v>
      </c>
      <c r="AC21" s="424">
        <f t="shared" si="1"/>
        <v>15178.701038668503</v>
      </c>
      <c r="AD21" s="424">
        <f t="shared" si="2"/>
        <v>16925.184536469409</v>
      </c>
      <c r="AE21" s="424">
        <f t="shared" si="3"/>
        <v>11765.081982383674</v>
      </c>
      <c r="AF21" s="424">
        <f t="shared" si="4"/>
        <v>8060.444867633797</v>
      </c>
      <c r="AG21" s="424">
        <f t="shared" si="5"/>
        <v>8146.1217237479104</v>
      </c>
      <c r="AH21" s="424">
        <f t="shared" si="6"/>
        <v>8953.8136453531661</v>
      </c>
    </row>
    <row r="22" spans="1:34" ht="45">
      <c r="A22" s="200" t="s">
        <v>413</v>
      </c>
      <c r="B22" s="201" t="s">
        <v>414</v>
      </c>
      <c r="C22" s="202">
        <v>393.91934120069118</v>
      </c>
      <c r="D22" s="202">
        <v>1266.4155950592231</v>
      </c>
      <c r="E22" s="202">
        <v>1737.3607540702656</v>
      </c>
      <c r="F22" s="202">
        <v>2134.6514829182834</v>
      </c>
      <c r="G22" s="202">
        <v>2358.9390716877265</v>
      </c>
      <c r="M22" s="212" t="s">
        <v>403</v>
      </c>
      <c r="N22" s="211" t="s">
        <v>436</v>
      </c>
      <c r="O22" s="217">
        <v>53946</v>
      </c>
      <c r="P22" s="217">
        <v>61701</v>
      </c>
      <c r="Q22" s="217">
        <v>86000</v>
      </c>
      <c r="R22" s="217">
        <v>95510</v>
      </c>
      <c r="S22" s="217">
        <v>92230</v>
      </c>
      <c r="T22" s="217">
        <v>107124</v>
      </c>
      <c r="U22" s="217">
        <v>135141</v>
      </c>
      <c r="V22" s="217">
        <v>171630</v>
      </c>
      <c r="Y22" s="212" t="s">
        <v>403</v>
      </c>
      <c r="Z22" s="211" t="s">
        <v>436</v>
      </c>
      <c r="AA22" s="424">
        <f t="shared" si="7"/>
        <v>6797.9736881899289</v>
      </c>
      <c r="AB22" s="424">
        <f t="shared" si="0"/>
        <v>7743.9881520156632</v>
      </c>
      <c r="AC22" s="424">
        <f t="shared" si="1"/>
        <v>10762.107370792142</v>
      </c>
      <c r="AD22" s="424">
        <f t="shared" si="2"/>
        <v>11949.205554860502</v>
      </c>
      <c r="AE22" s="424">
        <f t="shared" si="3"/>
        <v>7759.0920945258149</v>
      </c>
      <c r="AF22" s="424">
        <f t="shared" si="4"/>
        <v>4903.8897306898243</v>
      </c>
      <c r="AG22" s="424">
        <f t="shared" si="5"/>
        <v>5289.0068215707224</v>
      </c>
      <c r="AH22" s="424">
        <f t="shared" si="6"/>
        <v>6453.0804689321194</v>
      </c>
    </row>
    <row r="23" spans="1:34" ht="90">
      <c r="A23" s="200" t="s">
        <v>415</v>
      </c>
      <c r="B23" s="201" t="s">
        <v>416</v>
      </c>
      <c r="C23" s="202">
        <v>206.242417558178</v>
      </c>
      <c r="D23" s="202">
        <v>812.92563467129787</v>
      </c>
      <c r="E23" s="202">
        <v>1317.9847774585412</v>
      </c>
      <c r="F23" s="202">
        <v>1629.5832811913403</v>
      </c>
      <c r="G23" s="202">
        <v>2287.3764543975976</v>
      </c>
      <c r="M23" s="212" t="s">
        <v>407</v>
      </c>
      <c r="N23" s="211" t="s">
        <v>437</v>
      </c>
      <c r="O23" s="217">
        <v>24403</v>
      </c>
      <c r="P23" s="217">
        <v>30217</v>
      </c>
      <c r="Q23" s="217">
        <v>33072</v>
      </c>
      <c r="R23" s="217">
        <v>35846</v>
      </c>
      <c r="S23" s="217">
        <v>35938</v>
      </c>
      <c r="T23" s="217">
        <v>43370</v>
      </c>
      <c r="U23" s="217">
        <v>59338</v>
      </c>
      <c r="V23" s="217">
        <v>70820</v>
      </c>
      <c r="Y23" s="212" t="s">
        <v>407</v>
      </c>
      <c r="Z23" s="211" t="s">
        <v>437</v>
      </c>
      <c r="AA23" s="424">
        <f t="shared" si="7"/>
        <v>3075.1297948485308</v>
      </c>
      <c r="AB23" s="424">
        <f t="shared" si="0"/>
        <v>3792.484562478036</v>
      </c>
      <c r="AC23" s="424">
        <f t="shared" si="1"/>
        <v>4138.6559879864853</v>
      </c>
      <c r="AD23" s="424">
        <f t="shared" si="2"/>
        <v>4484.6740898285998</v>
      </c>
      <c r="AE23" s="424">
        <f t="shared" si="3"/>
        <v>3023.379070726106</v>
      </c>
      <c r="AF23" s="424">
        <f t="shared" si="4"/>
        <v>1985.3786044212097</v>
      </c>
      <c r="AG23" s="424">
        <f t="shared" si="5"/>
        <v>2322.3084539729875</v>
      </c>
      <c r="AH23" s="424">
        <f t="shared" si="6"/>
        <v>2662.7463660768672</v>
      </c>
    </row>
    <row r="24" spans="1:34" ht="78.75">
      <c r="A24" s="203" t="s">
        <v>417</v>
      </c>
      <c r="B24" s="194"/>
      <c r="C24" s="204">
        <v>71852.137789051878</v>
      </c>
      <c r="D24" s="204">
        <v>202066.65756044257</v>
      </c>
      <c r="E24" s="204">
        <v>310804.85407530621</v>
      </c>
      <c r="F24" s="204">
        <v>371126.89275434864</v>
      </c>
      <c r="G24" s="204">
        <v>394176.52946328034</v>
      </c>
      <c r="M24" s="212" t="s">
        <v>401</v>
      </c>
      <c r="N24" s="211" t="s">
        <v>438</v>
      </c>
      <c r="O24" s="217">
        <v>69434</v>
      </c>
      <c r="P24" s="217">
        <v>71090</v>
      </c>
      <c r="Q24" s="217">
        <v>82703</v>
      </c>
      <c r="R24" s="217">
        <v>90930</v>
      </c>
      <c r="S24" s="217">
        <v>117168</v>
      </c>
      <c r="T24" s="217">
        <v>147578</v>
      </c>
      <c r="U24" s="217">
        <v>182158</v>
      </c>
      <c r="V24" s="217">
        <v>236970</v>
      </c>
      <c r="Y24" s="212" t="s">
        <v>401</v>
      </c>
      <c r="Z24" s="211" t="s">
        <v>438</v>
      </c>
      <c r="AA24" s="424">
        <f t="shared" si="7"/>
        <v>8749.6849639598768</v>
      </c>
      <c r="AB24" s="424">
        <f t="shared" si="0"/>
        <v>8922.385661930819</v>
      </c>
      <c r="AC24" s="424">
        <f t="shared" si="1"/>
        <v>10349.518207983983</v>
      </c>
      <c r="AD24" s="424">
        <f t="shared" si="2"/>
        <v>11376.204178656324</v>
      </c>
      <c r="AE24" s="424">
        <f t="shared" si="3"/>
        <v>9857.0671422682499</v>
      </c>
      <c r="AF24" s="424">
        <f t="shared" si="4"/>
        <v>6755.7805783553904</v>
      </c>
      <c r="AG24" s="424">
        <f t="shared" si="5"/>
        <v>7129.1088907413705</v>
      </c>
      <c r="AH24" s="424">
        <f t="shared" si="6"/>
        <v>8909.7854612995652</v>
      </c>
    </row>
    <row r="25" spans="1:34" ht="31.5">
      <c r="A25" s="200" t="s">
        <v>375</v>
      </c>
      <c r="B25" s="201"/>
      <c r="C25" s="202">
        <v>5025.182897687585</v>
      </c>
      <c r="D25" s="202">
        <v>10572.911585068394</v>
      </c>
      <c r="E25" s="202">
        <v>16502.469882554564</v>
      </c>
      <c r="F25" s="202">
        <v>23050.306594919286</v>
      </c>
      <c r="G25" s="202">
        <v>25135.9939947454</v>
      </c>
      <c r="M25" s="212" t="s">
        <v>368</v>
      </c>
      <c r="N25" s="211" t="s">
        <v>439</v>
      </c>
      <c r="O25" s="217">
        <v>80349</v>
      </c>
      <c r="P25" s="217">
        <v>87242</v>
      </c>
      <c r="Q25" s="217">
        <v>101823</v>
      </c>
      <c r="R25" s="217">
        <v>107528</v>
      </c>
      <c r="S25" s="217">
        <v>106305</v>
      </c>
      <c r="T25" s="217">
        <v>119928</v>
      </c>
      <c r="U25" s="217">
        <v>132745</v>
      </c>
      <c r="V25" s="217">
        <v>180011</v>
      </c>
      <c r="Y25" s="212" t="s">
        <v>368</v>
      </c>
      <c r="Z25" s="211" t="s">
        <v>439</v>
      </c>
      <c r="AA25" s="424">
        <f t="shared" si="7"/>
        <v>10125.132315136852</v>
      </c>
      <c r="AB25" s="424">
        <f t="shared" si="0"/>
        <v>10949.595863246146</v>
      </c>
      <c r="AC25" s="424">
        <f t="shared" si="1"/>
        <v>12742.209986234515</v>
      </c>
      <c r="AD25" s="424">
        <f t="shared" si="2"/>
        <v>13452.77117477793</v>
      </c>
      <c r="AE25" s="424">
        <f t="shared" si="3"/>
        <v>8943.1886057526481</v>
      </c>
      <c r="AF25" s="424">
        <f t="shared" si="4"/>
        <v>5490.0273292835336</v>
      </c>
      <c r="AG25" s="424">
        <f t="shared" si="5"/>
        <v>5195.2346847322833</v>
      </c>
      <c r="AH25" s="424">
        <f t="shared" si="6"/>
        <v>6768.1959348187365</v>
      </c>
    </row>
    <row r="26" spans="1:34" ht="56.25">
      <c r="A26" s="200" t="s">
        <v>376</v>
      </c>
      <c r="B26" s="201"/>
      <c r="C26" s="202">
        <v>-281.23966030660637</v>
      </c>
      <c r="D26" s="202">
        <v>-259.9176537163151</v>
      </c>
      <c r="E26" s="202">
        <v>-320.95871767730227</v>
      </c>
      <c r="F26" s="202">
        <v>-239.89488174195972</v>
      </c>
      <c r="G26" s="202">
        <v>-497.05992743650694</v>
      </c>
      <c r="M26" s="212" t="s">
        <v>405</v>
      </c>
      <c r="N26" s="211" t="s">
        <v>440</v>
      </c>
      <c r="O26" s="217">
        <v>58478</v>
      </c>
      <c r="P26" s="217">
        <v>64303</v>
      </c>
      <c r="Q26" s="217">
        <v>74131</v>
      </c>
      <c r="R26" s="217">
        <v>72603</v>
      </c>
      <c r="S26" s="217">
        <v>71755</v>
      </c>
      <c r="T26" s="217">
        <v>88636</v>
      </c>
      <c r="U26" s="217">
        <v>99304</v>
      </c>
      <c r="V26" s="217">
        <v>131970</v>
      </c>
      <c r="Y26" s="212" t="s">
        <v>405</v>
      </c>
      <c r="Z26" s="211" t="s">
        <v>440</v>
      </c>
      <c r="AA26" s="424">
        <f t="shared" si="7"/>
        <v>7369.0710217248852</v>
      </c>
      <c r="AB26" s="424">
        <f t="shared" si="0"/>
        <v>8070.5607711230487</v>
      </c>
      <c r="AC26" s="424">
        <f t="shared" si="1"/>
        <v>9276.8114128394445</v>
      </c>
      <c r="AD26" s="424">
        <f t="shared" si="2"/>
        <v>9083.3229075441013</v>
      </c>
      <c r="AE26" s="424">
        <f t="shared" si="3"/>
        <v>6036.5786971993912</v>
      </c>
      <c r="AF26" s="424">
        <f t="shared" si="4"/>
        <v>4057.5517173502039</v>
      </c>
      <c r="AG26" s="424">
        <f t="shared" si="5"/>
        <v>3886.4558750435399</v>
      </c>
      <c r="AH26" s="424">
        <f t="shared" si="6"/>
        <v>4961.9124248964154</v>
      </c>
    </row>
    <row r="27" spans="1:34" ht="63">
      <c r="A27" s="203" t="s">
        <v>418</v>
      </c>
      <c r="B27" s="194"/>
      <c r="C27" s="204">
        <v>76596.081026432847</v>
      </c>
      <c r="D27" s="204">
        <v>212379.65149179465</v>
      </c>
      <c r="E27" s="204">
        <v>326986.36524018348</v>
      </c>
      <c r="F27" s="204">
        <v>393937.30446752597</v>
      </c>
      <c r="G27" s="204">
        <v>418815.46353058924</v>
      </c>
      <c r="M27" s="212" t="s">
        <v>415</v>
      </c>
      <c r="N27" s="211" t="s">
        <v>441</v>
      </c>
      <c r="O27" s="217">
        <v>9908</v>
      </c>
      <c r="P27" s="217">
        <v>12344</v>
      </c>
      <c r="Q27" s="217">
        <v>17319</v>
      </c>
      <c r="R27" s="217">
        <v>19563</v>
      </c>
      <c r="S27" s="217">
        <v>19135</v>
      </c>
      <c r="T27" s="217">
        <v>20436</v>
      </c>
      <c r="U27" s="217">
        <v>23155</v>
      </c>
      <c r="V27" s="217">
        <v>28264</v>
      </c>
      <c r="Y27" s="212" t="s">
        <v>415</v>
      </c>
      <c r="Z27" s="211" t="s">
        <v>441</v>
      </c>
      <c r="AA27" s="424">
        <f t="shared" si="7"/>
        <v>1248.5508342154342</v>
      </c>
      <c r="AB27" s="424">
        <f t="shared" si="0"/>
        <v>1549.2745619760028</v>
      </c>
      <c r="AC27" s="424">
        <f t="shared" si="1"/>
        <v>2167.3132273808037</v>
      </c>
      <c r="AD27" s="424">
        <f t="shared" si="2"/>
        <v>2447.5165770048793</v>
      </c>
      <c r="AE27" s="424">
        <f t="shared" si="3"/>
        <v>1609.782361799322</v>
      </c>
      <c r="AF27" s="424">
        <f t="shared" si="4"/>
        <v>935.51296195415819</v>
      </c>
      <c r="AG27" s="424">
        <f t="shared" si="5"/>
        <v>906.21612207598048</v>
      </c>
      <c r="AH27" s="424">
        <f t="shared" si="6"/>
        <v>1062.6922238180821</v>
      </c>
    </row>
    <row r="28" spans="1:34" ht="33.75">
      <c r="M28" s="212" t="s">
        <v>413</v>
      </c>
      <c r="N28" s="211" t="s">
        <v>442</v>
      </c>
      <c r="O28" s="217">
        <v>13130</v>
      </c>
      <c r="P28" s="217">
        <v>16256</v>
      </c>
      <c r="Q28" s="217">
        <v>17953</v>
      </c>
      <c r="R28" s="217">
        <v>19820</v>
      </c>
      <c r="S28" s="217">
        <v>20508</v>
      </c>
      <c r="T28" s="217">
        <v>22475</v>
      </c>
      <c r="U28" s="217">
        <v>26694</v>
      </c>
      <c r="V28" s="217">
        <v>36028</v>
      </c>
      <c r="Y28" s="212" t="s">
        <v>413</v>
      </c>
      <c r="Z28" s="211" t="s">
        <v>442</v>
      </c>
      <c r="AA28" s="424">
        <f t="shared" si="7"/>
        <v>1654.5692827259438</v>
      </c>
      <c r="AB28" s="424">
        <f t="shared" si="0"/>
        <v>2040.2630654149305</v>
      </c>
      <c r="AC28" s="424">
        <f t="shared" si="1"/>
        <v>2246.6524840445504</v>
      </c>
      <c r="AD28" s="424">
        <f t="shared" si="2"/>
        <v>2479.6697109971224</v>
      </c>
      <c r="AE28" s="424">
        <f t="shared" si="3"/>
        <v>1725.2896093953748</v>
      </c>
      <c r="AF28" s="424">
        <f t="shared" si="4"/>
        <v>1028.8536807555151</v>
      </c>
      <c r="AG28" s="424">
        <f t="shared" si="5"/>
        <v>1044.7217949771634</v>
      </c>
      <c r="AH28" s="424">
        <f t="shared" si="6"/>
        <v>1354.6092357669777</v>
      </c>
    </row>
    <row r="29" spans="1:34" ht="52.5">
      <c r="A29" t="s">
        <v>419</v>
      </c>
      <c r="G29" s="204">
        <v>176263.81834104841</v>
      </c>
      <c r="M29" s="208" t="s">
        <v>443</v>
      </c>
      <c r="N29" s="213"/>
      <c r="O29" s="218">
        <v>2382565</v>
      </c>
      <c r="P29" s="218">
        <v>2867808</v>
      </c>
      <c r="Q29" s="218">
        <v>3042574</v>
      </c>
      <c r="R29" s="218">
        <v>3079167</v>
      </c>
      <c r="S29" s="218">
        <v>3354027</v>
      </c>
      <c r="T29" s="218">
        <v>4189241</v>
      </c>
      <c r="U29" s="218">
        <v>5058294</v>
      </c>
      <c r="V29" s="218">
        <v>6255397</v>
      </c>
      <c r="Y29" s="208" t="s">
        <v>443</v>
      </c>
      <c r="Z29" s="213"/>
      <c r="AA29" s="424">
        <f t="shared" si="7"/>
        <v>300237.53717425273</v>
      </c>
      <c r="AB29" s="424">
        <f t="shared" si="0"/>
        <v>359933.73161303281</v>
      </c>
      <c r="AC29" s="424">
        <f t="shared" si="1"/>
        <v>380750.09385558753</v>
      </c>
      <c r="AD29" s="424">
        <f t="shared" si="2"/>
        <v>385232.95383460529</v>
      </c>
      <c r="AE29" s="424">
        <f t="shared" si="3"/>
        <v>282166.37081780477</v>
      </c>
      <c r="AF29" s="424">
        <f t="shared" si="4"/>
        <v>191773.7941010863</v>
      </c>
      <c r="AG29" s="424">
        <f t="shared" si="5"/>
        <v>197966.20915569854</v>
      </c>
      <c r="AH29" s="424">
        <f t="shared" si="6"/>
        <v>235195.36331711573</v>
      </c>
    </row>
    <row r="30" spans="1:34" ht="22.5">
      <c r="A30" t="s">
        <v>420</v>
      </c>
      <c r="G30" s="205">
        <f>G29/G27</f>
        <v>0.42086272759643351</v>
      </c>
      <c r="M30" s="212" t="s">
        <v>375</v>
      </c>
      <c r="N30" s="214"/>
      <c r="O30" s="219">
        <v>127358</v>
      </c>
      <c r="P30" s="219">
        <v>179296</v>
      </c>
      <c r="Q30" s="219">
        <v>195450</v>
      </c>
      <c r="R30" s="219">
        <v>183586</v>
      </c>
      <c r="S30" s="219">
        <v>206336</v>
      </c>
      <c r="T30" s="219">
        <v>302344</v>
      </c>
      <c r="U30" s="219">
        <v>367786</v>
      </c>
      <c r="V30" s="219">
        <v>473084</v>
      </c>
      <c r="Y30" s="212" t="s">
        <v>375</v>
      </c>
      <c r="Z30" s="214"/>
      <c r="AA30" s="424">
        <f t="shared" si="7"/>
        <v>16048.943999193507</v>
      </c>
      <c r="AB30" s="424">
        <f t="shared" si="0"/>
        <v>22503.137707716251</v>
      </c>
      <c r="AC30" s="424">
        <f t="shared" si="1"/>
        <v>24458.766111875862</v>
      </c>
      <c r="AD30" s="424">
        <f t="shared" si="2"/>
        <v>22968.347303890903</v>
      </c>
      <c r="AE30" s="424">
        <f t="shared" si="3"/>
        <v>17358.560407850793</v>
      </c>
      <c r="AF30" s="424">
        <f t="shared" si="4"/>
        <v>13840.611223775104</v>
      </c>
      <c r="AG30" s="424">
        <f t="shared" si="5"/>
        <v>14394.023004700348</v>
      </c>
      <c r="AH30" s="424">
        <f t="shared" si="6"/>
        <v>17787.386357654737</v>
      </c>
    </row>
    <row r="31" spans="1:34" ht="22.5">
      <c r="A31" t="s">
        <v>421</v>
      </c>
      <c r="G31" s="204">
        <v>81242.017190041282</v>
      </c>
      <c r="M31" s="212" t="s">
        <v>444</v>
      </c>
      <c r="N31" s="214"/>
      <c r="O31" s="219">
        <v>-2484</v>
      </c>
      <c r="P31" s="219">
        <v>-1863</v>
      </c>
      <c r="Q31" s="219">
        <v>-3850</v>
      </c>
      <c r="R31" s="219">
        <v>-2200</v>
      </c>
      <c r="S31" s="219">
        <v>-2140</v>
      </c>
      <c r="T31" s="219">
        <v>-3187</v>
      </c>
      <c r="U31" s="219">
        <v>-5647</v>
      </c>
      <c r="V31" s="219">
        <v>-8763</v>
      </c>
      <c r="Y31" s="212" t="s">
        <v>444</v>
      </c>
      <c r="Z31" s="214"/>
      <c r="AA31" s="424">
        <f t="shared" si="7"/>
        <v>-313.01980946620296</v>
      </c>
      <c r="AB31" s="424">
        <f t="shared" si="0"/>
        <v>-233.82197901501078</v>
      </c>
      <c r="AC31" s="424">
        <f t="shared" si="1"/>
        <v>-481.79201601802032</v>
      </c>
      <c r="AD31" s="424">
        <f t="shared" si="2"/>
        <v>-275.24083573126484</v>
      </c>
      <c r="AE31" s="424">
        <f t="shared" si="3"/>
        <v>-180.0331462895505</v>
      </c>
      <c r="AF31" s="424">
        <f t="shared" si="4"/>
        <v>-145.89351192737826</v>
      </c>
      <c r="AG31" s="424">
        <f t="shared" si="5"/>
        <v>-221.00636758207997</v>
      </c>
      <c r="AH31" s="424">
        <f t="shared" si="6"/>
        <v>-329.47820398095996</v>
      </c>
    </row>
    <row r="32" spans="1:34">
      <c r="A32" t="s">
        <v>422</v>
      </c>
      <c r="G32" s="205">
        <f>G31/G27</f>
        <v>0.19398046219491502</v>
      </c>
      <c r="M32" s="208"/>
      <c r="N32" s="214"/>
      <c r="O32" s="389"/>
      <c r="P32" s="390"/>
      <c r="Q32" s="390"/>
      <c r="R32" s="390"/>
      <c r="S32" s="390"/>
      <c r="T32" s="390"/>
      <c r="U32" s="390"/>
      <c r="V32" s="391"/>
      <c r="Y32" s="208"/>
      <c r="Z32" s="214"/>
      <c r="AA32" s="389"/>
      <c r="AB32" s="390"/>
      <c r="AC32" s="390"/>
      <c r="AD32" s="390"/>
      <c r="AE32" s="390"/>
      <c r="AF32" s="390"/>
      <c r="AG32" s="390"/>
      <c r="AH32" s="391"/>
    </row>
    <row r="33" spans="1:34">
      <c r="A33" t="s">
        <v>423</v>
      </c>
      <c r="G33" s="204">
        <v>4855.1510196421859</v>
      </c>
      <c r="M33" s="208"/>
      <c r="N33" s="214"/>
      <c r="O33" s="216"/>
      <c r="P33" s="216"/>
      <c r="Q33" s="216"/>
      <c r="R33" s="216"/>
      <c r="S33" s="216"/>
      <c r="T33" s="216"/>
      <c r="U33" s="216"/>
      <c r="V33" s="216"/>
      <c r="Y33" s="208"/>
      <c r="Z33" s="214"/>
      <c r="AA33" s="216"/>
      <c r="AB33" s="216"/>
      <c r="AC33" s="216"/>
      <c r="AD33" s="216"/>
      <c r="AE33" s="216"/>
      <c r="AF33" s="216"/>
      <c r="AG33" s="216"/>
      <c r="AH33" s="216"/>
    </row>
    <row r="34" spans="1:34">
      <c r="A34" t="s">
        <v>422</v>
      </c>
      <c r="G34" s="205">
        <f>G33/G27</f>
        <v>1.1592578217417174E-2</v>
      </c>
      <c r="M34" s="212"/>
      <c r="N34" s="215"/>
      <c r="O34" s="217"/>
      <c r="P34" s="217"/>
      <c r="Q34" s="217"/>
      <c r="R34" s="217"/>
      <c r="S34" s="217"/>
      <c r="T34" s="217"/>
      <c r="U34" s="217"/>
      <c r="V34" s="217"/>
      <c r="Y34" s="212"/>
      <c r="Z34" s="215"/>
      <c r="AA34" s="216"/>
      <c r="AB34" s="217"/>
      <c r="AC34" s="217"/>
      <c r="AD34" s="217"/>
      <c r="AE34" s="217"/>
      <c r="AF34" s="217"/>
      <c r="AG34" s="217"/>
      <c r="AH34" s="217"/>
    </row>
    <row r="35" spans="1:34">
      <c r="A35" t="s">
        <v>424</v>
      </c>
      <c r="G35" s="204">
        <f>'[1]Сжатая версия'!$I$9/G3/1000</f>
        <v>86097.168209683485</v>
      </c>
      <c r="M35" s="212"/>
      <c r="N35" s="215"/>
      <c r="O35" s="217"/>
      <c r="P35" s="217"/>
      <c r="Q35" s="217"/>
      <c r="R35" s="217"/>
      <c r="S35" s="217"/>
      <c r="T35" s="217"/>
      <c r="U35" s="217"/>
      <c r="V35" s="217"/>
      <c r="Y35" s="212"/>
      <c r="Z35" s="215"/>
      <c r="AA35" s="216"/>
      <c r="AB35" s="217"/>
      <c r="AC35" s="217"/>
      <c r="AD35" s="217"/>
      <c r="AE35" s="217"/>
      <c r="AF35" s="217"/>
      <c r="AG35" s="217"/>
      <c r="AH35" s="217"/>
    </row>
    <row r="36" spans="1:34">
      <c r="A36" t="s">
        <v>422</v>
      </c>
      <c r="G36" s="205">
        <f>G35/G27</f>
        <v>0.20557304041233224</v>
      </c>
      <c r="M36" s="212"/>
      <c r="N36" s="215"/>
      <c r="O36" s="217"/>
      <c r="P36" s="217"/>
      <c r="Q36" s="217"/>
      <c r="R36" s="217"/>
      <c r="S36" s="217"/>
      <c r="T36" s="217"/>
      <c r="U36" s="217"/>
      <c r="V36" s="217"/>
      <c r="Y36" s="212"/>
      <c r="Z36" s="215"/>
      <c r="AA36" s="216"/>
      <c r="AB36" s="217"/>
      <c r="AC36" s="217"/>
      <c r="AD36" s="217"/>
      <c r="AE36" s="217"/>
      <c r="AF36" s="217"/>
      <c r="AG36" s="217"/>
      <c r="AH36" s="217"/>
    </row>
    <row r="37" spans="1:34">
      <c r="M37" s="212"/>
      <c r="N37" s="215"/>
      <c r="O37" s="217"/>
      <c r="P37" s="217"/>
      <c r="Q37" s="217"/>
      <c r="R37" s="217"/>
      <c r="S37" s="217"/>
      <c r="T37" s="217"/>
      <c r="U37" s="217"/>
      <c r="V37" s="217"/>
      <c r="Y37" s="212"/>
      <c r="Z37" s="215"/>
      <c r="AA37" s="216"/>
      <c r="AB37" s="217"/>
      <c r="AC37" s="217"/>
      <c r="AD37" s="217"/>
      <c r="AE37" s="217"/>
      <c r="AF37" s="217"/>
      <c r="AG37" s="217"/>
      <c r="AH37" s="217"/>
    </row>
    <row r="38" spans="1:34">
      <c r="M38" s="212"/>
      <c r="N38" s="215"/>
      <c r="O38" s="217"/>
      <c r="P38" s="217"/>
      <c r="Q38" s="217"/>
      <c r="R38" s="217"/>
      <c r="S38" s="217"/>
      <c r="T38" s="217"/>
      <c r="U38" s="217"/>
      <c r="V38" s="217"/>
      <c r="Y38" s="212"/>
      <c r="Z38" s="215"/>
      <c r="AA38" s="216"/>
      <c r="AB38" s="217"/>
      <c r="AC38" s="217"/>
      <c r="AD38" s="217"/>
      <c r="AE38" s="217"/>
      <c r="AF38" s="217"/>
      <c r="AG38" s="217"/>
      <c r="AH38" s="217"/>
    </row>
    <row r="39" spans="1:34">
      <c r="M39" s="212"/>
      <c r="N39" s="215"/>
      <c r="O39" s="217"/>
      <c r="P39" s="217"/>
      <c r="Q39" s="217"/>
      <c r="R39" s="217"/>
      <c r="S39" s="217"/>
      <c r="T39" s="217"/>
      <c r="U39" s="217"/>
      <c r="V39" s="217"/>
      <c r="Y39" s="212"/>
      <c r="Z39" s="215"/>
      <c r="AA39" s="216"/>
      <c r="AB39" s="217"/>
      <c r="AC39" s="217"/>
      <c r="AD39" s="217"/>
      <c r="AE39" s="217"/>
      <c r="AF39" s="217"/>
      <c r="AG39" s="217"/>
      <c r="AH39" s="217"/>
    </row>
    <row r="40" spans="1:34">
      <c r="M40" s="212"/>
      <c r="N40" s="215"/>
      <c r="O40" s="217"/>
      <c r="P40" s="217"/>
      <c r="Q40" s="217"/>
      <c r="R40" s="217"/>
      <c r="S40" s="217"/>
      <c r="T40" s="217"/>
      <c r="U40" s="217"/>
      <c r="V40" s="217"/>
      <c r="Y40" s="212"/>
      <c r="Z40" s="215"/>
      <c r="AA40" s="216"/>
      <c r="AB40" s="217"/>
      <c r="AC40" s="217"/>
      <c r="AD40" s="217"/>
      <c r="AE40" s="217"/>
      <c r="AF40" s="217"/>
      <c r="AG40" s="217"/>
      <c r="AH40" s="217"/>
    </row>
    <row r="41" spans="1:34">
      <c r="M41" s="212"/>
      <c r="N41" s="215"/>
      <c r="O41" s="217"/>
      <c r="P41" s="217"/>
      <c r="Q41" s="217"/>
      <c r="R41" s="217"/>
      <c r="S41" s="217"/>
      <c r="T41" s="217"/>
      <c r="U41" s="217"/>
      <c r="V41" s="217"/>
      <c r="Y41" s="212"/>
      <c r="Z41" s="215"/>
      <c r="AA41" s="216"/>
      <c r="AB41" s="217"/>
      <c r="AC41" s="217"/>
      <c r="AD41" s="217"/>
      <c r="AE41" s="217"/>
      <c r="AF41" s="217"/>
      <c r="AG41" s="217"/>
      <c r="AH41" s="217"/>
    </row>
    <row r="42" spans="1:34">
      <c r="M42" s="212"/>
      <c r="N42" s="215"/>
      <c r="O42" s="217"/>
      <c r="P42" s="217"/>
      <c r="Q42" s="217"/>
      <c r="R42" s="217"/>
      <c r="S42" s="217"/>
      <c r="T42" s="217"/>
      <c r="U42" s="217"/>
      <c r="V42" s="217"/>
      <c r="Y42" s="212"/>
      <c r="Z42" s="215"/>
      <c r="AA42" s="216"/>
      <c r="AB42" s="217"/>
      <c r="AC42" s="217"/>
      <c r="AD42" s="217"/>
      <c r="AE42" s="217"/>
      <c r="AF42" s="217"/>
      <c r="AG42" s="217"/>
      <c r="AH42" s="217"/>
    </row>
    <row r="43" spans="1:34">
      <c r="M43" s="212"/>
      <c r="N43" s="215"/>
      <c r="O43" s="217"/>
      <c r="P43" s="217"/>
      <c r="Q43" s="217"/>
      <c r="R43" s="217"/>
      <c r="S43" s="217"/>
      <c r="T43" s="217"/>
      <c r="U43" s="217"/>
      <c r="V43" s="217"/>
      <c r="Y43" s="212"/>
      <c r="Z43" s="215"/>
      <c r="AA43" s="216"/>
      <c r="AB43" s="217"/>
      <c r="AC43" s="217"/>
      <c r="AD43" s="217"/>
      <c r="AE43" s="217"/>
      <c r="AF43" s="217"/>
      <c r="AG43" s="217"/>
      <c r="AH43" s="217"/>
    </row>
    <row r="44" spans="1:34">
      <c r="M44" s="212"/>
      <c r="N44" s="215"/>
      <c r="O44" s="217"/>
      <c r="P44" s="217"/>
      <c r="Q44" s="217"/>
      <c r="R44" s="217"/>
      <c r="S44" s="217"/>
      <c r="T44" s="217"/>
      <c r="U44" s="217"/>
      <c r="V44" s="217"/>
      <c r="Y44" s="212"/>
      <c r="Z44" s="215"/>
      <c r="AA44" s="216"/>
      <c r="AB44" s="217"/>
      <c r="AC44" s="217"/>
      <c r="AD44" s="217"/>
      <c r="AE44" s="217"/>
      <c r="AF44" s="217"/>
      <c r="AG44" s="217"/>
      <c r="AH44" s="217"/>
    </row>
    <row r="45" spans="1:34">
      <c r="M45" s="212"/>
      <c r="N45" s="215"/>
      <c r="O45" s="217"/>
      <c r="P45" s="217"/>
      <c r="Q45" s="217"/>
      <c r="R45" s="217"/>
      <c r="S45" s="217"/>
      <c r="T45" s="217"/>
      <c r="U45" s="217"/>
      <c r="V45" s="217"/>
      <c r="Y45" s="212"/>
      <c r="Z45" s="215"/>
      <c r="AA45" s="216"/>
      <c r="AB45" s="217"/>
      <c r="AC45" s="217"/>
      <c r="AD45" s="217"/>
      <c r="AE45" s="217"/>
      <c r="AF45" s="217"/>
      <c r="AG45" s="217"/>
      <c r="AH45" s="217"/>
    </row>
    <row r="46" spans="1:34">
      <c r="M46" s="212"/>
      <c r="N46" s="215"/>
      <c r="O46" s="217"/>
      <c r="P46" s="217"/>
      <c r="Q46" s="217"/>
      <c r="R46" s="217"/>
      <c r="S46" s="217"/>
      <c r="T46" s="217"/>
      <c r="U46" s="217"/>
      <c r="V46" s="217"/>
      <c r="Y46" s="212"/>
      <c r="Z46" s="215"/>
      <c r="AA46" s="216"/>
      <c r="AB46" s="217"/>
      <c r="AC46" s="217"/>
      <c r="AD46" s="217"/>
      <c r="AE46" s="217"/>
      <c r="AF46" s="217"/>
      <c r="AG46" s="217"/>
      <c r="AH46" s="217"/>
    </row>
    <row r="47" spans="1:34">
      <c r="M47" s="212"/>
      <c r="N47" s="215"/>
      <c r="O47" s="217"/>
      <c r="P47" s="217"/>
      <c r="Q47" s="217"/>
      <c r="R47" s="217"/>
      <c r="S47" s="217"/>
      <c r="T47" s="217"/>
      <c r="U47" s="217"/>
      <c r="V47" s="217"/>
      <c r="Y47" s="212"/>
      <c r="Z47" s="215"/>
      <c r="AA47" s="216"/>
      <c r="AB47" s="217"/>
      <c r="AC47" s="217"/>
      <c r="AD47" s="217"/>
      <c r="AE47" s="217"/>
      <c r="AF47" s="217"/>
      <c r="AG47" s="217"/>
      <c r="AH47" s="217"/>
    </row>
    <row r="48" spans="1:34">
      <c r="M48" s="212"/>
      <c r="N48" s="215"/>
      <c r="O48" s="217"/>
      <c r="P48" s="217"/>
      <c r="Q48" s="217"/>
      <c r="R48" s="217"/>
      <c r="S48" s="217"/>
      <c r="T48" s="217"/>
      <c r="U48" s="217"/>
      <c r="V48" s="217"/>
      <c r="Y48" s="212"/>
      <c r="Z48" s="215"/>
      <c r="AA48" s="216"/>
      <c r="AB48" s="217"/>
      <c r="AC48" s="217"/>
      <c r="AD48" s="217"/>
      <c r="AE48" s="217"/>
      <c r="AF48" s="217"/>
      <c r="AG48" s="217"/>
      <c r="AH48" s="217"/>
    </row>
    <row r="49" spans="13:34">
      <c r="M49" s="212"/>
      <c r="N49" s="215"/>
      <c r="O49" s="217"/>
      <c r="P49" s="217"/>
      <c r="Q49" s="217"/>
      <c r="R49" s="217"/>
      <c r="S49" s="217"/>
      <c r="T49" s="217"/>
      <c r="U49" s="217"/>
      <c r="V49" s="217"/>
      <c r="Y49" s="212"/>
      <c r="Z49" s="215"/>
      <c r="AA49" s="216"/>
      <c r="AB49" s="217"/>
      <c r="AC49" s="217"/>
      <c r="AD49" s="217"/>
      <c r="AE49" s="217"/>
      <c r="AF49" s="217"/>
      <c r="AG49" s="217"/>
      <c r="AH49" s="217"/>
    </row>
    <row r="50" spans="13:34">
      <c r="M50" s="212"/>
      <c r="N50" s="215"/>
      <c r="O50" s="217"/>
      <c r="P50" s="217"/>
      <c r="Q50" s="217"/>
      <c r="R50" s="217"/>
      <c r="S50" s="217"/>
      <c r="T50" s="217"/>
      <c r="U50" s="217"/>
      <c r="V50" s="217"/>
      <c r="Y50" s="212"/>
      <c r="Z50" s="215"/>
      <c r="AA50" s="216"/>
      <c r="AB50" s="217"/>
      <c r="AC50" s="217"/>
      <c r="AD50" s="217"/>
      <c r="AE50" s="217"/>
      <c r="AF50" s="217"/>
      <c r="AG50" s="217"/>
      <c r="AH50" s="217"/>
    </row>
    <row r="51" spans="13:34">
      <c r="M51" s="212"/>
      <c r="N51" s="215"/>
      <c r="O51" s="217"/>
      <c r="P51" s="217"/>
      <c r="Q51" s="217"/>
      <c r="R51" s="217"/>
      <c r="S51" s="217"/>
      <c r="T51" s="217"/>
      <c r="U51" s="217"/>
      <c r="V51" s="217"/>
      <c r="Y51" s="212"/>
      <c r="Z51" s="215"/>
      <c r="AA51" s="216"/>
      <c r="AB51" s="217"/>
      <c r="AC51" s="217"/>
      <c r="AD51" s="217"/>
      <c r="AE51" s="217"/>
      <c r="AF51" s="217"/>
      <c r="AG51" s="217"/>
      <c r="AH51" s="217"/>
    </row>
    <row r="52" spans="13:34">
      <c r="M52" s="212"/>
      <c r="N52" s="215"/>
      <c r="O52" s="217"/>
      <c r="P52" s="217"/>
      <c r="Q52" s="217"/>
      <c r="R52" s="217"/>
      <c r="S52" s="217"/>
      <c r="T52" s="217"/>
      <c r="U52" s="217"/>
      <c r="V52" s="217"/>
      <c r="Y52" s="212"/>
      <c r="Z52" s="215"/>
      <c r="AA52" s="216"/>
      <c r="AB52" s="217"/>
      <c r="AC52" s="217"/>
      <c r="AD52" s="217"/>
      <c r="AE52" s="217"/>
      <c r="AF52" s="217"/>
      <c r="AG52" s="217"/>
      <c r="AH52" s="217"/>
    </row>
    <row r="53" spans="13:34">
      <c r="M53" s="208"/>
      <c r="N53" s="215"/>
      <c r="O53" s="216"/>
      <c r="P53" s="216"/>
      <c r="Q53" s="216"/>
      <c r="R53" s="216"/>
      <c r="S53" s="216"/>
      <c r="T53" s="216"/>
      <c r="U53" s="216"/>
      <c r="V53" s="216"/>
      <c r="Y53" s="208"/>
      <c r="Z53" s="215"/>
      <c r="AA53" s="216"/>
      <c r="AB53" s="216"/>
      <c r="AC53" s="216"/>
      <c r="AD53" s="216"/>
      <c r="AE53" s="216"/>
      <c r="AF53" s="216"/>
      <c r="AG53" s="216"/>
      <c r="AH53" s="216"/>
    </row>
    <row r="54" spans="13:34">
      <c r="M54" s="212"/>
      <c r="N54" s="212"/>
      <c r="O54" s="217"/>
      <c r="P54" s="217"/>
      <c r="Q54" s="217"/>
      <c r="R54" s="217"/>
      <c r="S54" s="217"/>
      <c r="T54" s="217"/>
      <c r="U54" s="217"/>
      <c r="V54" s="217"/>
      <c r="Y54" s="212"/>
      <c r="Z54" s="212"/>
      <c r="AA54" s="216"/>
      <c r="AB54" s="217"/>
      <c r="AC54" s="217"/>
      <c r="AD54" s="217"/>
      <c r="AE54" s="217"/>
      <c r="AF54" s="217"/>
      <c r="AG54" s="217"/>
      <c r="AH54" s="217"/>
    </row>
    <row r="55" spans="13:34">
      <c r="M55" s="212"/>
      <c r="N55" s="212"/>
      <c r="O55" s="217"/>
      <c r="P55" s="217"/>
      <c r="Q55" s="217"/>
      <c r="R55" s="217"/>
      <c r="S55" s="217"/>
      <c r="T55" s="217"/>
      <c r="U55" s="217"/>
      <c r="V55" s="217"/>
      <c r="Y55" s="212"/>
      <c r="Z55" s="212"/>
      <c r="AA55" s="216"/>
      <c r="AB55" s="217"/>
      <c r="AC55" s="217"/>
      <c r="AD55" s="217"/>
      <c r="AE55" s="217"/>
      <c r="AF55" s="217"/>
      <c r="AG55" s="217"/>
      <c r="AH55" s="217"/>
    </row>
    <row r="56" spans="13:34" ht="15" customHeight="1">
      <c r="M56" s="387" t="s">
        <v>445</v>
      </c>
      <c r="N56" s="387"/>
      <c r="O56" s="387"/>
      <c r="P56" s="387"/>
      <c r="Q56" s="387"/>
      <c r="R56" s="387"/>
      <c r="S56" s="387"/>
      <c r="T56" s="387"/>
      <c r="U56" s="387"/>
      <c r="V56" s="387"/>
      <c r="Y56" s="387" t="s">
        <v>445</v>
      </c>
      <c r="Z56" s="387"/>
      <c r="AA56" s="387"/>
      <c r="AB56" s="387"/>
      <c r="AC56" s="387"/>
      <c r="AD56" s="387"/>
      <c r="AE56" s="387"/>
      <c r="AF56" s="387"/>
      <c r="AG56" s="387"/>
      <c r="AH56" s="387"/>
    </row>
    <row r="104" ht="15" customHeight="1"/>
    <row r="152" ht="15" customHeight="1"/>
  </sheetData>
  <mergeCells count="8">
    <mergeCell ref="AA8:AH8"/>
    <mergeCell ref="AA32:AH32"/>
    <mergeCell ref="Y56:AH56"/>
    <mergeCell ref="C4:G4"/>
    <mergeCell ref="M56:V56"/>
    <mergeCell ref="M5:V5"/>
    <mergeCell ref="O8:V8"/>
    <mergeCell ref="O32:V32"/>
  </mergeCells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U9" sqref="U9"/>
    </sheetView>
  </sheetViews>
  <sheetFormatPr defaultRowHeight="15"/>
  <cols>
    <col min="7" max="7" width="14.7109375" customWidth="1"/>
  </cols>
  <sheetData>
    <row r="2" spans="1:7">
      <c r="B2" s="396" t="s">
        <v>353</v>
      </c>
      <c r="C2" s="396"/>
      <c r="D2" s="396"/>
      <c r="E2" s="396"/>
      <c r="F2" s="396"/>
      <c r="G2" s="396"/>
    </row>
    <row r="3" spans="1:7">
      <c r="B3" s="397" t="s">
        <v>354</v>
      </c>
      <c r="C3" s="397"/>
      <c r="D3" s="397"/>
      <c r="E3" s="397"/>
    </row>
    <row r="4" spans="1:7">
      <c r="A4" s="398" t="s">
        <v>84</v>
      </c>
      <c r="B4" s="398" t="s">
        <v>355</v>
      </c>
      <c r="C4" s="400" t="s">
        <v>356</v>
      </c>
      <c r="D4" s="400" t="s">
        <v>357</v>
      </c>
      <c r="E4" s="400" t="s">
        <v>358</v>
      </c>
      <c r="F4" s="400" t="s">
        <v>359</v>
      </c>
      <c r="G4" s="400" t="s">
        <v>360</v>
      </c>
    </row>
    <row r="5" spans="1:7">
      <c r="A5" s="399"/>
      <c r="B5" s="399"/>
      <c r="C5" s="401"/>
      <c r="D5" s="401"/>
      <c r="E5" s="401"/>
      <c r="F5" s="402"/>
      <c r="G5" s="402"/>
    </row>
    <row r="6" spans="1:7" ht="114.75">
      <c r="A6" s="182">
        <v>1</v>
      </c>
      <c r="B6" s="182" t="s">
        <v>361</v>
      </c>
      <c r="C6" s="183">
        <v>268373</v>
      </c>
      <c r="D6" s="183">
        <v>155574</v>
      </c>
      <c r="E6" s="183">
        <v>112799</v>
      </c>
      <c r="F6" s="183">
        <v>3492.4</v>
      </c>
      <c r="G6" s="183">
        <f>E6/F6*1000</f>
        <v>32298.419425037224</v>
      </c>
    </row>
    <row r="7" spans="1:7" ht="51">
      <c r="A7" s="184">
        <v>2</v>
      </c>
      <c r="B7" s="184" t="s">
        <v>362</v>
      </c>
      <c r="C7" s="183">
        <v>147856</v>
      </c>
      <c r="D7" s="183">
        <v>64653</v>
      </c>
      <c r="E7" s="183">
        <v>83203</v>
      </c>
      <c r="F7" s="392">
        <v>3303</v>
      </c>
      <c r="G7" s="394">
        <f>(E7+E8)/F7*1000</f>
        <v>81180.744777475033</v>
      </c>
    </row>
    <row r="8" spans="1:7" ht="51">
      <c r="A8" s="184">
        <v>3</v>
      </c>
      <c r="B8" s="184" t="s">
        <v>363</v>
      </c>
      <c r="C8" s="183">
        <v>982102</v>
      </c>
      <c r="D8" s="183">
        <v>797165</v>
      </c>
      <c r="E8" s="183">
        <v>184937</v>
      </c>
      <c r="F8" s="393"/>
      <c r="G8" s="395"/>
    </row>
    <row r="9" spans="1:7" ht="102">
      <c r="A9" s="184">
        <v>4</v>
      </c>
      <c r="B9" s="184" t="s">
        <v>364</v>
      </c>
      <c r="C9" s="183">
        <v>144639</v>
      </c>
      <c r="D9" s="183">
        <v>96782</v>
      </c>
      <c r="E9" s="183">
        <v>47857</v>
      </c>
      <c r="F9" s="185">
        <v>0</v>
      </c>
      <c r="G9" s="185">
        <v>0</v>
      </c>
    </row>
    <row r="10" spans="1:7" ht="178.5">
      <c r="A10" s="184">
        <v>5</v>
      </c>
      <c r="B10" s="184" t="s">
        <v>365</v>
      </c>
      <c r="C10" s="183">
        <v>376417</v>
      </c>
      <c r="D10" s="183">
        <v>159758</v>
      </c>
      <c r="E10" s="183">
        <v>216659</v>
      </c>
      <c r="F10" s="185">
        <v>4894.1000000000004</v>
      </c>
      <c r="G10" s="185">
        <f>(E10)/F10*1000</f>
        <v>44269.426452258842</v>
      </c>
    </row>
    <row r="11" spans="1:7" ht="25.5">
      <c r="A11" s="184">
        <v>6</v>
      </c>
      <c r="B11" s="184" t="s">
        <v>366</v>
      </c>
      <c r="C11" s="183">
        <v>132187</v>
      </c>
      <c r="D11" s="183">
        <v>93060</v>
      </c>
      <c r="E11" s="183">
        <v>39127</v>
      </c>
      <c r="F11" s="183">
        <v>902.2</v>
      </c>
      <c r="G11" s="183">
        <f t="shared" ref="G11:G18" si="0">E11/F11*1000</f>
        <v>43368.432720017729</v>
      </c>
    </row>
    <row r="12" spans="1:7" ht="63.75">
      <c r="A12" s="184">
        <v>7</v>
      </c>
      <c r="B12" s="184" t="s">
        <v>367</v>
      </c>
      <c r="C12" s="183">
        <v>263036</v>
      </c>
      <c r="D12" s="183">
        <v>133242</v>
      </c>
      <c r="E12" s="183">
        <v>129794</v>
      </c>
      <c r="F12" s="183">
        <v>1361.3</v>
      </c>
      <c r="G12" s="186">
        <f t="shared" si="0"/>
        <v>95345.62550503196</v>
      </c>
    </row>
    <row r="13" spans="1:7">
      <c r="A13" s="184">
        <v>8</v>
      </c>
      <c r="B13" s="184" t="s">
        <v>368</v>
      </c>
      <c r="C13" s="183">
        <v>106481</v>
      </c>
      <c r="D13" s="183">
        <v>31365</v>
      </c>
      <c r="E13" s="183">
        <v>75116</v>
      </c>
      <c r="F13" s="183">
        <v>1672.9</v>
      </c>
      <c r="G13" s="183">
        <f t="shared" si="0"/>
        <v>44901.667762567995</v>
      </c>
    </row>
    <row r="14" spans="1:7" ht="114.75">
      <c r="A14" s="184">
        <v>9</v>
      </c>
      <c r="B14" s="184" t="s">
        <v>369</v>
      </c>
      <c r="C14" s="183">
        <v>81207</v>
      </c>
      <c r="D14" s="183">
        <v>27492</v>
      </c>
      <c r="E14" s="183">
        <v>53715</v>
      </c>
      <c r="F14" s="183">
        <v>1309.9000000000001</v>
      </c>
      <c r="G14" s="183">
        <f t="shared" si="0"/>
        <v>41006.947095198098</v>
      </c>
    </row>
    <row r="15" spans="1:7" ht="76.5">
      <c r="A15" s="184">
        <v>10</v>
      </c>
      <c r="B15" s="184" t="s">
        <v>370</v>
      </c>
      <c r="C15" s="183">
        <v>509215</v>
      </c>
      <c r="D15" s="183">
        <v>198014</v>
      </c>
      <c r="E15" s="183">
        <v>311201</v>
      </c>
      <c r="F15" s="183">
        <f>1202.5+811.7</f>
        <v>2014.2</v>
      </c>
      <c r="G15" s="186">
        <f t="shared" si="0"/>
        <v>154503.52497269388</v>
      </c>
    </row>
    <row r="16" spans="1:7" ht="76.5">
      <c r="A16" s="184">
        <v>11</v>
      </c>
      <c r="B16" s="184" t="s">
        <v>371</v>
      </c>
      <c r="C16" s="187" t="s">
        <v>372</v>
      </c>
      <c r="D16" s="183">
        <v>40109</v>
      </c>
      <c r="E16" s="183">
        <v>-40109</v>
      </c>
      <c r="F16" s="183">
        <v>324.3</v>
      </c>
      <c r="G16" s="183">
        <f t="shared" si="0"/>
        <v>-123678.6925686093</v>
      </c>
    </row>
    <row r="17" spans="1:7" ht="51">
      <c r="A17" s="184"/>
      <c r="B17" s="184" t="s">
        <v>373</v>
      </c>
      <c r="C17" s="187" t="s">
        <v>372</v>
      </c>
      <c r="D17" s="187" t="s">
        <v>372</v>
      </c>
      <c r="E17" s="187" t="s">
        <v>372</v>
      </c>
      <c r="F17" s="183">
        <v>1079.4000000000001</v>
      </c>
      <c r="G17" s="183">
        <v>0</v>
      </c>
    </row>
    <row r="18" spans="1:7" ht="63.75">
      <c r="A18" s="188">
        <v>12</v>
      </c>
      <c r="B18" s="189" t="s">
        <v>374</v>
      </c>
      <c r="C18" s="186">
        <v>3011513</v>
      </c>
      <c r="D18" s="186">
        <v>1797214</v>
      </c>
      <c r="E18" s="186">
        <v>1214299</v>
      </c>
      <c r="F18" s="186">
        <f>SUM(F6:F17)</f>
        <v>20353.7</v>
      </c>
      <c r="G18" s="186">
        <f t="shared" si="0"/>
        <v>59659.865282479353</v>
      </c>
    </row>
    <row r="19" spans="1:7" ht="51">
      <c r="A19" s="184">
        <v>13</v>
      </c>
      <c r="B19" s="184" t="s">
        <v>375</v>
      </c>
      <c r="C19" s="183">
        <v>200912</v>
      </c>
      <c r="D19" s="187" t="s">
        <v>372</v>
      </c>
      <c r="E19" s="183">
        <v>200912</v>
      </c>
      <c r="F19" s="183"/>
      <c r="G19" s="183"/>
    </row>
    <row r="20" spans="1:7" ht="51">
      <c r="A20" s="184">
        <v>14</v>
      </c>
      <c r="B20" s="184" t="s">
        <v>376</v>
      </c>
      <c r="C20" s="183">
        <v>-3973</v>
      </c>
      <c r="D20" s="187" t="s">
        <v>372</v>
      </c>
      <c r="E20" s="183">
        <v>-3973</v>
      </c>
      <c r="F20" s="183"/>
      <c r="G20" s="183"/>
    </row>
    <row r="21" spans="1:7" ht="114.75">
      <c r="A21" s="190">
        <v>15</v>
      </c>
      <c r="B21" s="191" t="s">
        <v>377</v>
      </c>
      <c r="C21" s="186">
        <v>3208452</v>
      </c>
      <c r="D21" s="186">
        <v>1797214</v>
      </c>
      <c r="E21" s="186">
        <v>1411238</v>
      </c>
      <c r="F21" s="186"/>
      <c r="G21" s="186"/>
    </row>
  </sheetData>
  <mergeCells count="11">
    <mergeCell ref="F7:F8"/>
    <mergeCell ref="G7:G8"/>
    <mergeCell ref="B2:G2"/>
    <mergeCell ref="B3:E3"/>
    <mergeCell ref="A4:A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0"/>
  <sheetViews>
    <sheetView workbookViewId="0">
      <selection activeCell="E9" sqref="E9"/>
    </sheetView>
  </sheetViews>
  <sheetFormatPr defaultRowHeight="15"/>
  <sheetData>
    <row r="1" spans="1:56" ht="18.75">
      <c r="A1" s="413" t="s">
        <v>446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13"/>
      <c r="AZ1" s="413"/>
      <c r="BA1" s="413"/>
      <c r="BB1" s="413"/>
      <c r="BC1" s="413"/>
      <c r="BD1" s="413"/>
    </row>
    <row r="2" spans="1:56">
      <c r="A2" s="414" t="s">
        <v>447</v>
      </c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414"/>
      <c r="S2" s="414"/>
      <c r="T2" s="414"/>
      <c r="U2" s="414"/>
      <c r="V2" s="414"/>
      <c r="W2" s="414"/>
      <c r="X2" s="414"/>
      <c r="Y2" s="414"/>
      <c r="Z2" s="414"/>
      <c r="AA2" s="414"/>
      <c r="AB2" s="414"/>
      <c r="AC2" s="414"/>
      <c r="AD2" s="414"/>
      <c r="AE2" s="414"/>
      <c r="AF2" s="414"/>
      <c r="AG2" s="414"/>
      <c r="AH2" s="414"/>
      <c r="AI2" s="414"/>
      <c r="AJ2" s="414"/>
      <c r="AK2" s="414"/>
      <c r="AL2" s="414"/>
      <c r="AM2" s="414"/>
      <c r="AN2" s="414"/>
      <c r="AO2" s="414"/>
      <c r="AP2" s="414"/>
      <c r="AQ2" s="414"/>
      <c r="AR2" s="414"/>
      <c r="AS2" s="414"/>
      <c r="AT2" s="415"/>
      <c r="AU2" s="415"/>
      <c r="AV2" s="415"/>
      <c r="AW2" s="415"/>
      <c r="AX2" s="415"/>
      <c r="AY2" s="415"/>
      <c r="AZ2" s="415"/>
      <c r="BA2" s="415"/>
      <c r="BB2" s="415"/>
      <c r="BC2" s="415"/>
      <c r="BD2" s="415"/>
    </row>
    <row r="3" spans="1:56">
      <c r="A3" s="416"/>
      <c r="B3" s="220"/>
      <c r="C3" s="418" t="s">
        <v>448</v>
      </c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9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19"/>
      <c r="AF3" s="419"/>
      <c r="AG3" s="419"/>
      <c r="AH3" s="419"/>
      <c r="AI3" s="419"/>
      <c r="AJ3" s="419"/>
      <c r="AK3" s="419"/>
      <c r="AL3" s="419"/>
      <c r="AM3" s="419"/>
      <c r="AN3" s="419"/>
      <c r="AO3" s="419"/>
      <c r="AP3" s="419"/>
      <c r="AQ3" s="419"/>
      <c r="AR3" s="419"/>
      <c r="AS3" s="420"/>
      <c r="AT3" s="419" t="s">
        <v>449</v>
      </c>
      <c r="AU3" s="419"/>
      <c r="AV3" s="419"/>
      <c r="AW3" s="420"/>
      <c r="AX3" s="418" t="s">
        <v>450</v>
      </c>
      <c r="AY3" s="419"/>
      <c r="AZ3" s="419"/>
      <c r="BA3" s="420"/>
      <c r="BB3" s="407" t="s">
        <v>451</v>
      </c>
      <c r="BC3" s="407" t="s">
        <v>452</v>
      </c>
      <c r="BD3" s="410" t="s">
        <v>453</v>
      </c>
    </row>
    <row r="4" spans="1:56">
      <c r="A4" s="417"/>
      <c r="B4" s="421" t="s">
        <v>454</v>
      </c>
      <c r="C4" s="422" t="s">
        <v>455</v>
      </c>
      <c r="D4" s="403" t="s">
        <v>456</v>
      </c>
      <c r="E4" s="403" t="s">
        <v>457</v>
      </c>
      <c r="F4" s="403" t="s">
        <v>458</v>
      </c>
      <c r="G4" s="403" t="s">
        <v>459</v>
      </c>
      <c r="H4" s="403" t="s">
        <v>460</v>
      </c>
      <c r="I4" s="403" t="s">
        <v>461</v>
      </c>
      <c r="J4" s="403" t="s">
        <v>462</v>
      </c>
      <c r="K4" s="403" t="s">
        <v>463</v>
      </c>
      <c r="L4" s="403" t="s">
        <v>464</v>
      </c>
      <c r="M4" s="403" t="s">
        <v>465</v>
      </c>
      <c r="N4" s="403" t="s">
        <v>466</v>
      </c>
      <c r="O4" s="403" t="s">
        <v>467</v>
      </c>
      <c r="P4" s="403" t="s">
        <v>468</v>
      </c>
      <c r="Q4" s="403" t="s">
        <v>469</v>
      </c>
      <c r="R4" s="403" t="s">
        <v>470</v>
      </c>
      <c r="S4" s="403" t="s">
        <v>471</v>
      </c>
      <c r="T4" s="403" t="s">
        <v>472</v>
      </c>
      <c r="U4" s="403" t="s">
        <v>473</v>
      </c>
      <c r="V4" s="403" t="s">
        <v>474</v>
      </c>
      <c r="W4" s="403" t="s">
        <v>475</v>
      </c>
      <c r="X4" s="403" t="s">
        <v>392</v>
      </c>
      <c r="Y4" s="403" t="s">
        <v>411</v>
      </c>
      <c r="Z4" s="403" t="s">
        <v>366</v>
      </c>
      <c r="AA4" s="403" t="s">
        <v>383</v>
      </c>
      <c r="AB4" s="403" t="s">
        <v>476</v>
      </c>
      <c r="AC4" s="403" t="s">
        <v>477</v>
      </c>
      <c r="AD4" s="403" t="s">
        <v>409</v>
      </c>
      <c r="AE4" s="403" t="s">
        <v>478</v>
      </c>
      <c r="AF4" s="403" t="s">
        <v>479</v>
      </c>
      <c r="AG4" s="403" t="s">
        <v>480</v>
      </c>
      <c r="AH4" s="403" t="s">
        <v>397</v>
      </c>
      <c r="AI4" s="403" t="s">
        <v>394</v>
      </c>
      <c r="AJ4" s="403" t="s">
        <v>481</v>
      </c>
      <c r="AK4" s="403" t="s">
        <v>482</v>
      </c>
      <c r="AL4" s="403" t="s">
        <v>483</v>
      </c>
      <c r="AM4" s="403" t="s">
        <v>407</v>
      </c>
      <c r="AN4" s="403" t="s">
        <v>401</v>
      </c>
      <c r="AO4" s="412" t="s">
        <v>368</v>
      </c>
      <c r="AP4" s="403" t="s">
        <v>405</v>
      </c>
      <c r="AQ4" s="403" t="s">
        <v>415</v>
      </c>
      <c r="AR4" s="403" t="s">
        <v>413</v>
      </c>
      <c r="AS4" s="406" t="s">
        <v>484</v>
      </c>
      <c r="AT4" s="407" t="s">
        <v>484</v>
      </c>
      <c r="AU4" s="403" t="s">
        <v>485</v>
      </c>
      <c r="AV4" s="403" t="s">
        <v>486</v>
      </c>
      <c r="AW4" s="409" t="s">
        <v>487</v>
      </c>
      <c r="AX4" s="410" t="s">
        <v>484</v>
      </c>
      <c r="AY4" s="403" t="s">
        <v>488</v>
      </c>
      <c r="AZ4" s="403" t="s">
        <v>489</v>
      </c>
      <c r="BA4" s="404" t="s">
        <v>490</v>
      </c>
      <c r="BB4" s="408"/>
      <c r="BC4" s="408"/>
      <c r="BD4" s="411"/>
    </row>
    <row r="5" spans="1:56">
      <c r="A5" s="417"/>
      <c r="B5" s="421"/>
      <c r="C5" s="422"/>
      <c r="D5" s="403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3"/>
      <c r="S5" s="403"/>
      <c r="T5" s="403"/>
      <c r="U5" s="403"/>
      <c r="V5" s="403"/>
      <c r="W5" s="403"/>
      <c r="X5" s="403"/>
      <c r="Y5" s="403"/>
      <c r="Z5" s="403"/>
      <c r="AA5" s="403"/>
      <c r="AB5" s="403"/>
      <c r="AC5" s="403"/>
      <c r="AD5" s="403"/>
      <c r="AE5" s="403"/>
      <c r="AF5" s="403"/>
      <c r="AG5" s="403"/>
      <c r="AH5" s="403"/>
      <c r="AI5" s="403"/>
      <c r="AJ5" s="403"/>
      <c r="AK5" s="403"/>
      <c r="AL5" s="403"/>
      <c r="AM5" s="412"/>
      <c r="AN5" s="412"/>
      <c r="AO5" s="412"/>
      <c r="AP5" s="412"/>
      <c r="AQ5" s="412"/>
      <c r="AR5" s="412"/>
      <c r="AS5" s="406"/>
      <c r="AT5" s="408"/>
      <c r="AU5" s="403"/>
      <c r="AV5" s="403"/>
      <c r="AW5" s="409"/>
      <c r="AX5" s="411"/>
      <c r="AY5" s="403"/>
      <c r="AZ5" s="403"/>
      <c r="BA5" s="405"/>
      <c r="BB5" s="408"/>
      <c r="BC5" s="408"/>
      <c r="BD5" s="411"/>
    </row>
    <row r="6" spans="1:56">
      <c r="A6" s="417"/>
      <c r="B6" s="421"/>
      <c r="C6" s="422"/>
      <c r="D6" s="403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  <c r="AB6" s="403"/>
      <c r="AC6" s="403"/>
      <c r="AD6" s="403"/>
      <c r="AE6" s="403"/>
      <c r="AF6" s="403"/>
      <c r="AG6" s="403"/>
      <c r="AH6" s="403"/>
      <c r="AI6" s="403"/>
      <c r="AJ6" s="403"/>
      <c r="AK6" s="403"/>
      <c r="AL6" s="403"/>
      <c r="AM6" s="412"/>
      <c r="AN6" s="412"/>
      <c r="AO6" s="412"/>
      <c r="AP6" s="412"/>
      <c r="AQ6" s="412"/>
      <c r="AR6" s="412"/>
      <c r="AS6" s="406"/>
      <c r="AT6" s="408"/>
      <c r="AU6" s="403"/>
      <c r="AV6" s="403"/>
      <c r="AW6" s="409"/>
      <c r="AX6" s="411"/>
      <c r="AY6" s="403"/>
      <c r="AZ6" s="403"/>
      <c r="BA6" s="405"/>
      <c r="BB6" s="408"/>
      <c r="BC6" s="408"/>
      <c r="BD6" s="411"/>
    </row>
    <row r="7" spans="1:56" ht="25.5">
      <c r="A7" s="221"/>
      <c r="B7" s="222"/>
      <c r="C7" s="223" t="s">
        <v>491</v>
      </c>
      <c r="D7" s="224" t="s">
        <v>492</v>
      </c>
      <c r="E7" s="224" t="s">
        <v>493</v>
      </c>
      <c r="F7" s="224" t="s">
        <v>494</v>
      </c>
      <c r="G7" s="224" t="s">
        <v>495</v>
      </c>
      <c r="H7" s="224" t="s">
        <v>496</v>
      </c>
      <c r="I7" s="224" t="s">
        <v>497</v>
      </c>
      <c r="J7" s="224" t="s">
        <v>498</v>
      </c>
      <c r="K7" s="224" t="s">
        <v>499</v>
      </c>
      <c r="L7" s="224" t="s">
        <v>500</v>
      </c>
      <c r="M7" s="224" t="s">
        <v>501</v>
      </c>
      <c r="N7" s="224" t="s">
        <v>502</v>
      </c>
      <c r="O7" s="224" t="s">
        <v>503</v>
      </c>
      <c r="P7" s="224" t="s">
        <v>504</v>
      </c>
      <c r="Q7" s="224" t="s">
        <v>505</v>
      </c>
      <c r="R7" s="224" t="s">
        <v>506</v>
      </c>
      <c r="S7" s="224" t="s">
        <v>507</v>
      </c>
      <c r="T7" s="224" t="s">
        <v>508</v>
      </c>
      <c r="U7" s="224" t="s">
        <v>509</v>
      </c>
      <c r="V7" s="224" t="s">
        <v>510</v>
      </c>
      <c r="W7" s="225" t="s">
        <v>511</v>
      </c>
      <c r="X7" s="224" t="s">
        <v>512</v>
      </c>
      <c r="Y7" s="224" t="s">
        <v>513</v>
      </c>
      <c r="Z7" s="224" t="s">
        <v>514</v>
      </c>
      <c r="AA7" s="224" t="s">
        <v>515</v>
      </c>
      <c r="AB7" s="224" t="s">
        <v>516</v>
      </c>
      <c r="AC7" s="224" t="s">
        <v>517</v>
      </c>
      <c r="AD7" s="224" t="s">
        <v>518</v>
      </c>
      <c r="AE7" s="224" t="s">
        <v>519</v>
      </c>
      <c r="AF7" s="224" t="s">
        <v>520</v>
      </c>
      <c r="AG7" s="224" t="s">
        <v>521</v>
      </c>
      <c r="AH7" s="224" t="s">
        <v>522</v>
      </c>
      <c r="AI7" s="224" t="s">
        <v>523</v>
      </c>
      <c r="AJ7" s="224" t="s">
        <v>524</v>
      </c>
      <c r="AK7" s="224" t="s">
        <v>525</v>
      </c>
      <c r="AL7" s="224" t="s">
        <v>526</v>
      </c>
      <c r="AM7" s="225" t="s">
        <v>527</v>
      </c>
      <c r="AN7" s="225" t="s">
        <v>528</v>
      </c>
      <c r="AO7" s="225" t="s">
        <v>529</v>
      </c>
      <c r="AP7" s="225" t="s">
        <v>530</v>
      </c>
      <c r="AQ7" s="225" t="s">
        <v>531</v>
      </c>
      <c r="AR7" s="225" t="s">
        <v>532</v>
      </c>
      <c r="AS7" s="226"/>
      <c r="AT7" s="227" t="s">
        <v>533</v>
      </c>
      <c r="AU7" s="224" t="s">
        <v>534</v>
      </c>
      <c r="AV7" s="224" t="s">
        <v>535</v>
      </c>
      <c r="AW7" s="228" t="s">
        <v>536</v>
      </c>
      <c r="AX7" s="227" t="s">
        <v>537</v>
      </c>
      <c r="AY7" s="224" t="s">
        <v>538</v>
      </c>
      <c r="AZ7" s="224" t="s">
        <v>539</v>
      </c>
      <c r="BA7" s="228" t="s">
        <v>540</v>
      </c>
      <c r="BB7" s="224" t="s">
        <v>541</v>
      </c>
      <c r="BC7" s="228" t="s">
        <v>542</v>
      </c>
      <c r="BD7" s="229"/>
    </row>
    <row r="8" spans="1:56" ht="64.5">
      <c r="A8" s="230" t="s">
        <v>543</v>
      </c>
      <c r="B8" s="231" t="s">
        <v>491</v>
      </c>
      <c r="C8" s="232">
        <v>167424</v>
      </c>
      <c r="D8" s="232">
        <v>187</v>
      </c>
      <c r="E8" s="232">
        <v>76</v>
      </c>
      <c r="F8" s="232">
        <v>71</v>
      </c>
      <c r="G8" s="232">
        <v>162262</v>
      </c>
      <c r="H8" s="232">
        <v>599</v>
      </c>
      <c r="I8" s="232">
        <v>10748</v>
      </c>
      <c r="J8" s="232">
        <v>4</v>
      </c>
      <c r="K8" s="232">
        <v>3</v>
      </c>
      <c r="L8" s="232">
        <v>1029</v>
      </c>
      <c r="M8" s="233">
        <v>242</v>
      </c>
      <c r="N8" s="233">
        <v>19</v>
      </c>
      <c r="O8" s="233">
        <v>109</v>
      </c>
      <c r="P8" s="233">
        <v>22</v>
      </c>
      <c r="Q8" s="233">
        <v>11</v>
      </c>
      <c r="R8" s="233">
        <v>1</v>
      </c>
      <c r="S8" s="233">
        <v>2</v>
      </c>
      <c r="T8" s="233">
        <v>27</v>
      </c>
      <c r="U8" s="233">
        <v>2</v>
      </c>
      <c r="V8" s="233">
        <v>26</v>
      </c>
      <c r="W8" s="233">
        <v>693</v>
      </c>
      <c r="X8" s="233">
        <v>208</v>
      </c>
      <c r="Y8" s="233">
        <v>52</v>
      </c>
      <c r="Z8" s="233">
        <v>195</v>
      </c>
      <c r="AA8" s="233">
        <v>21652</v>
      </c>
      <c r="AB8" s="233">
        <v>1167</v>
      </c>
      <c r="AC8" s="233">
        <v>0</v>
      </c>
      <c r="AD8" s="233">
        <v>2611</v>
      </c>
      <c r="AE8" s="233">
        <v>0</v>
      </c>
      <c r="AF8" s="233">
        <v>1</v>
      </c>
      <c r="AG8" s="233">
        <v>25</v>
      </c>
      <c r="AH8" s="233">
        <v>0</v>
      </c>
      <c r="AI8" s="233">
        <v>10</v>
      </c>
      <c r="AJ8" s="233">
        <v>51</v>
      </c>
      <c r="AK8" s="233">
        <v>7</v>
      </c>
      <c r="AL8" s="233">
        <v>98</v>
      </c>
      <c r="AM8" s="233">
        <v>373</v>
      </c>
      <c r="AN8" s="233">
        <v>2817</v>
      </c>
      <c r="AO8" s="233">
        <v>2750</v>
      </c>
      <c r="AP8" s="233">
        <v>906</v>
      </c>
      <c r="AQ8" s="233">
        <v>39</v>
      </c>
      <c r="AR8" s="233">
        <v>21</v>
      </c>
      <c r="AS8" s="234">
        <v>376540</v>
      </c>
      <c r="AT8" s="235">
        <v>219103</v>
      </c>
      <c r="AU8" s="233">
        <v>215725</v>
      </c>
      <c r="AV8" s="233">
        <v>0</v>
      </c>
      <c r="AW8" s="236">
        <v>3378</v>
      </c>
      <c r="AX8" s="235">
        <v>36267</v>
      </c>
      <c r="AY8" s="233">
        <v>2512</v>
      </c>
      <c r="AZ8" s="233">
        <v>33755</v>
      </c>
      <c r="BA8" s="236">
        <v>0</v>
      </c>
      <c r="BB8" s="235">
        <v>253619</v>
      </c>
      <c r="BC8" s="235">
        <v>-47796</v>
      </c>
      <c r="BD8" s="237">
        <v>837733</v>
      </c>
    </row>
    <row r="9" spans="1:56" ht="64.5">
      <c r="A9" s="238" t="s">
        <v>544</v>
      </c>
      <c r="B9" s="231" t="s">
        <v>492</v>
      </c>
      <c r="C9" s="232">
        <v>715</v>
      </c>
      <c r="D9" s="232">
        <v>1438</v>
      </c>
      <c r="E9" s="232">
        <v>1</v>
      </c>
      <c r="F9" s="232">
        <v>35</v>
      </c>
      <c r="G9" s="232">
        <v>2125</v>
      </c>
      <c r="H9" s="232">
        <v>2</v>
      </c>
      <c r="I9" s="232">
        <v>154</v>
      </c>
      <c r="J9" s="232">
        <v>39768</v>
      </c>
      <c r="K9" s="232">
        <v>0</v>
      </c>
      <c r="L9" s="232">
        <v>64</v>
      </c>
      <c r="M9" s="233">
        <v>0</v>
      </c>
      <c r="N9" s="233">
        <v>27</v>
      </c>
      <c r="O9" s="233">
        <v>2649</v>
      </c>
      <c r="P9" s="233">
        <v>33878</v>
      </c>
      <c r="Q9" s="233">
        <v>6</v>
      </c>
      <c r="R9" s="233">
        <v>0</v>
      </c>
      <c r="S9" s="233">
        <v>3</v>
      </c>
      <c r="T9" s="233">
        <v>15</v>
      </c>
      <c r="U9" s="233">
        <v>1</v>
      </c>
      <c r="V9" s="233">
        <v>1</v>
      </c>
      <c r="W9" s="233">
        <v>9</v>
      </c>
      <c r="X9" s="233">
        <v>75883</v>
      </c>
      <c r="Y9" s="233">
        <v>43</v>
      </c>
      <c r="Z9" s="233">
        <v>17</v>
      </c>
      <c r="AA9" s="233">
        <v>390</v>
      </c>
      <c r="AB9" s="233">
        <v>2056</v>
      </c>
      <c r="AC9" s="233">
        <v>1</v>
      </c>
      <c r="AD9" s="233">
        <v>7</v>
      </c>
      <c r="AE9" s="233">
        <v>0</v>
      </c>
      <c r="AF9" s="233">
        <v>2</v>
      </c>
      <c r="AG9" s="233">
        <v>0</v>
      </c>
      <c r="AH9" s="233">
        <v>0</v>
      </c>
      <c r="AI9" s="233">
        <v>15</v>
      </c>
      <c r="AJ9" s="233">
        <v>1</v>
      </c>
      <c r="AK9" s="233">
        <v>0</v>
      </c>
      <c r="AL9" s="233">
        <v>1</v>
      </c>
      <c r="AM9" s="233">
        <v>798</v>
      </c>
      <c r="AN9" s="233">
        <v>685</v>
      </c>
      <c r="AO9" s="233">
        <v>1024</v>
      </c>
      <c r="AP9" s="233">
        <v>206</v>
      </c>
      <c r="AQ9" s="233">
        <v>54</v>
      </c>
      <c r="AR9" s="233">
        <v>3</v>
      </c>
      <c r="AS9" s="234">
        <v>162077</v>
      </c>
      <c r="AT9" s="235">
        <v>6459</v>
      </c>
      <c r="AU9" s="233">
        <v>6244</v>
      </c>
      <c r="AV9" s="233">
        <v>0</v>
      </c>
      <c r="AW9" s="236">
        <v>215</v>
      </c>
      <c r="AX9" s="235">
        <v>-2246</v>
      </c>
      <c r="AY9" s="233">
        <v>0</v>
      </c>
      <c r="AZ9" s="233">
        <v>-2246</v>
      </c>
      <c r="BA9" s="236">
        <v>0</v>
      </c>
      <c r="BB9" s="235">
        <v>2863</v>
      </c>
      <c r="BC9" s="235">
        <v>-79530</v>
      </c>
      <c r="BD9" s="237">
        <v>89623</v>
      </c>
    </row>
    <row r="10" spans="1:56" ht="64.5">
      <c r="A10" s="238" t="s">
        <v>545</v>
      </c>
      <c r="B10" s="231" t="s">
        <v>493</v>
      </c>
      <c r="C10" s="232">
        <v>5148</v>
      </c>
      <c r="D10" s="232">
        <v>23</v>
      </c>
      <c r="E10" s="232">
        <v>6189</v>
      </c>
      <c r="F10" s="232">
        <v>4127</v>
      </c>
      <c r="G10" s="232">
        <v>16786</v>
      </c>
      <c r="H10" s="232">
        <v>346</v>
      </c>
      <c r="I10" s="232">
        <v>2417</v>
      </c>
      <c r="J10" s="232">
        <v>261</v>
      </c>
      <c r="K10" s="232">
        <v>36761</v>
      </c>
      <c r="L10" s="232">
        <v>15651</v>
      </c>
      <c r="M10" s="233">
        <v>226</v>
      </c>
      <c r="N10" s="233">
        <v>122</v>
      </c>
      <c r="O10" s="233">
        <v>4279</v>
      </c>
      <c r="P10" s="233">
        <v>13962</v>
      </c>
      <c r="Q10" s="233">
        <v>484</v>
      </c>
      <c r="R10" s="233">
        <v>27</v>
      </c>
      <c r="S10" s="233">
        <v>290</v>
      </c>
      <c r="T10" s="233">
        <v>1220</v>
      </c>
      <c r="U10" s="233">
        <v>105</v>
      </c>
      <c r="V10" s="233">
        <v>569</v>
      </c>
      <c r="W10" s="233">
        <v>195</v>
      </c>
      <c r="X10" s="233">
        <v>47718</v>
      </c>
      <c r="Y10" s="233">
        <v>154</v>
      </c>
      <c r="Z10" s="233">
        <v>709</v>
      </c>
      <c r="AA10" s="233">
        <v>7213</v>
      </c>
      <c r="AB10" s="233">
        <v>41608</v>
      </c>
      <c r="AC10" s="233">
        <v>4</v>
      </c>
      <c r="AD10" s="233">
        <v>454</v>
      </c>
      <c r="AE10" s="233">
        <v>28</v>
      </c>
      <c r="AF10" s="233">
        <v>42</v>
      </c>
      <c r="AG10" s="233">
        <v>22</v>
      </c>
      <c r="AH10" s="233">
        <v>4</v>
      </c>
      <c r="AI10" s="233">
        <v>3</v>
      </c>
      <c r="AJ10" s="233">
        <v>194</v>
      </c>
      <c r="AK10" s="233">
        <v>43</v>
      </c>
      <c r="AL10" s="233">
        <v>12</v>
      </c>
      <c r="AM10" s="233">
        <v>457</v>
      </c>
      <c r="AN10" s="233">
        <v>1718</v>
      </c>
      <c r="AO10" s="233">
        <v>2454</v>
      </c>
      <c r="AP10" s="233">
        <v>1111</v>
      </c>
      <c r="AQ10" s="233">
        <v>315</v>
      </c>
      <c r="AR10" s="233">
        <v>170</v>
      </c>
      <c r="AS10" s="234">
        <v>213621</v>
      </c>
      <c r="AT10" s="235">
        <v>37702</v>
      </c>
      <c r="AU10" s="233">
        <v>13359</v>
      </c>
      <c r="AV10" s="233">
        <v>0</v>
      </c>
      <c r="AW10" s="236">
        <v>24343</v>
      </c>
      <c r="AX10" s="235">
        <v>4577</v>
      </c>
      <c r="AY10" s="233">
        <v>0</v>
      </c>
      <c r="AZ10" s="233">
        <v>4577</v>
      </c>
      <c r="BA10" s="236">
        <v>0</v>
      </c>
      <c r="BB10" s="235">
        <v>4850</v>
      </c>
      <c r="BC10" s="235">
        <v>-116608</v>
      </c>
      <c r="BD10" s="237">
        <v>144142</v>
      </c>
    </row>
    <row r="11" spans="1:56" ht="294">
      <c r="A11" s="238" t="s">
        <v>546</v>
      </c>
      <c r="B11" s="231" t="s">
        <v>494</v>
      </c>
      <c r="C11" s="232">
        <v>501</v>
      </c>
      <c r="D11" s="232">
        <v>612</v>
      </c>
      <c r="E11" s="232">
        <v>1935</v>
      </c>
      <c r="F11" s="232">
        <v>13113</v>
      </c>
      <c r="G11" s="232">
        <v>2442</v>
      </c>
      <c r="H11" s="232">
        <v>15</v>
      </c>
      <c r="I11" s="232">
        <v>61</v>
      </c>
      <c r="J11" s="232">
        <v>2</v>
      </c>
      <c r="K11" s="232">
        <v>359</v>
      </c>
      <c r="L11" s="232">
        <v>770</v>
      </c>
      <c r="M11" s="233">
        <v>3</v>
      </c>
      <c r="N11" s="233">
        <v>48</v>
      </c>
      <c r="O11" s="233">
        <v>10515</v>
      </c>
      <c r="P11" s="233">
        <v>59121</v>
      </c>
      <c r="Q11" s="233">
        <v>178</v>
      </c>
      <c r="R11" s="233">
        <v>9</v>
      </c>
      <c r="S11" s="233">
        <v>15</v>
      </c>
      <c r="T11" s="233">
        <v>102</v>
      </c>
      <c r="U11" s="233">
        <v>6</v>
      </c>
      <c r="V11" s="233">
        <v>10</v>
      </c>
      <c r="W11" s="233">
        <v>136</v>
      </c>
      <c r="X11" s="233">
        <v>73</v>
      </c>
      <c r="Y11" s="233">
        <v>112</v>
      </c>
      <c r="Z11" s="233">
        <v>13769</v>
      </c>
      <c r="AA11" s="233">
        <v>914</v>
      </c>
      <c r="AB11" s="233">
        <v>6104</v>
      </c>
      <c r="AC11" s="233">
        <v>0</v>
      </c>
      <c r="AD11" s="233">
        <v>83</v>
      </c>
      <c r="AE11" s="233">
        <v>0</v>
      </c>
      <c r="AF11" s="233">
        <v>1</v>
      </c>
      <c r="AG11" s="233">
        <v>0</v>
      </c>
      <c r="AH11" s="233">
        <v>0</v>
      </c>
      <c r="AI11" s="233">
        <v>187</v>
      </c>
      <c r="AJ11" s="233">
        <v>148</v>
      </c>
      <c r="AK11" s="233">
        <v>1</v>
      </c>
      <c r="AL11" s="233">
        <v>1</v>
      </c>
      <c r="AM11" s="233">
        <v>679</v>
      </c>
      <c r="AN11" s="233">
        <v>0</v>
      </c>
      <c r="AO11" s="233">
        <v>3</v>
      </c>
      <c r="AP11" s="233">
        <v>9</v>
      </c>
      <c r="AQ11" s="233">
        <v>10</v>
      </c>
      <c r="AR11" s="233">
        <v>39</v>
      </c>
      <c r="AS11" s="234">
        <v>112086</v>
      </c>
      <c r="AT11" s="235">
        <v>1</v>
      </c>
      <c r="AU11" s="233">
        <v>0</v>
      </c>
      <c r="AV11" s="233">
        <v>0</v>
      </c>
      <c r="AW11" s="236">
        <v>1</v>
      </c>
      <c r="AX11" s="235">
        <v>-5385</v>
      </c>
      <c r="AY11" s="233">
        <v>0</v>
      </c>
      <c r="AZ11" s="233">
        <v>-5385</v>
      </c>
      <c r="BA11" s="236">
        <v>0</v>
      </c>
      <c r="BB11" s="235">
        <v>84992</v>
      </c>
      <c r="BC11" s="235">
        <v>-12912</v>
      </c>
      <c r="BD11" s="237">
        <v>178782</v>
      </c>
    </row>
    <row r="12" spans="1:56" ht="90">
      <c r="A12" s="238" t="s">
        <v>547</v>
      </c>
      <c r="B12" s="231" t="s">
        <v>495</v>
      </c>
      <c r="C12" s="232">
        <v>4991</v>
      </c>
      <c r="D12" s="232">
        <v>18</v>
      </c>
      <c r="E12" s="232">
        <v>126</v>
      </c>
      <c r="F12" s="232">
        <v>34</v>
      </c>
      <c r="G12" s="232">
        <v>53204</v>
      </c>
      <c r="H12" s="232">
        <v>15</v>
      </c>
      <c r="I12" s="232">
        <v>23</v>
      </c>
      <c r="J12" s="232">
        <v>2</v>
      </c>
      <c r="K12" s="232">
        <v>0</v>
      </c>
      <c r="L12" s="232">
        <v>144</v>
      </c>
      <c r="M12" s="233">
        <v>47</v>
      </c>
      <c r="N12" s="233">
        <v>3</v>
      </c>
      <c r="O12" s="233">
        <v>10</v>
      </c>
      <c r="P12" s="233">
        <v>73</v>
      </c>
      <c r="Q12" s="233">
        <v>10</v>
      </c>
      <c r="R12" s="233">
        <v>1</v>
      </c>
      <c r="S12" s="233">
        <v>3</v>
      </c>
      <c r="T12" s="233">
        <v>18</v>
      </c>
      <c r="U12" s="233">
        <v>6</v>
      </c>
      <c r="V12" s="233">
        <v>12</v>
      </c>
      <c r="W12" s="233">
        <v>31</v>
      </c>
      <c r="X12" s="233">
        <v>31</v>
      </c>
      <c r="Y12" s="233">
        <v>5</v>
      </c>
      <c r="Z12" s="233">
        <v>18</v>
      </c>
      <c r="AA12" s="233">
        <v>5507</v>
      </c>
      <c r="AB12" s="233">
        <v>366</v>
      </c>
      <c r="AC12" s="233">
        <v>0</v>
      </c>
      <c r="AD12" s="233">
        <v>2673</v>
      </c>
      <c r="AE12" s="233">
        <v>18</v>
      </c>
      <c r="AF12" s="233">
        <v>3</v>
      </c>
      <c r="AG12" s="233">
        <v>79</v>
      </c>
      <c r="AH12" s="233">
        <v>3</v>
      </c>
      <c r="AI12" s="233">
        <v>276</v>
      </c>
      <c r="AJ12" s="233">
        <v>29</v>
      </c>
      <c r="AK12" s="233">
        <v>9</v>
      </c>
      <c r="AL12" s="233">
        <v>11</v>
      </c>
      <c r="AM12" s="233">
        <v>64</v>
      </c>
      <c r="AN12" s="233">
        <v>1280</v>
      </c>
      <c r="AO12" s="233">
        <v>1239</v>
      </c>
      <c r="AP12" s="233">
        <v>493</v>
      </c>
      <c r="AQ12" s="233">
        <v>26</v>
      </c>
      <c r="AR12" s="233">
        <v>39</v>
      </c>
      <c r="AS12" s="234">
        <v>70940</v>
      </c>
      <c r="AT12" s="235">
        <v>692923</v>
      </c>
      <c r="AU12" s="233">
        <v>690232</v>
      </c>
      <c r="AV12" s="233">
        <v>1207</v>
      </c>
      <c r="AW12" s="236">
        <v>1484</v>
      </c>
      <c r="AX12" s="235">
        <v>35942</v>
      </c>
      <c r="AY12" s="233">
        <v>0</v>
      </c>
      <c r="AZ12" s="233">
        <v>35942</v>
      </c>
      <c r="BA12" s="236">
        <v>0</v>
      </c>
      <c r="BB12" s="235">
        <v>236044</v>
      </c>
      <c r="BC12" s="235">
        <v>-97857</v>
      </c>
      <c r="BD12" s="237">
        <v>937992</v>
      </c>
    </row>
    <row r="13" spans="1:56" ht="115.5">
      <c r="A13" s="238" t="s">
        <v>548</v>
      </c>
      <c r="B13" s="231" t="s">
        <v>496</v>
      </c>
      <c r="C13" s="232">
        <v>226</v>
      </c>
      <c r="D13" s="232">
        <v>105</v>
      </c>
      <c r="E13" s="232">
        <v>25</v>
      </c>
      <c r="F13" s="232">
        <v>157</v>
      </c>
      <c r="G13" s="232">
        <v>501</v>
      </c>
      <c r="H13" s="232">
        <v>5883</v>
      </c>
      <c r="I13" s="232">
        <v>535</v>
      </c>
      <c r="J13" s="232">
        <v>25</v>
      </c>
      <c r="K13" s="232">
        <v>8</v>
      </c>
      <c r="L13" s="232">
        <v>148</v>
      </c>
      <c r="M13" s="233">
        <v>43</v>
      </c>
      <c r="N13" s="233">
        <v>204</v>
      </c>
      <c r="O13" s="233">
        <v>68</v>
      </c>
      <c r="P13" s="233">
        <v>171</v>
      </c>
      <c r="Q13" s="233">
        <v>78</v>
      </c>
      <c r="R13" s="233">
        <v>5</v>
      </c>
      <c r="S13" s="233">
        <v>19</v>
      </c>
      <c r="T13" s="233">
        <v>57</v>
      </c>
      <c r="U13" s="233">
        <v>38</v>
      </c>
      <c r="V13" s="233">
        <v>98</v>
      </c>
      <c r="W13" s="233">
        <v>1172</v>
      </c>
      <c r="X13" s="233">
        <v>180</v>
      </c>
      <c r="Y13" s="233">
        <v>30</v>
      </c>
      <c r="Z13" s="233">
        <v>166</v>
      </c>
      <c r="AA13" s="233">
        <v>1257</v>
      </c>
      <c r="AB13" s="233">
        <v>274</v>
      </c>
      <c r="AC13" s="233">
        <v>4</v>
      </c>
      <c r="AD13" s="233">
        <v>247</v>
      </c>
      <c r="AE13" s="233">
        <v>26</v>
      </c>
      <c r="AF13" s="233">
        <v>12</v>
      </c>
      <c r="AG13" s="233">
        <v>16</v>
      </c>
      <c r="AH13" s="233">
        <v>9</v>
      </c>
      <c r="AI13" s="233">
        <v>103</v>
      </c>
      <c r="AJ13" s="233">
        <v>38</v>
      </c>
      <c r="AK13" s="233">
        <v>3</v>
      </c>
      <c r="AL13" s="233">
        <v>73</v>
      </c>
      <c r="AM13" s="233">
        <v>93</v>
      </c>
      <c r="AN13" s="233">
        <v>1164</v>
      </c>
      <c r="AO13" s="233">
        <v>155</v>
      </c>
      <c r="AP13" s="233">
        <v>64</v>
      </c>
      <c r="AQ13" s="233">
        <v>152</v>
      </c>
      <c r="AR13" s="233">
        <v>240</v>
      </c>
      <c r="AS13" s="234">
        <v>13872</v>
      </c>
      <c r="AT13" s="235">
        <v>98640</v>
      </c>
      <c r="AU13" s="233">
        <v>95873</v>
      </c>
      <c r="AV13" s="233">
        <v>1109</v>
      </c>
      <c r="AW13" s="236">
        <v>1658</v>
      </c>
      <c r="AX13" s="235">
        <v>8115</v>
      </c>
      <c r="AY13" s="233">
        <v>0</v>
      </c>
      <c r="AZ13" s="233">
        <v>8115</v>
      </c>
      <c r="BA13" s="236">
        <v>0</v>
      </c>
      <c r="BB13" s="235">
        <v>16341</v>
      </c>
      <c r="BC13" s="235">
        <v>-59521</v>
      </c>
      <c r="BD13" s="237">
        <v>77447</v>
      </c>
    </row>
    <row r="14" spans="1:56" ht="128.25">
      <c r="A14" s="238" t="s">
        <v>549</v>
      </c>
      <c r="B14" s="231" t="s">
        <v>497</v>
      </c>
      <c r="C14" s="232">
        <v>1240</v>
      </c>
      <c r="D14" s="232">
        <v>220</v>
      </c>
      <c r="E14" s="232">
        <v>421</v>
      </c>
      <c r="F14" s="232">
        <v>119</v>
      </c>
      <c r="G14" s="232">
        <v>23360</v>
      </c>
      <c r="H14" s="232">
        <v>296</v>
      </c>
      <c r="I14" s="232">
        <v>28331</v>
      </c>
      <c r="J14" s="232">
        <v>6</v>
      </c>
      <c r="K14" s="232">
        <v>34</v>
      </c>
      <c r="L14" s="232">
        <v>1409</v>
      </c>
      <c r="M14" s="233">
        <v>1458</v>
      </c>
      <c r="N14" s="233">
        <v>453</v>
      </c>
      <c r="O14" s="233">
        <v>2111</v>
      </c>
      <c r="P14" s="233">
        <v>314</v>
      </c>
      <c r="Q14" s="233">
        <v>588</v>
      </c>
      <c r="R14" s="233">
        <v>42</v>
      </c>
      <c r="S14" s="233">
        <v>336</v>
      </c>
      <c r="T14" s="233">
        <v>325</v>
      </c>
      <c r="U14" s="233">
        <v>111</v>
      </c>
      <c r="V14" s="233">
        <v>76</v>
      </c>
      <c r="W14" s="233">
        <v>2111</v>
      </c>
      <c r="X14" s="233">
        <v>255</v>
      </c>
      <c r="Y14" s="233">
        <v>361</v>
      </c>
      <c r="Z14" s="233">
        <v>4149</v>
      </c>
      <c r="AA14" s="233">
        <v>9319</v>
      </c>
      <c r="AB14" s="233">
        <v>1409</v>
      </c>
      <c r="AC14" s="233">
        <v>116</v>
      </c>
      <c r="AD14" s="233">
        <v>419</v>
      </c>
      <c r="AE14" s="233">
        <v>2928</v>
      </c>
      <c r="AF14" s="233">
        <v>103</v>
      </c>
      <c r="AG14" s="233">
        <v>375</v>
      </c>
      <c r="AH14" s="233">
        <v>464</v>
      </c>
      <c r="AI14" s="233">
        <v>567</v>
      </c>
      <c r="AJ14" s="233">
        <v>519</v>
      </c>
      <c r="AK14" s="233">
        <v>65</v>
      </c>
      <c r="AL14" s="233">
        <v>645</v>
      </c>
      <c r="AM14" s="233">
        <v>227</v>
      </c>
      <c r="AN14" s="233">
        <v>5465</v>
      </c>
      <c r="AO14" s="233">
        <v>1192</v>
      </c>
      <c r="AP14" s="233">
        <v>377</v>
      </c>
      <c r="AQ14" s="233">
        <v>212</v>
      </c>
      <c r="AR14" s="233">
        <v>286</v>
      </c>
      <c r="AS14" s="234">
        <v>92814</v>
      </c>
      <c r="AT14" s="235">
        <v>23303</v>
      </c>
      <c r="AU14" s="233">
        <v>23182</v>
      </c>
      <c r="AV14" s="233">
        <v>0</v>
      </c>
      <c r="AW14" s="236">
        <v>121</v>
      </c>
      <c r="AX14" s="235">
        <v>7644</v>
      </c>
      <c r="AY14" s="233">
        <v>0</v>
      </c>
      <c r="AZ14" s="233">
        <v>7644</v>
      </c>
      <c r="BA14" s="236">
        <v>0</v>
      </c>
      <c r="BB14" s="235">
        <v>43051</v>
      </c>
      <c r="BC14" s="235">
        <v>-38123</v>
      </c>
      <c r="BD14" s="237">
        <v>128689</v>
      </c>
    </row>
    <row r="15" spans="1:56" ht="64.5">
      <c r="A15" s="238" t="s">
        <v>550</v>
      </c>
      <c r="B15" s="231" t="s">
        <v>498</v>
      </c>
      <c r="C15" s="232">
        <v>911</v>
      </c>
      <c r="D15" s="232">
        <v>178</v>
      </c>
      <c r="E15" s="232">
        <v>187</v>
      </c>
      <c r="F15" s="232">
        <v>1038</v>
      </c>
      <c r="G15" s="232">
        <v>774</v>
      </c>
      <c r="H15" s="232">
        <v>0</v>
      </c>
      <c r="I15" s="232">
        <v>289</v>
      </c>
      <c r="J15" s="232">
        <v>766</v>
      </c>
      <c r="K15" s="232">
        <v>26</v>
      </c>
      <c r="L15" s="232">
        <v>1658</v>
      </c>
      <c r="M15" s="233">
        <v>0</v>
      </c>
      <c r="N15" s="233">
        <v>6</v>
      </c>
      <c r="O15" s="233">
        <v>1527</v>
      </c>
      <c r="P15" s="233">
        <v>60863</v>
      </c>
      <c r="Q15" s="233">
        <v>41</v>
      </c>
      <c r="R15" s="233">
        <v>0</v>
      </c>
      <c r="S15" s="233">
        <v>1509</v>
      </c>
      <c r="T15" s="233">
        <v>26</v>
      </c>
      <c r="U15" s="233">
        <v>25</v>
      </c>
      <c r="V15" s="233">
        <v>18</v>
      </c>
      <c r="W15" s="233">
        <v>48</v>
      </c>
      <c r="X15" s="233">
        <v>21</v>
      </c>
      <c r="Y15" s="233">
        <v>32</v>
      </c>
      <c r="Z15" s="233">
        <v>278</v>
      </c>
      <c r="AA15" s="233">
        <v>769</v>
      </c>
      <c r="AB15" s="233">
        <v>955</v>
      </c>
      <c r="AC15" s="233">
        <v>0</v>
      </c>
      <c r="AD15" s="233">
        <v>4</v>
      </c>
      <c r="AE15" s="233">
        <v>1</v>
      </c>
      <c r="AF15" s="233">
        <v>65</v>
      </c>
      <c r="AG15" s="233">
        <v>0</v>
      </c>
      <c r="AH15" s="233">
        <v>0</v>
      </c>
      <c r="AI15" s="233">
        <v>28</v>
      </c>
      <c r="AJ15" s="233">
        <v>1</v>
      </c>
      <c r="AK15" s="233">
        <v>0</v>
      </c>
      <c r="AL15" s="233">
        <v>0</v>
      </c>
      <c r="AM15" s="233">
        <v>60</v>
      </c>
      <c r="AN15" s="233">
        <v>0</v>
      </c>
      <c r="AO15" s="233">
        <v>0</v>
      </c>
      <c r="AP15" s="233">
        <v>31</v>
      </c>
      <c r="AQ15" s="233">
        <v>1</v>
      </c>
      <c r="AR15" s="233">
        <v>43</v>
      </c>
      <c r="AS15" s="234">
        <v>72179</v>
      </c>
      <c r="AT15" s="235">
        <v>0</v>
      </c>
      <c r="AU15" s="233">
        <v>0</v>
      </c>
      <c r="AV15" s="233">
        <v>0</v>
      </c>
      <c r="AW15" s="236">
        <v>0</v>
      </c>
      <c r="AX15" s="235">
        <v>1197</v>
      </c>
      <c r="AY15" s="233">
        <v>0</v>
      </c>
      <c r="AZ15" s="233">
        <v>1197</v>
      </c>
      <c r="BA15" s="236">
        <v>0</v>
      </c>
      <c r="BB15" s="235">
        <v>2904</v>
      </c>
      <c r="BC15" s="235">
        <v>-12820</v>
      </c>
      <c r="BD15" s="237">
        <v>63460</v>
      </c>
    </row>
    <row r="16" spans="1:56" ht="77.25">
      <c r="A16" s="238" t="s">
        <v>551</v>
      </c>
      <c r="B16" s="231" t="s">
        <v>499</v>
      </c>
      <c r="C16" s="232">
        <v>43477</v>
      </c>
      <c r="D16" s="232">
        <v>1658</v>
      </c>
      <c r="E16" s="232">
        <v>282</v>
      </c>
      <c r="F16" s="232">
        <v>8396</v>
      </c>
      <c r="G16" s="232">
        <v>10074</v>
      </c>
      <c r="H16" s="232">
        <v>319</v>
      </c>
      <c r="I16" s="232">
        <v>1546</v>
      </c>
      <c r="J16" s="232">
        <v>96</v>
      </c>
      <c r="K16" s="232">
        <v>2203</v>
      </c>
      <c r="L16" s="232">
        <v>3306</v>
      </c>
      <c r="M16" s="233">
        <v>25</v>
      </c>
      <c r="N16" s="233">
        <v>382</v>
      </c>
      <c r="O16" s="233">
        <v>4214</v>
      </c>
      <c r="P16" s="233">
        <v>2263</v>
      </c>
      <c r="Q16" s="233">
        <v>346</v>
      </c>
      <c r="R16" s="233">
        <v>48</v>
      </c>
      <c r="S16" s="233">
        <v>170</v>
      </c>
      <c r="T16" s="233">
        <v>317</v>
      </c>
      <c r="U16" s="233">
        <v>140</v>
      </c>
      <c r="V16" s="233">
        <v>308</v>
      </c>
      <c r="W16" s="233">
        <v>741</v>
      </c>
      <c r="X16" s="233">
        <v>4267</v>
      </c>
      <c r="Y16" s="233">
        <v>1737</v>
      </c>
      <c r="Z16" s="233">
        <v>12421</v>
      </c>
      <c r="AA16" s="233">
        <v>18167</v>
      </c>
      <c r="AB16" s="233">
        <v>42926</v>
      </c>
      <c r="AC16" s="233">
        <v>388</v>
      </c>
      <c r="AD16" s="233">
        <v>433</v>
      </c>
      <c r="AE16" s="233">
        <v>164</v>
      </c>
      <c r="AF16" s="233">
        <v>223</v>
      </c>
      <c r="AG16" s="233">
        <v>222</v>
      </c>
      <c r="AH16" s="233">
        <v>298</v>
      </c>
      <c r="AI16" s="233">
        <v>1288</v>
      </c>
      <c r="AJ16" s="233">
        <v>1505</v>
      </c>
      <c r="AK16" s="233">
        <v>125</v>
      </c>
      <c r="AL16" s="233">
        <v>188</v>
      </c>
      <c r="AM16" s="233">
        <v>1793</v>
      </c>
      <c r="AN16" s="233">
        <v>2124</v>
      </c>
      <c r="AO16" s="233">
        <v>585</v>
      </c>
      <c r="AP16" s="233">
        <v>606</v>
      </c>
      <c r="AQ16" s="233">
        <v>126</v>
      </c>
      <c r="AR16" s="233">
        <v>423</v>
      </c>
      <c r="AS16" s="234">
        <v>170320</v>
      </c>
      <c r="AT16" s="235">
        <v>95353</v>
      </c>
      <c r="AU16" s="233">
        <v>95315</v>
      </c>
      <c r="AV16" s="233">
        <v>0</v>
      </c>
      <c r="AW16" s="236">
        <v>38</v>
      </c>
      <c r="AX16" s="235">
        <v>-6332</v>
      </c>
      <c r="AY16" s="233">
        <v>0</v>
      </c>
      <c r="AZ16" s="233">
        <v>-6332</v>
      </c>
      <c r="BA16" s="236">
        <v>0</v>
      </c>
      <c r="BB16" s="235">
        <v>10539</v>
      </c>
      <c r="BC16" s="235">
        <v>-122439</v>
      </c>
      <c r="BD16" s="237">
        <v>147441</v>
      </c>
    </row>
    <row r="17" spans="1:56" ht="77.25">
      <c r="A17" s="238" t="s">
        <v>552</v>
      </c>
      <c r="B17" s="231" t="s">
        <v>500</v>
      </c>
      <c r="C17" s="232">
        <v>82471</v>
      </c>
      <c r="D17" s="232">
        <v>208</v>
      </c>
      <c r="E17" s="232">
        <v>5104</v>
      </c>
      <c r="F17" s="232">
        <v>3643</v>
      </c>
      <c r="G17" s="232">
        <v>13751</v>
      </c>
      <c r="H17" s="232">
        <v>4259</v>
      </c>
      <c r="I17" s="232">
        <v>16050</v>
      </c>
      <c r="J17" s="232">
        <v>877</v>
      </c>
      <c r="K17" s="232">
        <v>2195</v>
      </c>
      <c r="L17" s="232">
        <v>26534</v>
      </c>
      <c r="M17" s="233">
        <v>3957</v>
      </c>
      <c r="N17" s="233">
        <v>19043</v>
      </c>
      <c r="O17" s="233">
        <v>6285</v>
      </c>
      <c r="P17" s="233">
        <v>3598</v>
      </c>
      <c r="Q17" s="233">
        <v>1950</v>
      </c>
      <c r="R17" s="233">
        <v>167</v>
      </c>
      <c r="S17" s="233">
        <v>811</v>
      </c>
      <c r="T17" s="233">
        <v>830</v>
      </c>
      <c r="U17" s="233">
        <v>189</v>
      </c>
      <c r="V17" s="233">
        <v>295</v>
      </c>
      <c r="W17" s="233">
        <v>2012</v>
      </c>
      <c r="X17" s="233">
        <v>637</v>
      </c>
      <c r="Y17" s="233">
        <v>503</v>
      </c>
      <c r="Z17" s="233">
        <v>0</v>
      </c>
      <c r="AA17" s="233">
        <v>14077</v>
      </c>
      <c r="AB17" s="233">
        <v>2172</v>
      </c>
      <c r="AC17" s="233">
        <v>5</v>
      </c>
      <c r="AD17" s="233">
        <v>469</v>
      </c>
      <c r="AE17" s="233">
        <v>73</v>
      </c>
      <c r="AF17" s="233">
        <v>13</v>
      </c>
      <c r="AG17" s="233">
        <v>44</v>
      </c>
      <c r="AH17" s="233">
        <v>23</v>
      </c>
      <c r="AI17" s="233">
        <v>388</v>
      </c>
      <c r="AJ17" s="233">
        <v>277</v>
      </c>
      <c r="AK17" s="233">
        <v>452</v>
      </c>
      <c r="AL17" s="233">
        <v>85</v>
      </c>
      <c r="AM17" s="233">
        <v>373</v>
      </c>
      <c r="AN17" s="233">
        <v>2422</v>
      </c>
      <c r="AO17" s="233">
        <v>103</v>
      </c>
      <c r="AP17" s="233">
        <v>1457</v>
      </c>
      <c r="AQ17" s="233">
        <v>91</v>
      </c>
      <c r="AR17" s="233">
        <v>609</v>
      </c>
      <c r="AS17" s="234">
        <v>218502</v>
      </c>
      <c r="AT17" s="235">
        <v>43571</v>
      </c>
      <c r="AU17" s="233">
        <v>43475</v>
      </c>
      <c r="AV17" s="233">
        <v>0</v>
      </c>
      <c r="AW17" s="236">
        <v>96</v>
      </c>
      <c r="AX17" s="235">
        <v>7948</v>
      </c>
      <c r="AY17" s="233">
        <v>0</v>
      </c>
      <c r="AZ17" s="233">
        <v>7948</v>
      </c>
      <c r="BA17" s="236">
        <v>0</v>
      </c>
      <c r="BB17" s="235">
        <v>37918</v>
      </c>
      <c r="BC17" s="235">
        <v>-169017</v>
      </c>
      <c r="BD17" s="237">
        <v>138922</v>
      </c>
    </row>
    <row r="18" spans="1:56" ht="141">
      <c r="A18" s="238" t="s">
        <v>553</v>
      </c>
      <c r="B18" s="231" t="s">
        <v>501</v>
      </c>
      <c r="C18" s="232">
        <v>4723</v>
      </c>
      <c r="D18" s="232">
        <v>3</v>
      </c>
      <c r="E18" s="232">
        <v>1</v>
      </c>
      <c r="F18" s="232">
        <v>6</v>
      </c>
      <c r="G18" s="232">
        <v>1353</v>
      </c>
      <c r="H18" s="232">
        <v>2</v>
      </c>
      <c r="I18" s="232">
        <v>8</v>
      </c>
      <c r="J18" s="232">
        <v>1</v>
      </c>
      <c r="K18" s="232">
        <v>3</v>
      </c>
      <c r="L18" s="232">
        <v>92</v>
      </c>
      <c r="M18" s="233">
        <v>11627</v>
      </c>
      <c r="N18" s="233">
        <v>361</v>
      </c>
      <c r="O18" s="233">
        <v>19</v>
      </c>
      <c r="P18" s="233">
        <v>11</v>
      </c>
      <c r="Q18" s="233">
        <v>40</v>
      </c>
      <c r="R18" s="233">
        <v>1</v>
      </c>
      <c r="S18" s="233">
        <v>1</v>
      </c>
      <c r="T18" s="233">
        <v>3</v>
      </c>
      <c r="U18" s="233">
        <v>2</v>
      </c>
      <c r="V18" s="233">
        <v>6</v>
      </c>
      <c r="W18" s="233">
        <v>41</v>
      </c>
      <c r="X18" s="233">
        <v>11</v>
      </c>
      <c r="Y18" s="233">
        <v>6</v>
      </c>
      <c r="Z18" s="233">
        <v>3664</v>
      </c>
      <c r="AA18" s="233">
        <v>1597</v>
      </c>
      <c r="AB18" s="233">
        <v>51</v>
      </c>
      <c r="AC18" s="233">
        <v>0</v>
      </c>
      <c r="AD18" s="233">
        <v>66</v>
      </c>
      <c r="AE18" s="233">
        <v>0</v>
      </c>
      <c r="AF18" s="233">
        <v>2</v>
      </c>
      <c r="AG18" s="233">
        <v>28</v>
      </c>
      <c r="AH18" s="233">
        <v>0</v>
      </c>
      <c r="AI18" s="233">
        <v>38</v>
      </c>
      <c r="AJ18" s="233">
        <v>11</v>
      </c>
      <c r="AK18" s="233">
        <v>9</v>
      </c>
      <c r="AL18" s="233">
        <v>202</v>
      </c>
      <c r="AM18" s="233">
        <v>12</v>
      </c>
      <c r="AN18" s="233">
        <v>508</v>
      </c>
      <c r="AO18" s="233">
        <v>72</v>
      </c>
      <c r="AP18" s="233">
        <v>18411</v>
      </c>
      <c r="AQ18" s="233">
        <v>46</v>
      </c>
      <c r="AR18" s="233">
        <v>23</v>
      </c>
      <c r="AS18" s="234">
        <v>43061</v>
      </c>
      <c r="AT18" s="235">
        <v>76172</v>
      </c>
      <c r="AU18" s="233">
        <v>75107</v>
      </c>
      <c r="AV18" s="233">
        <v>953</v>
      </c>
      <c r="AW18" s="236">
        <v>112</v>
      </c>
      <c r="AX18" s="235">
        <v>8452</v>
      </c>
      <c r="AY18" s="233">
        <v>0</v>
      </c>
      <c r="AZ18" s="233">
        <v>8452</v>
      </c>
      <c r="BA18" s="236">
        <v>0</v>
      </c>
      <c r="BB18" s="235">
        <v>6122</v>
      </c>
      <c r="BC18" s="235">
        <v>-54102</v>
      </c>
      <c r="BD18" s="237">
        <v>79705</v>
      </c>
    </row>
    <row r="19" spans="1:56" ht="77.25">
      <c r="A19" s="238" t="s">
        <v>554</v>
      </c>
      <c r="B19" s="231" t="s">
        <v>502</v>
      </c>
      <c r="C19" s="232">
        <v>4150</v>
      </c>
      <c r="D19" s="232">
        <v>459</v>
      </c>
      <c r="E19" s="232">
        <v>52</v>
      </c>
      <c r="F19" s="232">
        <v>1978</v>
      </c>
      <c r="G19" s="232">
        <v>24099</v>
      </c>
      <c r="H19" s="232">
        <v>440</v>
      </c>
      <c r="I19" s="232">
        <v>4740</v>
      </c>
      <c r="J19" s="232">
        <v>52</v>
      </c>
      <c r="K19" s="232">
        <v>87</v>
      </c>
      <c r="L19" s="232">
        <v>2071</v>
      </c>
      <c r="M19" s="233">
        <v>608</v>
      </c>
      <c r="N19" s="233">
        <v>19522</v>
      </c>
      <c r="O19" s="233">
        <v>1324</v>
      </c>
      <c r="P19" s="233">
        <v>787</v>
      </c>
      <c r="Q19" s="233">
        <v>1075</v>
      </c>
      <c r="R19" s="233">
        <v>141</v>
      </c>
      <c r="S19" s="233">
        <v>2028</v>
      </c>
      <c r="T19" s="233">
        <v>1218</v>
      </c>
      <c r="U19" s="233">
        <v>814</v>
      </c>
      <c r="V19" s="233">
        <v>274</v>
      </c>
      <c r="W19" s="233">
        <v>1909</v>
      </c>
      <c r="X19" s="233">
        <v>394</v>
      </c>
      <c r="Y19" s="233">
        <v>847</v>
      </c>
      <c r="Z19" s="233">
        <v>12370</v>
      </c>
      <c r="AA19" s="233">
        <v>7016</v>
      </c>
      <c r="AB19" s="233">
        <v>3750</v>
      </c>
      <c r="AC19" s="233">
        <v>48</v>
      </c>
      <c r="AD19" s="233">
        <v>154</v>
      </c>
      <c r="AE19" s="233">
        <v>74</v>
      </c>
      <c r="AF19" s="233">
        <v>26</v>
      </c>
      <c r="AG19" s="233">
        <v>62</v>
      </c>
      <c r="AH19" s="233">
        <v>51</v>
      </c>
      <c r="AI19" s="233">
        <v>524</v>
      </c>
      <c r="AJ19" s="233">
        <v>2138</v>
      </c>
      <c r="AK19" s="233">
        <v>58</v>
      </c>
      <c r="AL19" s="233">
        <v>356</v>
      </c>
      <c r="AM19" s="233">
        <v>422</v>
      </c>
      <c r="AN19" s="233">
        <v>0</v>
      </c>
      <c r="AO19" s="233">
        <v>135</v>
      </c>
      <c r="AP19" s="233">
        <v>293</v>
      </c>
      <c r="AQ19" s="233">
        <v>55</v>
      </c>
      <c r="AR19" s="233">
        <v>72</v>
      </c>
      <c r="AS19" s="234">
        <v>96673</v>
      </c>
      <c r="AT19" s="235">
        <v>2974</v>
      </c>
      <c r="AU19" s="233">
        <v>2878</v>
      </c>
      <c r="AV19" s="233">
        <v>0</v>
      </c>
      <c r="AW19" s="236">
        <v>96</v>
      </c>
      <c r="AX19" s="235">
        <v>4096</v>
      </c>
      <c r="AY19" s="233">
        <v>0</v>
      </c>
      <c r="AZ19" s="233">
        <v>4096</v>
      </c>
      <c r="BA19" s="236">
        <v>0</v>
      </c>
      <c r="BB19" s="235">
        <v>10143</v>
      </c>
      <c r="BC19" s="235">
        <v>-43509</v>
      </c>
      <c r="BD19" s="237">
        <v>70377</v>
      </c>
    </row>
    <row r="20" spans="1:56" ht="90">
      <c r="A20" s="238" t="s">
        <v>555</v>
      </c>
      <c r="B20" s="231" t="s">
        <v>503</v>
      </c>
      <c r="C20" s="232">
        <v>2773</v>
      </c>
      <c r="D20" s="232">
        <v>142</v>
      </c>
      <c r="E20" s="232">
        <v>193</v>
      </c>
      <c r="F20" s="232">
        <v>728</v>
      </c>
      <c r="G20" s="232">
        <v>9678</v>
      </c>
      <c r="H20" s="232">
        <v>205</v>
      </c>
      <c r="I20" s="232">
        <v>444</v>
      </c>
      <c r="J20" s="232">
        <v>33</v>
      </c>
      <c r="K20" s="232">
        <v>17</v>
      </c>
      <c r="L20" s="232">
        <v>264</v>
      </c>
      <c r="M20" s="233">
        <v>484</v>
      </c>
      <c r="N20" s="233">
        <v>1991</v>
      </c>
      <c r="O20" s="233">
        <v>20505</v>
      </c>
      <c r="P20" s="233">
        <v>9053</v>
      </c>
      <c r="Q20" s="233">
        <v>629</v>
      </c>
      <c r="R20" s="233">
        <v>112</v>
      </c>
      <c r="S20" s="233">
        <v>373</v>
      </c>
      <c r="T20" s="233">
        <v>371</v>
      </c>
      <c r="U20" s="233">
        <v>97</v>
      </c>
      <c r="V20" s="233">
        <v>154</v>
      </c>
      <c r="W20" s="233">
        <v>912</v>
      </c>
      <c r="X20" s="233">
        <v>376</v>
      </c>
      <c r="Y20" s="233">
        <v>224</v>
      </c>
      <c r="Z20" s="233">
        <v>39013</v>
      </c>
      <c r="AA20" s="233">
        <v>1938</v>
      </c>
      <c r="AB20" s="233">
        <v>5887</v>
      </c>
      <c r="AC20" s="233">
        <v>6</v>
      </c>
      <c r="AD20" s="233">
        <v>210</v>
      </c>
      <c r="AE20" s="233">
        <v>10</v>
      </c>
      <c r="AF20" s="233">
        <v>8</v>
      </c>
      <c r="AG20" s="233">
        <v>27</v>
      </c>
      <c r="AH20" s="233">
        <v>11</v>
      </c>
      <c r="AI20" s="233">
        <v>1212</v>
      </c>
      <c r="AJ20" s="233">
        <v>1424</v>
      </c>
      <c r="AK20" s="233">
        <v>39</v>
      </c>
      <c r="AL20" s="233">
        <v>219</v>
      </c>
      <c r="AM20" s="233">
        <v>387</v>
      </c>
      <c r="AN20" s="233">
        <v>4450</v>
      </c>
      <c r="AO20" s="233">
        <v>84</v>
      </c>
      <c r="AP20" s="233">
        <v>259</v>
      </c>
      <c r="AQ20" s="233">
        <v>36</v>
      </c>
      <c r="AR20" s="233">
        <v>72</v>
      </c>
      <c r="AS20" s="234">
        <v>105050</v>
      </c>
      <c r="AT20" s="235">
        <v>22675</v>
      </c>
      <c r="AU20" s="233">
        <v>22660</v>
      </c>
      <c r="AV20" s="233">
        <v>0</v>
      </c>
      <c r="AW20" s="236">
        <v>15</v>
      </c>
      <c r="AX20" s="235">
        <v>3991</v>
      </c>
      <c r="AY20" s="233">
        <v>0</v>
      </c>
      <c r="AZ20" s="233">
        <v>3991</v>
      </c>
      <c r="BA20" s="236">
        <v>0</v>
      </c>
      <c r="BB20" s="235">
        <v>10816</v>
      </c>
      <c r="BC20" s="235">
        <v>-22737</v>
      </c>
      <c r="BD20" s="237">
        <v>119795</v>
      </c>
    </row>
    <row r="21" spans="1:56" ht="51.75">
      <c r="A21" s="238" t="s">
        <v>468</v>
      </c>
      <c r="B21" s="231" t="s">
        <v>504</v>
      </c>
      <c r="C21" s="232">
        <v>1420</v>
      </c>
      <c r="D21" s="232">
        <v>545</v>
      </c>
      <c r="E21" s="232">
        <v>609</v>
      </c>
      <c r="F21" s="232">
        <v>4363</v>
      </c>
      <c r="G21" s="232">
        <v>2944</v>
      </c>
      <c r="H21" s="232">
        <v>253</v>
      </c>
      <c r="I21" s="232">
        <v>754</v>
      </c>
      <c r="J21" s="232">
        <v>93</v>
      </c>
      <c r="K21" s="232">
        <v>27</v>
      </c>
      <c r="L21" s="232">
        <v>373</v>
      </c>
      <c r="M21" s="233">
        <v>90</v>
      </c>
      <c r="N21" s="233">
        <v>1653</v>
      </c>
      <c r="O21" s="233">
        <v>5017</v>
      </c>
      <c r="P21" s="233">
        <v>89722</v>
      </c>
      <c r="Q21" s="233">
        <v>17619</v>
      </c>
      <c r="R21" s="233">
        <v>421</v>
      </c>
      <c r="S21" s="233">
        <v>9147</v>
      </c>
      <c r="T21" s="233">
        <v>15662</v>
      </c>
      <c r="U21" s="233">
        <v>2599</v>
      </c>
      <c r="V21" s="233">
        <v>4221</v>
      </c>
      <c r="W21" s="233">
        <v>7001</v>
      </c>
      <c r="X21" s="233">
        <v>17650</v>
      </c>
      <c r="Y21" s="233">
        <v>6245</v>
      </c>
      <c r="Z21" s="233">
        <v>25312</v>
      </c>
      <c r="AA21" s="233">
        <v>5989</v>
      </c>
      <c r="AB21" s="233">
        <v>1335</v>
      </c>
      <c r="AC21" s="233">
        <v>0</v>
      </c>
      <c r="AD21" s="233">
        <v>42</v>
      </c>
      <c r="AE21" s="233">
        <v>11</v>
      </c>
      <c r="AF21" s="233">
        <v>4</v>
      </c>
      <c r="AG21" s="233">
        <v>2</v>
      </c>
      <c r="AH21" s="233">
        <v>7</v>
      </c>
      <c r="AI21" s="233">
        <v>495</v>
      </c>
      <c r="AJ21" s="233">
        <v>1002</v>
      </c>
      <c r="AK21" s="233">
        <v>194</v>
      </c>
      <c r="AL21" s="233">
        <v>256</v>
      </c>
      <c r="AM21" s="233">
        <v>273</v>
      </c>
      <c r="AN21" s="233">
        <v>0</v>
      </c>
      <c r="AO21" s="233">
        <v>40</v>
      </c>
      <c r="AP21" s="233">
        <v>27</v>
      </c>
      <c r="AQ21" s="233">
        <v>14</v>
      </c>
      <c r="AR21" s="233">
        <v>67</v>
      </c>
      <c r="AS21" s="234">
        <v>223498</v>
      </c>
      <c r="AT21" s="235">
        <v>348</v>
      </c>
      <c r="AU21" s="233">
        <v>339</v>
      </c>
      <c r="AV21" s="233">
        <v>0</v>
      </c>
      <c r="AW21" s="236">
        <v>9</v>
      </c>
      <c r="AX21" s="235">
        <v>567</v>
      </c>
      <c r="AY21" s="233">
        <v>0</v>
      </c>
      <c r="AZ21" s="233">
        <v>567</v>
      </c>
      <c r="BA21" s="236">
        <v>0</v>
      </c>
      <c r="BB21" s="235">
        <v>258990</v>
      </c>
      <c r="BC21" s="235">
        <v>-49966</v>
      </c>
      <c r="BD21" s="237">
        <v>433437</v>
      </c>
    </row>
    <row r="22" spans="1:56" ht="114.75">
      <c r="A22" s="239" t="s">
        <v>556</v>
      </c>
      <c r="B22" s="231" t="s">
        <v>505</v>
      </c>
      <c r="C22" s="232">
        <v>1676</v>
      </c>
      <c r="D22" s="232">
        <v>4193</v>
      </c>
      <c r="E22" s="232">
        <v>3778</v>
      </c>
      <c r="F22" s="232">
        <v>1606</v>
      </c>
      <c r="G22" s="232">
        <v>7248</v>
      </c>
      <c r="H22" s="232">
        <v>241</v>
      </c>
      <c r="I22" s="232">
        <v>1387</v>
      </c>
      <c r="J22" s="232">
        <v>21</v>
      </c>
      <c r="K22" s="232">
        <v>267</v>
      </c>
      <c r="L22" s="232">
        <v>370</v>
      </c>
      <c r="M22" s="233">
        <v>102</v>
      </c>
      <c r="N22" s="233">
        <v>1203</v>
      </c>
      <c r="O22" s="233">
        <v>1333</v>
      </c>
      <c r="P22" s="233">
        <v>9459</v>
      </c>
      <c r="Q22" s="233">
        <v>8678</v>
      </c>
      <c r="R22" s="233">
        <v>417</v>
      </c>
      <c r="S22" s="233">
        <v>602</v>
      </c>
      <c r="T22" s="233">
        <v>3903</v>
      </c>
      <c r="U22" s="233">
        <v>1080</v>
      </c>
      <c r="V22" s="233">
        <v>509</v>
      </c>
      <c r="W22" s="233">
        <v>3174</v>
      </c>
      <c r="X22" s="233">
        <v>742</v>
      </c>
      <c r="Y22" s="233">
        <v>305</v>
      </c>
      <c r="Z22" s="233">
        <v>20491</v>
      </c>
      <c r="AA22" s="233">
        <v>3755</v>
      </c>
      <c r="AB22" s="233">
        <v>2697</v>
      </c>
      <c r="AC22" s="233">
        <v>6</v>
      </c>
      <c r="AD22" s="233">
        <v>265</v>
      </c>
      <c r="AE22" s="233">
        <v>38</v>
      </c>
      <c r="AF22" s="233">
        <v>22</v>
      </c>
      <c r="AG22" s="233">
        <v>88</v>
      </c>
      <c r="AH22" s="233">
        <v>89</v>
      </c>
      <c r="AI22" s="233">
        <v>829</v>
      </c>
      <c r="AJ22" s="233">
        <v>1842</v>
      </c>
      <c r="AK22" s="233">
        <v>160</v>
      </c>
      <c r="AL22" s="233">
        <v>257</v>
      </c>
      <c r="AM22" s="233">
        <v>341</v>
      </c>
      <c r="AN22" s="233">
        <v>3711</v>
      </c>
      <c r="AO22" s="233">
        <v>87</v>
      </c>
      <c r="AP22" s="233">
        <v>98</v>
      </c>
      <c r="AQ22" s="233">
        <v>125</v>
      </c>
      <c r="AR22" s="233">
        <v>86</v>
      </c>
      <c r="AS22" s="234">
        <v>87281</v>
      </c>
      <c r="AT22" s="235">
        <v>4675</v>
      </c>
      <c r="AU22" s="233">
        <v>4666</v>
      </c>
      <c r="AV22" s="233">
        <v>0</v>
      </c>
      <c r="AW22" s="236">
        <v>9</v>
      </c>
      <c r="AX22" s="235">
        <v>19801</v>
      </c>
      <c r="AY22" s="233">
        <v>17530</v>
      </c>
      <c r="AZ22" s="233">
        <v>2271</v>
      </c>
      <c r="BA22" s="236">
        <v>0</v>
      </c>
      <c r="BB22" s="235">
        <v>14100</v>
      </c>
      <c r="BC22" s="235">
        <v>-49112</v>
      </c>
      <c r="BD22" s="237">
        <v>76745</v>
      </c>
    </row>
    <row r="23" spans="1:56" ht="102.75">
      <c r="A23" s="238" t="s">
        <v>557</v>
      </c>
      <c r="B23" s="231" t="s">
        <v>506</v>
      </c>
      <c r="C23" s="232">
        <v>2635</v>
      </c>
      <c r="D23" s="232">
        <v>23</v>
      </c>
      <c r="E23" s="232">
        <v>269</v>
      </c>
      <c r="F23" s="232">
        <v>200</v>
      </c>
      <c r="G23" s="232">
        <v>2869</v>
      </c>
      <c r="H23" s="232">
        <v>117</v>
      </c>
      <c r="I23" s="232">
        <v>228</v>
      </c>
      <c r="J23" s="232">
        <v>153</v>
      </c>
      <c r="K23" s="232">
        <v>24</v>
      </c>
      <c r="L23" s="232">
        <v>201</v>
      </c>
      <c r="M23" s="233">
        <v>101</v>
      </c>
      <c r="N23" s="233">
        <v>276</v>
      </c>
      <c r="O23" s="233">
        <v>520</v>
      </c>
      <c r="P23" s="233">
        <v>657</v>
      </c>
      <c r="Q23" s="233">
        <v>566</v>
      </c>
      <c r="R23" s="233">
        <v>4612</v>
      </c>
      <c r="S23" s="233">
        <v>1722</v>
      </c>
      <c r="T23" s="233">
        <v>1080</v>
      </c>
      <c r="U23" s="233">
        <v>300</v>
      </c>
      <c r="V23" s="233">
        <v>617</v>
      </c>
      <c r="W23" s="233">
        <v>1354</v>
      </c>
      <c r="X23" s="233">
        <v>981</v>
      </c>
      <c r="Y23" s="233">
        <v>82</v>
      </c>
      <c r="Z23" s="233">
        <v>4706</v>
      </c>
      <c r="AA23" s="233">
        <v>7282</v>
      </c>
      <c r="AB23" s="233">
        <v>1053</v>
      </c>
      <c r="AC23" s="233">
        <v>10</v>
      </c>
      <c r="AD23" s="233">
        <v>105</v>
      </c>
      <c r="AE23" s="233">
        <v>320</v>
      </c>
      <c r="AF23" s="233">
        <v>1870</v>
      </c>
      <c r="AG23" s="233">
        <v>1903</v>
      </c>
      <c r="AH23" s="233">
        <v>341</v>
      </c>
      <c r="AI23" s="233">
        <v>449</v>
      </c>
      <c r="AJ23" s="233">
        <v>1150</v>
      </c>
      <c r="AK23" s="233">
        <v>1355</v>
      </c>
      <c r="AL23" s="233">
        <v>160</v>
      </c>
      <c r="AM23" s="233">
        <v>820</v>
      </c>
      <c r="AN23" s="233">
        <v>1464</v>
      </c>
      <c r="AO23" s="233">
        <v>816</v>
      </c>
      <c r="AP23" s="233">
        <v>575</v>
      </c>
      <c r="AQ23" s="233">
        <v>63</v>
      </c>
      <c r="AR23" s="233">
        <v>1051</v>
      </c>
      <c r="AS23" s="234">
        <v>45080</v>
      </c>
      <c r="AT23" s="235">
        <v>43342</v>
      </c>
      <c r="AU23" s="233">
        <v>42710</v>
      </c>
      <c r="AV23" s="233">
        <v>0</v>
      </c>
      <c r="AW23" s="236">
        <v>632</v>
      </c>
      <c r="AX23" s="235">
        <v>41264</v>
      </c>
      <c r="AY23" s="233">
        <v>37318</v>
      </c>
      <c r="AZ23" s="233">
        <v>3946</v>
      </c>
      <c r="BA23" s="236">
        <v>0</v>
      </c>
      <c r="BB23" s="235">
        <v>9473</v>
      </c>
      <c r="BC23" s="235">
        <v>-85882</v>
      </c>
      <c r="BD23" s="237">
        <v>53277</v>
      </c>
    </row>
    <row r="24" spans="1:56" ht="77.25">
      <c r="A24" s="238" t="s">
        <v>558</v>
      </c>
      <c r="B24" s="231" t="s">
        <v>507</v>
      </c>
      <c r="C24" s="232">
        <v>513</v>
      </c>
      <c r="D24" s="232">
        <v>38</v>
      </c>
      <c r="E24" s="232">
        <v>32</v>
      </c>
      <c r="F24" s="232">
        <v>344</v>
      </c>
      <c r="G24" s="232">
        <v>550</v>
      </c>
      <c r="H24" s="232">
        <v>92</v>
      </c>
      <c r="I24" s="232">
        <v>224</v>
      </c>
      <c r="J24" s="232">
        <v>14</v>
      </c>
      <c r="K24" s="232">
        <v>6</v>
      </c>
      <c r="L24" s="232">
        <v>56</v>
      </c>
      <c r="M24" s="233">
        <v>40</v>
      </c>
      <c r="N24" s="233">
        <v>34</v>
      </c>
      <c r="O24" s="233">
        <v>87</v>
      </c>
      <c r="P24" s="233">
        <v>256</v>
      </c>
      <c r="Q24" s="233">
        <v>217</v>
      </c>
      <c r="R24" s="233">
        <v>168</v>
      </c>
      <c r="S24" s="233">
        <v>1634</v>
      </c>
      <c r="T24" s="233">
        <v>313</v>
      </c>
      <c r="U24" s="233">
        <v>105</v>
      </c>
      <c r="V24" s="233">
        <v>42</v>
      </c>
      <c r="W24" s="233">
        <v>763</v>
      </c>
      <c r="X24" s="233">
        <v>298</v>
      </c>
      <c r="Y24" s="233">
        <v>33</v>
      </c>
      <c r="Z24" s="233">
        <v>4928</v>
      </c>
      <c r="AA24" s="233">
        <v>1410</v>
      </c>
      <c r="AB24" s="233">
        <v>293</v>
      </c>
      <c r="AC24" s="233">
        <v>1</v>
      </c>
      <c r="AD24" s="233">
        <v>62</v>
      </c>
      <c r="AE24" s="233">
        <v>30</v>
      </c>
      <c r="AF24" s="233">
        <v>96</v>
      </c>
      <c r="AG24" s="233">
        <v>147</v>
      </c>
      <c r="AH24" s="233">
        <v>648</v>
      </c>
      <c r="AI24" s="233">
        <v>174</v>
      </c>
      <c r="AJ24" s="233">
        <v>657</v>
      </c>
      <c r="AK24" s="233">
        <v>134</v>
      </c>
      <c r="AL24" s="233">
        <v>44</v>
      </c>
      <c r="AM24" s="233">
        <v>131</v>
      </c>
      <c r="AN24" s="233">
        <v>248</v>
      </c>
      <c r="AO24" s="233">
        <v>154</v>
      </c>
      <c r="AP24" s="233">
        <v>155</v>
      </c>
      <c r="AQ24" s="233">
        <v>24</v>
      </c>
      <c r="AR24" s="233">
        <v>94</v>
      </c>
      <c r="AS24" s="234">
        <v>15289</v>
      </c>
      <c r="AT24" s="235">
        <v>39633</v>
      </c>
      <c r="AU24" s="233">
        <v>39633</v>
      </c>
      <c r="AV24" s="233">
        <v>0</v>
      </c>
      <c r="AW24" s="236">
        <v>0</v>
      </c>
      <c r="AX24" s="235">
        <v>24200</v>
      </c>
      <c r="AY24" s="233">
        <v>22152</v>
      </c>
      <c r="AZ24" s="233">
        <v>2048</v>
      </c>
      <c r="BA24" s="236">
        <v>0</v>
      </c>
      <c r="BB24" s="235">
        <v>24586</v>
      </c>
      <c r="BC24" s="235">
        <v>-38790</v>
      </c>
      <c r="BD24" s="237">
        <v>64918</v>
      </c>
    </row>
    <row r="25" spans="1:56" ht="128.25">
      <c r="A25" s="238" t="s">
        <v>559</v>
      </c>
      <c r="B25" s="231" t="s">
        <v>508</v>
      </c>
      <c r="C25" s="232">
        <v>14838</v>
      </c>
      <c r="D25" s="232">
        <v>9834</v>
      </c>
      <c r="E25" s="232">
        <v>1591</v>
      </c>
      <c r="F25" s="232">
        <v>6207</v>
      </c>
      <c r="G25" s="232">
        <v>9608</v>
      </c>
      <c r="H25" s="232">
        <v>223</v>
      </c>
      <c r="I25" s="232">
        <v>2106</v>
      </c>
      <c r="J25" s="232">
        <v>200</v>
      </c>
      <c r="K25" s="232">
        <v>46</v>
      </c>
      <c r="L25" s="232">
        <v>1017</v>
      </c>
      <c r="M25" s="233">
        <v>460</v>
      </c>
      <c r="N25" s="233">
        <v>347</v>
      </c>
      <c r="O25" s="233">
        <v>1873</v>
      </c>
      <c r="P25" s="233">
        <v>7199</v>
      </c>
      <c r="Q25" s="233">
        <v>1862</v>
      </c>
      <c r="R25" s="233">
        <v>492</v>
      </c>
      <c r="S25" s="233">
        <v>4000</v>
      </c>
      <c r="T25" s="233">
        <v>11421</v>
      </c>
      <c r="U25" s="233">
        <v>2896</v>
      </c>
      <c r="V25" s="233">
        <v>7266</v>
      </c>
      <c r="W25" s="233">
        <v>7003</v>
      </c>
      <c r="X25" s="233">
        <v>2181</v>
      </c>
      <c r="Y25" s="233">
        <v>298</v>
      </c>
      <c r="Z25" s="233">
        <v>4343</v>
      </c>
      <c r="AA25" s="233">
        <v>4499</v>
      </c>
      <c r="AB25" s="233">
        <v>3285</v>
      </c>
      <c r="AC25" s="233">
        <v>4</v>
      </c>
      <c r="AD25" s="233">
        <v>142</v>
      </c>
      <c r="AE25" s="233">
        <v>22</v>
      </c>
      <c r="AF25" s="233">
        <v>12</v>
      </c>
      <c r="AG25" s="233">
        <v>49</v>
      </c>
      <c r="AH25" s="233">
        <v>12</v>
      </c>
      <c r="AI25" s="233">
        <v>841</v>
      </c>
      <c r="AJ25" s="233">
        <v>841</v>
      </c>
      <c r="AK25" s="233">
        <v>814</v>
      </c>
      <c r="AL25" s="233">
        <v>78</v>
      </c>
      <c r="AM25" s="233">
        <v>566</v>
      </c>
      <c r="AN25" s="233">
        <v>1002</v>
      </c>
      <c r="AO25" s="233">
        <v>66</v>
      </c>
      <c r="AP25" s="233">
        <v>74</v>
      </c>
      <c r="AQ25" s="233">
        <v>47</v>
      </c>
      <c r="AR25" s="233">
        <v>91</v>
      </c>
      <c r="AS25" s="234">
        <v>109756</v>
      </c>
      <c r="AT25" s="235">
        <v>2524</v>
      </c>
      <c r="AU25" s="233">
        <v>2366</v>
      </c>
      <c r="AV25" s="233">
        <v>0</v>
      </c>
      <c r="AW25" s="236">
        <v>158</v>
      </c>
      <c r="AX25" s="235">
        <v>92808</v>
      </c>
      <c r="AY25" s="233">
        <v>81435</v>
      </c>
      <c r="AZ25" s="233">
        <v>11373</v>
      </c>
      <c r="BA25" s="236">
        <v>0</v>
      </c>
      <c r="BB25" s="235">
        <v>47622</v>
      </c>
      <c r="BC25" s="235">
        <v>-155142</v>
      </c>
      <c r="BD25" s="237">
        <v>97568</v>
      </c>
    </row>
    <row r="26" spans="1:56" ht="102.75">
      <c r="A26" s="238" t="s">
        <v>560</v>
      </c>
      <c r="B26" s="231" t="s">
        <v>509</v>
      </c>
      <c r="C26" s="232">
        <v>14332</v>
      </c>
      <c r="D26" s="232">
        <v>78</v>
      </c>
      <c r="E26" s="232">
        <v>107</v>
      </c>
      <c r="F26" s="232">
        <v>2315</v>
      </c>
      <c r="G26" s="232">
        <v>1863</v>
      </c>
      <c r="H26" s="232">
        <v>75</v>
      </c>
      <c r="I26" s="232">
        <v>361</v>
      </c>
      <c r="J26" s="232">
        <v>9</v>
      </c>
      <c r="K26" s="232">
        <v>27</v>
      </c>
      <c r="L26" s="232">
        <v>77</v>
      </c>
      <c r="M26" s="233">
        <v>15</v>
      </c>
      <c r="N26" s="233">
        <v>56</v>
      </c>
      <c r="O26" s="233">
        <v>788</v>
      </c>
      <c r="P26" s="233">
        <v>123</v>
      </c>
      <c r="Q26" s="233">
        <v>35</v>
      </c>
      <c r="R26" s="233">
        <v>185</v>
      </c>
      <c r="S26" s="233">
        <v>38</v>
      </c>
      <c r="T26" s="233">
        <v>340</v>
      </c>
      <c r="U26" s="233">
        <v>4487</v>
      </c>
      <c r="V26" s="233">
        <v>116</v>
      </c>
      <c r="W26" s="233">
        <v>248</v>
      </c>
      <c r="X26" s="233">
        <v>235</v>
      </c>
      <c r="Y26" s="233">
        <v>401</v>
      </c>
      <c r="Z26" s="233">
        <v>0</v>
      </c>
      <c r="AA26" s="233">
        <v>9434</v>
      </c>
      <c r="AB26" s="233">
        <v>3961</v>
      </c>
      <c r="AC26" s="233">
        <v>34</v>
      </c>
      <c r="AD26" s="233">
        <v>41</v>
      </c>
      <c r="AE26" s="233">
        <v>12</v>
      </c>
      <c r="AF26" s="233">
        <v>52</v>
      </c>
      <c r="AG26" s="233">
        <v>37</v>
      </c>
      <c r="AH26" s="233">
        <v>25</v>
      </c>
      <c r="AI26" s="233">
        <v>397</v>
      </c>
      <c r="AJ26" s="233">
        <v>192</v>
      </c>
      <c r="AK26" s="233">
        <v>2</v>
      </c>
      <c r="AL26" s="233">
        <v>34</v>
      </c>
      <c r="AM26" s="233">
        <v>432</v>
      </c>
      <c r="AN26" s="233">
        <v>763</v>
      </c>
      <c r="AO26" s="233">
        <v>343</v>
      </c>
      <c r="AP26" s="233">
        <v>115</v>
      </c>
      <c r="AQ26" s="233">
        <v>19</v>
      </c>
      <c r="AR26" s="233">
        <v>68</v>
      </c>
      <c r="AS26" s="234">
        <v>42272</v>
      </c>
      <c r="AT26" s="235">
        <v>75468</v>
      </c>
      <c r="AU26" s="233">
        <v>73688</v>
      </c>
      <c r="AV26" s="233">
        <v>0</v>
      </c>
      <c r="AW26" s="236">
        <v>1780</v>
      </c>
      <c r="AX26" s="235">
        <v>54421</v>
      </c>
      <c r="AY26" s="233">
        <v>49986</v>
      </c>
      <c r="AZ26" s="233">
        <v>4435</v>
      </c>
      <c r="BA26" s="236">
        <v>0</v>
      </c>
      <c r="BB26" s="235">
        <v>11205</v>
      </c>
      <c r="BC26" s="235">
        <v>-111533</v>
      </c>
      <c r="BD26" s="237">
        <v>71833</v>
      </c>
    </row>
    <row r="27" spans="1:56" ht="64.5">
      <c r="A27" s="238" t="s">
        <v>561</v>
      </c>
      <c r="B27" s="231" t="s">
        <v>510</v>
      </c>
      <c r="C27" s="232">
        <v>2038</v>
      </c>
      <c r="D27" s="232">
        <v>48</v>
      </c>
      <c r="E27" s="232">
        <v>30</v>
      </c>
      <c r="F27" s="232">
        <v>612</v>
      </c>
      <c r="G27" s="232">
        <v>515</v>
      </c>
      <c r="H27" s="232">
        <v>0</v>
      </c>
      <c r="I27" s="232">
        <v>24</v>
      </c>
      <c r="J27" s="232">
        <v>7</v>
      </c>
      <c r="K27" s="232">
        <v>0</v>
      </c>
      <c r="L27" s="232">
        <v>28</v>
      </c>
      <c r="M27" s="233">
        <v>1</v>
      </c>
      <c r="N27" s="233">
        <v>7</v>
      </c>
      <c r="O27" s="233">
        <v>167</v>
      </c>
      <c r="P27" s="233">
        <v>632</v>
      </c>
      <c r="Q27" s="233">
        <v>294</v>
      </c>
      <c r="R27" s="233">
        <v>181</v>
      </c>
      <c r="S27" s="233">
        <v>44</v>
      </c>
      <c r="T27" s="233">
        <v>130</v>
      </c>
      <c r="U27" s="233">
        <v>1842</v>
      </c>
      <c r="V27" s="233">
        <v>4436</v>
      </c>
      <c r="W27" s="233">
        <v>1838</v>
      </c>
      <c r="X27" s="233">
        <v>166</v>
      </c>
      <c r="Y27" s="233">
        <v>58</v>
      </c>
      <c r="Z27" s="233">
        <v>3370</v>
      </c>
      <c r="AA27" s="233">
        <v>1179</v>
      </c>
      <c r="AB27" s="233">
        <v>6949</v>
      </c>
      <c r="AC27" s="233">
        <v>0</v>
      </c>
      <c r="AD27" s="233">
        <v>4</v>
      </c>
      <c r="AE27" s="233">
        <v>4</v>
      </c>
      <c r="AF27" s="233">
        <v>0</v>
      </c>
      <c r="AG27" s="233">
        <v>0</v>
      </c>
      <c r="AH27" s="233">
        <v>57</v>
      </c>
      <c r="AI27" s="233">
        <v>61</v>
      </c>
      <c r="AJ27" s="233">
        <v>178</v>
      </c>
      <c r="AK27" s="233">
        <v>29</v>
      </c>
      <c r="AL27" s="233">
        <v>0</v>
      </c>
      <c r="AM27" s="233">
        <v>207</v>
      </c>
      <c r="AN27" s="233">
        <v>0</v>
      </c>
      <c r="AO27" s="233">
        <v>91</v>
      </c>
      <c r="AP27" s="233">
        <v>4</v>
      </c>
      <c r="AQ27" s="233">
        <v>3</v>
      </c>
      <c r="AR27" s="233">
        <v>4</v>
      </c>
      <c r="AS27" s="234">
        <v>25238</v>
      </c>
      <c r="AT27" s="235">
        <v>1078</v>
      </c>
      <c r="AU27" s="233">
        <v>1078</v>
      </c>
      <c r="AV27" s="233">
        <v>0</v>
      </c>
      <c r="AW27" s="236">
        <v>0</v>
      </c>
      <c r="AX27" s="235">
        <v>29553</v>
      </c>
      <c r="AY27" s="233">
        <v>30971</v>
      </c>
      <c r="AZ27" s="233">
        <v>-1418</v>
      </c>
      <c r="BA27" s="236">
        <v>0</v>
      </c>
      <c r="BB27" s="235">
        <v>7627</v>
      </c>
      <c r="BC27" s="235">
        <v>-7400</v>
      </c>
      <c r="BD27" s="237">
        <v>56096</v>
      </c>
    </row>
    <row r="28" spans="1:56" ht="128.25">
      <c r="A28" s="238" t="s">
        <v>562</v>
      </c>
      <c r="B28" s="231" t="s">
        <v>511</v>
      </c>
      <c r="C28" s="232">
        <v>524</v>
      </c>
      <c r="D28" s="232">
        <v>3910</v>
      </c>
      <c r="E28" s="232">
        <v>275</v>
      </c>
      <c r="F28" s="232">
        <v>2621</v>
      </c>
      <c r="G28" s="232">
        <v>1661</v>
      </c>
      <c r="H28" s="232">
        <v>81</v>
      </c>
      <c r="I28" s="232">
        <v>486</v>
      </c>
      <c r="J28" s="232">
        <v>46</v>
      </c>
      <c r="K28" s="232">
        <v>99</v>
      </c>
      <c r="L28" s="232">
        <v>432</v>
      </c>
      <c r="M28" s="233">
        <v>144</v>
      </c>
      <c r="N28" s="233">
        <v>103</v>
      </c>
      <c r="O28" s="233">
        <v>588</v>
      </c>
      <c r="P28" s="233">
        <v>2314</v>
      </c>
      <c r="Q28" s="233">
        <v>265</v>
      </c>
      <c r="R28" s="233">
        <v>31</v>
      </c>
      <c r="S28" s="233">
        <v>168</v>
      </c>
      <c r="T28" s="233">
        <v>264</v>
      </c>
      <c r="U28" s="233">
        <v>153</v>
      </c>
      <c r="V28" s="233">
        <v>224</v>
      </c>
      <c r="W28" s="233">
        <v>4425</v>
      </c>
      <c r="X28" s="233">
        <v>1536</v>
      </c>
      <c r="Y28" s="233">
        <v>112</v>
      </c>
      <c r="Z28" s="233">
        <v>1262</v>
      </c>
      <c r="AA28" s="233">
        <v>3487</v>
      </c>
      <c r="AB28" s="233">
        <v>5744</v>
      </c>
      <c r="AC28" s="233">
        <v>28</v>
      </c>
      <c r="AD28" s="233">
        <v>229</v>
      </c>
      <c r="AE28" s="233">
        <v>56</v>
      </c>
      <c r="AF28" s="233">
        <v>888</v>
      </c>
      <c r="AG28" s="233">
        <v>379</v>
      </c>
      <c r="AH28" s="233">
        <v>969</v>
      </c>
      <c r="AI28" s="233">
        <v>1527</v>
      </c>
      <c r="AJ28" s="233">
        <v>310</v>
      </c>
      <c r="AK28" s="233">
        <v>18</v>
      </c>
      <c r="AL28" s="233">
        <v>147</v>
      </c>
      <c r="AM28" s="233">
        <v>491</v>
      </c>
      <c r="AN28" s="233">
        <v>7733</v>
      </c>
      <c r="AO28" s="233">
        <v>407</v>
      </c>
      <c r="AP28" s="233">
        <v>458</v>
      </c>
      <c r="AQ28" s="233">
        <v>87</v>
      </c>
      <c r="AR28" s="233">
        <v>161</v>
      </c>
      <c r="AS28" s="234">
        <v>44843</v>
      </c>
      <c r="AT28" s="235">
        <v>45808</v>
      </c>
      <c r="AU28" s="233">
        <v>45727</v>
      </c>
      <c r="AV28" s="233">
        <v>0</v>
      </c>
      <c r="AW28" s="236">
        <v>81</v>
      </c>
      <c r="AX28" s="235">
        <v>3372</v>
      </c>
      <c r="AY28" s="233">
        <v>2060</v>
      </c>
      <c r="AZ28" s="233">
        <v>1208</v>
      </c>
      <c r="BA28" s="236">
        <v>104</v>
      </c>
      <c r="BB28" s="235">
        <v>22889</v>
      </c>
      <c r="BC28" s="235">
        <v>-28315</v>
      </c>
      <c r="BD28" s="237">
        <v>88597</v>
      </c>
    </row>
    <row r="29" spans="1:56" ht="115.5">
      <c r="A29" s="238" t="s">
        <v>563</v>
      </c>
      <c r="B29" s="231" t="s">
        <v>512</v>
      </c>
      <c r="C29" s="240">
        <v>11561</v>
      </c>
      <c r="D29" s="232">
        <v>9214</v>
      </c>
      <c r="E29" s="232">
        <v>982</v>
      </c>
      <c r="F29" s="232">
        <v>20827</v>
      </c>
      <c r="G29" s="232">
        <v>21542</v>
      </c>
      <c r="H29" s="232">
        <v>1171</v>
      </c>
      <c r="I29" s="232">
        <v>5349</v>
      </c>
      <c r="J29" s="232">
        <v>1033</v>
      </c>
      <c r="K29" s="232">
        <v>2022</v>
      </c>
      <c r="L29" s="232">
        <v>5974</v>
      </c>
      <c r="M29" s="232">
        <v>524</v>
      </c>
      <c r="N29" s="233">
        <v>1969</v>
      </c>
      <c r="O29" s="233">
        <v>5822</v>
      </c>
      <c r="P29" s="233">
        <v>26283</v>
      </c>
      <c r="Q29" s="233">
        <v>1785</v>
      </c>
      <c r="R29" s="233">
        <v>311</v>
      </c>
      <c r="S29" s="233">
        <v>967</v>
      </c>
      <c r="T29" s="233">
        <v>2742</v>
      </c>
      <c r="U29" s="233">
        <v>439</v>
      </c>
      <c r="V29" s="233">
        <v>973</v>
      </c>
      <c r="W29" s="233">
        <v>1251</v>
      </c>
      <c r="X29" s="233">
        <v>27601</v>
      </c>
      <c r="Y29" s="233">
        <v>5456</v>
      </c>
      <c r="Z29" s="233">
        <v>2230</v>
      </c>
      <c r="AA29" s="233">
        <v>11281</v>
      </c>
      <c r="AB29" s="233">
        <v>20411</v>
      </c>
      <c r="AC29" s="233">
        <v>181</v>
      </c>
      <c r="AD29" s="233">
        <v>2592</v>
      </c>
      <c r="AE29" s="233">
        <v>214</v>
      </c>
      <c r="AF29" s="233">
        <v>2416</v>
      </c>
      <c r="AG29" s="233">
        <v>338</v>
      </c>
      <c r="AH29" s="233">
        <v>102</v>
      </c>
      <c r="AI29" s="233">
        <v>41</v>
      </c>
      <c r="AJ29" s="233">
        <v>1150</v>
      </c>
      <c r="AK29" s="233">
        <v>331</v>
      </c>
      <c r="AL29" s="233">
        <v>109</v>
      </c>
      <c r="AM29" s="233">
        <v>2592</v>
      </c>
      <c r="AN29" s="233">
        <v>7502</v>
      </c>
      <c r="AO29" s="233">
        <v>11108</v>
      </c>
      <c r="AP29" s="233">
        <v>7131</v>
      </c>
      <c r="AQ29" s="233">
        <v>1668</v>
      </c>
      <c r="AR29" s="233">
        <v>759</v>
      </c>
      <c r="AS29" s="234">
        <v>227954</v>
      </c>
      <c r="AT29" s="235">
        <v>62473</v>
      </c>
      <c r="AU29" s="233">
        <v>23738</v>
      </c>
      <c r="AV29" s="233">
        <v>0</v>
      </c>
      <c r="AW29" s="236">
        <v>38735</v>
      </c>
      <c r="AX29" s="235">
        <v>0</v>
      </c>
      <c r="AY29" s="233">
        <v>0</v>
      </c>
      <c r="AZ29" s="233">
        <v>0</v>
      </c>
      <c r="BA29" s="236">
        <v>0</v>
      </c>
      <c r="BB29" s="235">
        <v>8425</v>
      </c>
      <c r="BC29" s="235">
        <v>-1307</v>
      </c>
      <c r="BD29" s="237">
        <v>297545</v>
      </c>
    </row>
    <row r="30" spans="1:56" ht="90">
      <c r="A30" s="238" t="s">
        <v>564</v>
      </c>
      <c r="B30" s="231" t="s">
        <v>513</v>
      </c>
      <c r="C30" s="240">
        <v>707</v>
      </c>
      <c r="D30" s="232">
        <v>177</v>
      </c>
      <c r="E30" s="232">
        <v>10</v>
      </c>
      <c r="F30" s="232">
        <v>346</v>
      </c>
      <c r="G30" s="232">
        <v>1418</v>
      </c>
      <c r="H30" s="232">
        <v>78</v>
      </c>
      <c r="I30" s="232">
        <v>501</v>
      </c>
      <c r="J30" s="232">
        <v>31</v>
      </c>
      <c r="K30" s="232">
        <v>7</v>
      </c>
      <c r="L30" s="232">
        <v>194</v>
      </c>
      <c r="M30" s="232">
        <v>36</v>
      </c>
      <c r="N30" s="233">
        <v>25</v>
      </c>
      <c r="O30" s="233">
        <v>85</v>
      </c>
      <c r="P30" s="233">
        <v>948</v>
      </c>
      <c r="Q30" s="233">
        <v>85</v>
      </c>
      <c r="R30" s="233">
        <v>11</v>
      </c>
      <c r="S30" s="233">
        <v>27</v>
      </c>
      <c r="T30" s="233">
        <v>109</v>
      </c>
      <c r="U30" s="233">
        <v>23</v>
      </c>
      <c r="V30" s="233">
        <v>54</v>
      </c>
      <c r="W30" s="233">
        <v>46</v>
      </c>
      <c r="X30" s="233">
        <v>4343</v>
      </c>
      <c r="Y30" s="233">
        <v>1506</v>
      </c>
      <c r="Z30" s="233">
        <v>192</v>
      </c>
      <c r="AA30" s="233">
        <v>1341</v>
      </c>
      <c r="AB30" s="233">
        <v>499</v>
      </c>
      <c r="AC30" s="233">
        <v>10</v>
      </c>
      <c r="AD30" s="233">
        <v>236</v>
      </c>
      <c r="AE30" s="233">
        <v>8</v>
      </c>
      <c r="AF30" s="233">
        <v>7</v>
      </c>
      <c r="AG30" s="233">
        <v>52</v>
      </c>
      <c r="AH30" s="233">
        <v>422</v>
      </c>
      <c r="AI30" s="233">
        <v>1087</v>
      </c>
      <c r="AJ30" s="233">
        <v>493</v>
      </c>
      <c r="AK30" s="233">
        <v>14</v>
      </c>
      <c r="AL30" s="233">
        <v>2</v>
      </c>
      <c r="AM30" s="233">
        <v>1297</v>
      </c>
      <c r="AN30" s="233">
        <v>388</v>
      </c>
      <c r="AO30" s="233">
        <v>487</v>
      </c>
      <c r="AP30" s="233">
        <v>577</v>
      </c>
      <c r="AQ30" s="233">
        <v>68</v>
      </c>
      <c r="AR30" s="233">
        <v>146</v>
      </c>
      <c r="AS30" s="234">
        <v>18093</v>
      </c>
      <c r="AT30" s="235">
        <v>19713</v>
      </c>
      <c r="AU30" s="233">
        <v>3644</v>
      </c>
      <c r="AV30" s="233">
        <v>0</v>
      </c>
      <c r="AW30" s="236">
        <v>16069</v>
      </c>
      <c r="AX30" s="235">
        <v>0</v>
      </c>
      <c r="AY30" s="233">
        <v>0</v>
      </c>
      <c r="AZ30" s="233">
        <v>0</v>
      </c>
      <c r="BA30" s="236">
        <v>0</v>
      </c>
      <c r="BB30" s="235">
        <v>1607</v>
      </c>
      <c r="BC30" s="235">
        <v>-1127</v>
      </c>
      <c r="BD30" s="237">
        <v>38286</v>
      </c>
    </row>
    <row r="31" spans="1:56" ht="26.25">
      <c r="A31" s="238" t="s">
        <v>366</v>
      </c>
      <c r="B31" s="231" t="s">
        <v>514</v>
      </c>
      <c r="C31" s="232">
        <v>2580</v>
      </c>
      <c r="D31" s="232">
        <v>230</v>
      </c>
      <c r="E31" s="232">
        <v>959</v>
      </c>
      <c r="F31" s="232">
        <v>1064</v>
      </c>
      <c r="G31" s="232">
        <v>2000</v>
      </c>
      <c r="H31" s="232">
        <v>113</v>
      </c>
      <c r="I31" s="232">
        <v>706</v>
      </c>
      <c r="J31" s="232">
        <v>37</v>
      </c>
      <c r="K31" s="232">
        <v>65</v>
      </c>
      <c r="L31" s="232">
        <v>329</v>
      </c>
      <c r="M31" s="233">
        <v>146</v>
      </c>
      <c r="N31" s="233">
        <v>118</v>
      </c>
      <c r="O31" s="233">
        <v>1161</v>
      </c>
      <c r="P31" s="233">
        <v>471</v>
      </c>
      <c r="Q31" s="233">
        <v>302</v>
      </c>
      <c r="R31" s="233">
        <v>39</v>
      </c>
      <c r="S31" s="233">
        <v>105</v>
      </c>
      <c r="T31" s="233">
        <v>157</v>
      </c>
      <c r="U31" s="233">
        <v>223</v>
      </c>
      <c r="V31" s="233">
        <v>85</v>
      </c>
      <c r="W31" s="233">
        <v>566</v>
      </c>
      <c r="X31" s="233">
        <v>1159</v>
      </c>
      <c r="Y31" s="233">
        <v>338</v>
      </c>
      <c r="Z31" s="233">
        <v>82422</v>
      </c>
      <c r="AA31" s="233">
        <v>3957</v>
      </c>
      <c r="AB31" s="233">
        <v>5266</v>
      </c>
      <c r="AC31" s="233">
        <v>10</v>
      </c>
      <c r="AD31" s="233">
        <v>538</v>
      </c>
      <c r="AE31" s="233">
        <v>36</v>
      </c>
      <c r="AF31" s="233">
        <v>285</v>
      </c>
      <c r="AG31" s="233">
        <v>367</v>
      </c>
      <c r="AH31" s="233">
        <v>217</v>
      </c>
      <c r="AI31" s="233">
        <v>10752</v>
      </c>
      <c r="AJ31" s="233">
        <v>5083</v>
      </c>
      <c r="AK31" s="233">
        <v>182</v>
      </c>
      <c r="AL31" s="233">
        <v>257</v>
      </c>
      <c r="AM31" s="233">
        <v>1430</v>
      </c>
      <c r="AN31" s="233">
        <v>7662</v>
      </c>
      <c r="AO31" s="233">
        <v>165</v>
      </c>
      <c r="AP31" s="233">
        <v>810</v>
      </c>
      <c r="AQ31" s="233">
        <v>71</v>
      </c>
      <c r="AR31" s="233">
        <v>196</v>
      </c>
      <c r="AS31" s="234">
        <v>132659</v>
      </c>
      <c r="AT31" s="235">
        <v>2970</v>
      </c>
      <c r="AU31" s="233">
        <v>2970</v>
      </c>
      <c r="AV31" s="233">
        <v>0</v>
      </c>
      <c r="AW31" s="236">
        <v>0</v>
      </c>
      <c r="AX31" s="235">
        <v>205947</v>
      </c>
      <c r="AY31" s="233">
        <v>206977</v>
      </c>
      <c r="AZ31" s="233">
        <v>-1030</v>
      </c>
      <c r="BA31" s="236">
        <v>0</v>
      </c>
      <c r="BB31" s="235">
        <v>2546</v>
      </c>
      <c r="BC31" s="235">
        <v>-1576</v>
      </c>
      <c r="BD31" s="237">
        <v>342546</v>
      </c>
    </row>
    <row r="32" spans="1:56" ht="115.5">
      <c r="A32" s="238" t="s">
        <v>565</v>
      </c>
      <c r="B32" s="231" t="s">
        <v>515</v>
      </c>
      <c r="C32" s="232">
        <v>94928</v>
      </c>
      <c r="D32" s="232">
        <v>17053</v>
      </c>
      <c r="E32" s="232">
        <v>12870</v>
      </c>
      <c r="F32" s="232">
        <v>8607</v>
      </c>
      <c r="G32" s="232">
        <v>220006</v>
      </c>
      <c r="H32" s="232">
        <v>21107</v>
      </c>
      <c r="I32" s="232">
        <v>10686</v>
      </c>
      <c r="J32" s="232">
        <v>10045</v>
      </c>
      <c r="K32" s="232">
        <v>51871</v>
      </c>
      <c r="L32" s="232">
        <v>42422</v>
      </c>
      <c r="M32" s="233">
        <v>28048</v>
      </c>
      <c r="N32" s="233">
        <v>6942</v>
      </c>
      <c r="O32" s="233">
        <v>17213</v>
      </c>
      <c r="P32" s="233">
        <v>25551</v>
      </c>
      <c r="Q32" s="233">
        <v>14207</v>
      </c>
      <c r="R32" s="233">
        <v>24907</v>
      </c>
      <c r="S32" s="233">
        <v>15463</v>
      </c>
      <c r="T32" s="233">
        <v>16039</v>
      </c>
      <c r="U32" s="233">
        <v>28520</v>
      </c>
      <c r="V32" s="233">
        <v>4812</v>
      </c>
      <c r="W32" s="233">
        <v>9604</v>
      </c>
      <c r="X32" s="233">
        <v>1035</v>
      </c>
      <c r="Y32" s="233">
        <v>1097</v>
      </c>
      <c r="Z32" s="233">
        <v>8194</v>
      </c>
      <c r="AA32" s="233">
        <v>113743</v>
      </c>
      <c r="AB32" s="233">
        <v>7213</v>
      </c>
      <c r="AC32" s="233">
        <v>58</v>
      </c>
      <c r="AD32" s="233">
        <v>240</v>
      </c>
      <c r="AE32" s="233">
        <v>331</v>
      </c>
      <c r="AF32" s="233">
        <v>5147</v>
      </c>
      <c r="AG32" s="233">
        <v>350</v>
      </c>
      <c r="AH32" s="233">
        <v>150</v>
      </c>
      <c r="AI32" s="233">
        <v>2591</v>
      </c>
      <c r="AJ32" s="233">
        <v>959</v>
      </c>
      <c r="AK32" s="233">
        <v>246</v>
      </c>
      <c r="AL32" s="233">
        <v>1135</v>
      </c>
      <c r="AM32" s="233">
        <v>1905</v>
      </c>
      <c r="AN32" s="233">
        <v>1074</v>
      </c>
      <c r="AO32" s="233">
        <v>608</v>
      </c>
      <c r="AP32" s="233">
        <v>2508</v>
      </c>
      <c r="AQ32" s="233">
        <v>836</v>
      </c>
      <c r="AR32" s="233">
        <v>789</v>
      </c>
      <c r="AS32" s="234">
        <v>831110</v>
      </c>
      <c r="AT32" s="235">
        <v>8118</v>
      </c>
      <c r="AU32" s="233">
        <v>8106</v>
      </c>
      <c r="AV32" s="233">
        <v>0</v>
      </c>
      <c r="AW32" s="236">
        <v>12</v>
      </c>
      <c r="AX32" s="235">
        <v>0</v>
      </c>
      <c r="AY32" s="233">
        <v>0</v>
      </c>
      <c r="AZ32" s="233">
        <v>0</v>
      </c>
      <c r="BA32" s="236">
        <v>0</v>
      </c>
      <c r="BB32" s="235">
        <v>1468</v>
      </c>
      <c r="BC32" s="235">
        <v>-3260</v>
      </c>
      <c r="BD32" s="237">
        <v>837436</v>
      </c>
    </row>
    <row r="33" spans="1:56" ht="64.5">
      <c r="A33" s="238" t="s">
        <v>476</v>
      </c>
      <c r="B33" s="231" t="s">
        <v>516</v>
      </c>
      <c r="C33" s="232">
        <v>33402</v>
      </c>
      <c r="D33" s="232">
        <v>7161</v>
      </c>
      <c r="E33" s="232">
        <v>6631</v>
      </c>
      <c r="F33" s="232">
        <v>16302</v>
      </c>
      <c r="G33" s="232">
        <v>35584</v>
      </c>
      <c r="H33" s="232">
        <v>6420</v>
      </c>
      <c r="I33" s="232">
        <v>4722</v>
      </c>
      <c r="J33" s="232">
        <v>3264</v>
      </c>
      <c r="K33" s="232">
        <v>10557</v>
      </c>
      <c r="L33" s="232">
        <v>7623</v>
      </c>
      <c r="M33" s="233">
        <v>2635</v>
      </c>
      <c r="N33" s="233">
        <v>2656</v>
      </c>
      <c r="O33" s="233">
        <v>3805</v>
      </c>
      <c r="P33" s="233">
        <v>19476</v>
      </c>
      <c r="Q33" s="233">
        <v>6053</v>
      </c>
      <c r="R33" s="233">
        <v>3579</v>
      </c>
      <c r="S33" s="233">
        <v>2932</v>
      </c>
      <c r="T33" s="233">
        <v>9163</v>
      </c>
      <c r="U33" s="233">
        <v>4639</v>
      </c>
      <c r="V33" s="233">
        <v>2163</v>
      </c>
      <c r="W33" s="233">
        <v>2658</v>
      </c>
      <c r="X33" s="233">
        <v>476</v>
      </c>
      <c r="Y33" s="233">
        <v>1054</v>
      </c>
      <c r="Z33" s="233">
        <v>1167</v>
      </c>
      <c r="AA33" s="233">
        <v>31379</v>
      </c>
      <c r="AB33" s="233">
        <v>23162</v>
      </c>
      <c r="AC33" s="233">
        <v>235</v>
      </c>
      <c r="AD33" s="233">
        <v>244</v>
      </c>
      <c r="AE33" s="233">
        <v>186</v>
      </c>
      <c r="AF33" s="233">
        <v>115</v>
      </c>
      <c r="AG33" s="233">
        <v>345</v>
      </c>
      <c r="AH33" s="233">
        <v>133</v>
      </c>
      <c r="AI33" s="233">
        <v>598</v>
      </c>
      <c r="AJ33" s="233">
        <v>2211</v>
      </c>
      <c r="AK33" s="233">
        <v>123</v>
      </c>
      <c r="AL33" s="233">
        <v>165</v>
      </c>
      <c r="AM33" s="233">
        <v>872</v>
      </c>
      <c r="AN33" s="233">
        <v>3695</v>
      </c>
      <c r="AO33" s="233">
        <v>601</v>
      </c>
      <c r="AP33" s="233">
        <v>403</v>
      </c>
      <c r="AQ33" s="233">
        <v>383</v>
      </c>
      <c r="AR33" s="233">
        <v>241</v>
      </c>
      <c r="AS33" s="234">
        <v>259213</v>
      </c>
      <c r="AT33" s="235">
        <v>101518</v>
      </c>
      <c r="AU33" s="233">
        <v>73077</v>
      </c>
      <c r="AV33" s="233">
        <v>0</v>
      </c>
      <c r="AW33" s="236">
        <v>28441</v>
      </c>
      <c r="AX33" s="235">
        <v>0</v>
      </c>
      <c r="AY33" s="233">
        <v>0</v>
      </c>
      <c r="AZ33" s="233">
        <v>0</v>
      </c>
      <c r="BA33" s="236">
        <v>0</v>
      </c>
      <c r="BB33" s="235">
        <v>163171</v>
      </c>
      <c r="BC33" s="235">
        <v>-97620</v>
      </c>
      <c r="BD33" s="237">
        <v>426282</v>
      </c>
    </row>
    <row r="34" spans="1:56" ht="51.75">
      <c r="A34" s="238" t="s">
        <v>477</v>
      </c>
      <c r="B34" s="231" t="s">
        <v>517</v>
      </c>
      <c r="C34" s="232">
        <v>61</v>
      </c>
      <c r="D34" s="232">
        <v>2</v>
      </c>
      <c r="E34" s="232">
        <v>3</v>
      </c>
      <c r="F34" s="232">
        <v>7</v>
      </c>
      <c r="G34" s="232">
        <v>64</v>
      </c>
      <c r="H34" s="232">
        <v>12</v>
      </c>
      <c r="I34" s="232">
        <v>29</v>
      </c>
      <c r="J34" s="232">
        <v>0</v>
      </c>
      <c r="K34" s="232">
        <v>1</v>
      </c>
      <c r="L34" s="232">
        <v>8</v>
      </c>
      <c r="M34" s="233">
        <v>10</v>
      </c>
      <c r="N34" s="233">
        <v>6</v>
      </c>
      <c r="O34" s="233">
        <v>11</v>
      </c>
      <c r="P34" s="233">
        <v>8</v>
      </c>
      <c r="Q34" s="233">
        <v>10</v>
      </c>
      <c r="R34" s="233">
        <v>6</v>
      </c>
      <c r="S34" s="233">
        <v>5</v>
      </c>
      <c r="T34" s="233">
        <v>11</v>
      </c>
      <c r="U34" s="233">
        <v>3</v>
      </c>
      <c r="V34" s="233">
        <v>2</v>
      </c>
      <c r="W34" s="233">
        <v>18</v>
      </c>
      <c r="X34" s="233">
        <v>41</v>
      </c>
      <c r="Y34" s="233">
        <v>25</v>
      </c>
      <c r="Z34" s="233">
        <v>31</v>
      </c>
      <c r="AA34" s="233">
        <v>584</v>
      </c>
      <c r="AB34" s="233">
        <v>61</v>
      </c>
      <c r="AC34" s="233">
        <v>257</v>
      </c>
      <c r="AD34" s="233">
        <v>6</v>
      </c>
      <c r="AE34" s="233">
        <v>40</v>
      </c>
      <c r="AF34" s="233">
        <v>21</v>
      </c>
      <c r="AG34" s="233">
        <v>86</v>
      </c>
      <c r="AH34" s="233">
        <v>84</v>
      </c>
      <c r="AI34" s="233">
        <v>24</v>
      </c>
      <c r="AJ34" s="233">
        <v>67</v>
      </c>
      <c r="AK34" s="233">
        <v>5</v>
      </c>
      <c r="AL34" s="233">
        <v>30</v>
      </c>
      <c r="AM34" s="233">
        <v>26</v>
      </c>
      <c r="AN34" s="233">
        <v>84</v>
      </c>
      <c r="AO34" s="233">
        <v>64</v>
      </c>
      <c r="AP34" s="233">
        <v>26</v>
      </c>
      <c r="AQ34" s="233">
        <v>2</v>
      </c>
      <c r="AR34" s="233">
        <v>18</v>
      </c>
      <c r="AS34" s="234">
        <v>1859</v>
      </c>
      <c r="AT34" s="235">
        <v>1452</v>
      </c>
      <c r="AU34" s="233">
        <v>1342</v>
      </c>
      <c r="AV34" s="233">
        <v>0</v>
      </c>
      <c r="AW34" s="236">
        <v>110</v>
      </c>
      <c r="AX34" s="235">
        <v>0</v>
      </c>
      <c r="AY34" s="233">
        <v>0</v>
      </c>
      <c r="AZ34" s="233">
        <v>0</v>
      </c>
      <c r="BA34" s="236">
        <v>0</v>
      </c>
      <c r="BB34" s="235">
        <v>2448</v>
      </c>
      <c r="BC34" s="235">
        <v>-267</v>
      </c>
      <c r="BD34" s="237">
        <v>5492</v>
      </c>
    </row>
    <row r="35" spans="1:56" ht="102.75">
      <c r="A35" s="238" t="s">
        <v>566</v>
      </c>
      <c r="B35" s="231" t="s">
        <v>518</v>
      </c>
      <c r="C35" s="232">
        <v>171</v>
      </c>
      <c r="D35" s="232">
        <v>13</v>
      </c>
      <c r="E35" s="232">
        <v>293</v>
      </c>
      <c r="F35" s="232">
        <v>56</v>
      </c>
      <c r="G35" s="232">
        <v>334</v>
      </c>
      <c r="H35" s="232">
        <v>21</v>
      </c>
      <c r="I35" s="232">
        <v>61</v>
      </c>
      <c r="J35" s="232">
        <v>4</v>
      </c>
      <c r="K35" s="232">
        <v>13</v>
      </c>
      <c r="L35" s="232">
        <v>30</v>
      </c>
      <c r="M35" s="233">
        <v>59</v>
      </c>
      <c r="N35" s="233">
        <v>21</v>
      </c>
      <c r="O35" s="233">
        <v>41</v>
      </c>
      <c r="P35" s="233">
        <v>107</v>
      </c>
      <c r="Q35" s="233">
        <v>24</v>
      </c>
      <c r="R35" s="233">
        <v>19</v>
      </c>
      <c r="S35" s="233">
        <v>35</v>
      </c>
      <c r="T35" s="233">
        <v>76</v>
      </c>
      <c r="U35" s="233">
        <v>116</v>
      </c>
      <c r="V35" s="233">
        <v>44</v>
      </c>
      <c r="W35" s="233">
        <v>174</v>
      </c>
      <c r="X35" s="233">
        <v>139</v>
      </c>
      <c r="Y35" s="233">
        <v>7</v>
      </c>
      <c r="Z35" s="233">
        <v>183</v>
      </c>
      <c r="AA35" s="233">
        <v>1879</v>
      </c>
      <c r="AB35" s="233">
        <v>422</v>
      </c>
      <c r="AC35" s="233">
        <v>2</v>
      </c>
      <c r="AD35" s="233">
        <v>1034</v>
      </c>
      <c r="AE35" s="233">
        <v>71</v>
      </c>
      <c r="AF35" s="233">
        <v>66</v>
      </c>
      <c r="AG35" s="233">
        <v>427</v>
      </c>
      <c r="AH35" s="233">
        <v>61</v>
      </c>
      <c r="AI35" s="233">
        <v>91</v>
      </c>
      <c r="AJ35" s="233">
        <v>932</v>
      </c>
      <c r="AK35" s="233">
        <v>73</v>
      </c>
      <c r="AL35" s="233">
        <v>136</v>
      </c>
      <c r="AM35" s="233">
        <v>479</v>
      </c>
      <c r="AN35" s="233">
        <v>1015</v>
      </c>
      <c r="AO35" s="233">
        <v>116</v>
      </c>
      <c r="AP35" s="233">
        <v>240</v>
      </c>
      <c r="AQ35" s="233">
        <v>453</v>
      </c>
      <c r="AR35" s="233">
        <v>74</v>
      </c>
      <c r="AS35" s="234">
        <v>9612</v>
      </c>
      <c r="AT35" s="235">
        <v>52691</v>
      </c>
      <c r="AU35" s="233">
        <v>52691</v>
      </c>
      <c r="AV35" s="233">
        <v>0</v>
      </c>
      <c r="AW35" s="236">
        <v>0</v>
      </c>
      <c r="AX35" s="235">
        <v>0</v>
      </c>
      <c r="AY35" s="233">
        <v>0</v>
      </c>
      <c r="AZ35" s="233">
        <v>0</v>
      </c>
      <c r="BA35" s="236">
        <v>0</v>
      </c>
      <c r="BB35" s="235">
        <v>5629</v>
      </c>
      <c r="BC35" s="235">
        <v>-28528</v>
      </c>
      <c r="BD35" s="237">
        <v>39404</v>
      </c>
    </row>
    <row r="36" spans="1:56" ht="268.5">
      <c r="A36" s="238" t="s">
        <v>567</v>
      </c>
      <c r="B36" s="231" t="s">
        <v>519</v>
      </c>
      <c r="C36" s="232">
        <v>114</v>
      </c>
      <c r="D36" s="232">
        <v>5</v>
      </c>
      <c r="E36" s="232">
        <v>15</v>
      </c>
      <c r="F36" s="232">
        <v>27</v>
      </c>
      <c r="G36" s="232">
        <v>2282</v>
      </c>
      <c r="H36" s="232">
        <v>20</v>
      </c>
      <c r="I36" s="232">
        <v>529</v>
      </c>
      <c r="J36" s="232">
        <v>2</v>
      </c>
      <c r="K36" s="232">
        <v>6</v>
      </c>
      <c r="L36" s="232">
        <v>35</v>
      </c>
      <c r="M36" s="233">
        <v>240</v>
      </c>
      <c r="N36" s="233">
        <v>17</v>
      </c>
      <c r="O36" s="233">
        <v>78</v>
      </c>
      <c r="P36" s="233">
        <v>165</v>
      </c>
      <c r="Q36" s="233">
        <v>28</v>
      </c>
      <c r="R36" s="233">
        <v>14</v>
      </c>
      <c r="S36" s="233">
        <v>9</v>
      </c>
      <c r="T36" s="233">
        <v>90</v>
      </c>
      <c r="U36" s="233">
        <v>26</v>
      </c>
      <c r="V36" s="233">
        <v>35</v>
      </c>
      <c r="W36" s="233">
        <v>61</v>
      </c>
      <c r="X36" s="233">
        <v>203</v>
      </c>
      <c r="Y36" s="233">
        <v>104</v>
      </c>
      <c r="Z36" s="233">
        <v>153</v>
      </c>
      <c r="AA36" s="233">
        <v>6016</v>
      </c>
      <c r="AB36" s="233">
        <v>293</v>
      </c>
      <c r="AC36" s="233">
        <v>23</v>
      </c>
      <c r="AD36" s="233">
        <v>133</v>
      </c>
      <c r="AE36" s="233">
        <v>10308</v>
      </c>
      <c r="AF36" s="233">
        <v>606</v>
      </c>
      <c r="AG36" s="233">
        <v>303</v>
      </c>
      <c r="AH36" s="233">
        <v>277</v>
      </c>
      <c r="AI36" s="233">
        <v>978</v>
      </c>
      <c r="AJ36" s="233">
        <v>636</v>
      </c>
      <c r="AK36" s="233">
        <v>16</v>
      </c>
      <c r="AL36" s="233">
        <v>5052</v>
      </c>
      <c r="AM36" s="233">
        <v>146</v>
      </c>
      <c r="AN36" s="233">
        <v>0</v>
      </c>
      <c r="AO36" s="233">
        <v>223</v>
      </c>
      <c r="AP36" s="233">
        <v>215</v>
      </c>
      <c r="AQ36" s="233">
        <v>484</v>
      </c>
      <c r="AR36" s="233">
        <v>407</v>
      </c>
      <c r="AS36" s="234">
        <v>30374</v>
      </c>
      <c r="AT36" s="235">
        <v>3954</v>
      </c>
      <c r="AU36" s="233">
        <v>2467</v>
      </c>
      <c r="AV36" s="233">
        <v>0</v>
      </c>
      <c r="AW36" s="236">
        <v>1487</v>
      </c>
      <c r="AX36" s="235">
        <v>0</v>
      </c>
      <c r="AY36" s="233">
        <v>0</v>
      </c>
      <c r="AZ36" s="233">
        <v>0</v>
      </c>
      <c r="BA36" s="236">
        <v>0</v>
      </c>
      <c r="BB36" s="235">
        <v>877</v>
      </c>
      <c r="BC36" s="235">
        <v>-4302</v>
      </c>
      <c r="BD36" s="237">
        <v>30903</v>
      </c>
    </row>
    <row r="37" spans="1:56" ht="51.75">
      <c r="A37" s="238" t="s">
        <v>568</v>
      </c>
      <c r="B37" s="231" t="s">
        <v>520</v>
      </c>
      <c r="C37" s="232">
        <v>563</v>
      </c>
      <c r="D37" s="232">
        <v>14</v>
      </c>
      <c r="E37" s="232">
        <v>94</v>
      </c>
      <c r="F37" s="232">
        <v>110</v>
      </c>
      <c r="G37" s="232">
        <v>604</v>
      </c>
      <c r="H37" s="232">
        <v>59</v>
      </c>
      <c r="I37" s="232">
        <v>201</v>
      </c>
      <c r="J37" s="232">
        <v>13</v>
      </c>
      <c r="K37" s="232">
        <v>8</v>
      </c>
      <c r="L37" s="232">
        <v>107</v>
      </c>
      <c r="M37" s="233">
        <v>62</v>
      </c>
      <c r="N37" s="233">
        <v>75</v>
      </c>
      <c r="O37" s="233">
        <v>143</v>
      </c>
      <c r="P37" s="233">
        <v>149</v>
      </c>
      <c r="Q37" s="233">
        <v>94</v>
      </c>
      <c r="R37" s="233">
        <v>32</v>
      </c>
      <c r="S37" s="233">
        <v>33</v>
      </c>
      <c r="T37" s="233">
        <v>106</v>
      </c>
      <c r="U37" s="233">
        <v>19</v>
      </c>
      <c r="V37" s="233">
        <v>85</v>
      </c>
      <c r="W37" s="233">
        <v>129</v>
      </c>
      <c r="X37" s="233">
        <v>371</v>
      </c>
      <c r="Y37" s="233">
        <v>252</v>
      </c>
      <c r="Z37" s="233">
        <v>571</v>
      </c>
      <c r="AA37" s="233">
        <v>3171</v>
      </c>
      <c r="AB37" s="233">
        <v>1559</v>
      </c>
      <c r="AC37" s="233">
        <v>37</v>
      </c>
      <c r="AD37" s="233">
        <v>315</v>
      </c>
      <c r="AE37" s="233">
        <v>724</v>
      </c>
      <c r="AF37" s="233">
        <v>10629</v>
      </c>
      <c r="AG37" s="233">
        <v>940</v>
      </c>
      <c r="AH37" s="233">
        <v>771</v>
      </c>
      <c r="AI37" s="233">
        <v>447</v>
      </c>
      <c r="AJ37" s="233">
        <v>1031</v>
      </c>
      <c r="AK37" s="233">
        <v>64</v>
      </c>
      <c r="AL37" s="233">
        <v>1480</v>
      </c>
      <c r="AM37" s="233">
        <v>736</v>
      </c>
      <c r="AN37" s="233">
        <v>3727</v>
      </c>
      <c r="AO37" s="233">
        <v>553</v>
      </c>
      <c r="AP37" s="233">
        <v>725</v>
      </c>
      <c r="AQ37" s="233">
        <v>284</v>
      </c>
      <c r="AR37" s="233">
        <v>110</v>
      </c>
      <c r="AS37" s="234">
        <v>31197</v>
      </c>
      <c r="AT37" s="235">
        <v>37746</v>
      </c>
      <c r="AU37" s="233">
        <v>37746</v>
      </c>
      <c r="AV37" s="233">
        <v>0</v>
      </c>
      <c r="AW37" s="236">
        <v>0</v>
      </c>
      <c r="AX37" s="235">
        <v>0</v>
      </c>
      <c r="AY37" s="233">
        <v>0</v>
      </c>
      <c r="AZ37" s="233">
        <v>0</v>
      </c>
      <c r="BA37" s="236">
        <v>0</v>
      </c>
      <c r="BB37" s="235">
        <v>8299</v>
      </c>
      <c r="BC37" s="235">
        <v>-11201</v>
      </c>
      <c r="BD37" s="237">
        <v>66041</v>
      </c>
    </row>
    <row r="38" spans="1:56" ht="128.25">
      <c r="A38" s="238" t="s">
        <v>569</v>
      </c>
      <c r="B38" s="231" t="s">
        <v>521</v>
      </c>
      <c r="C38" s="232">
        <v>225</v>
      </c>
      <c r="D38" s="232">
        <v>50</v>
      </c>
      <c r="E38" s="232">
        <v>36</v>
      </c>
      <c r="F38" s="232">
        <v>138</v>
      </c>
      <c r="G38" s="232">
        <v>102</v>
      </c>
      <c r="H38" s="232">
        <v>32</v>
      </c>
      <c r="I38" s="232">
        <v>203</v>
      </c>
      <c r="J38" s="232">
        <v>42</v>
      </c>
      <c r="K38" s="232">
        <v>11</v>
      </c>
      <c r="L38" s="232">
        <v>53</v>
      </c>
      <c r="M38" s="233">
        <v>66</v>
      </c>
      <c r="N38" s="233">
        <v>30</v>
      </c>
      <c r="O38" s="233">
        <v>165</v>
      </c>
      <c r="P38" s="233">
        <v>146</v>
      </c>
      <c r="Q38" s="233">
        <v>94</v>
      </c>
      <c r="R38" s="233">
        <v>91</v>
      </c>
      <c r="S38" s="233">
        <v>25</v>
      </c>
      <c r="T38" s="233">
        <v>80</v>
      </c>
      <c r="U38" s="233">
        <v>44</v>
      </c>
      <c r="V38" s="233">
        <v>45</v>
      </c>
      <c r="W38" s="233">
        <v>117</v>
      </c>
      <c r="X38" s="233">
        <v>291</v>
      </c>
      <c r="Y38" s="233">
        <v>147</v>
      </c>
      <c r="Z38" s="233">
        <v>166</v>
      </c>
      <c r="AA38" s="233">
        <v>5953</v>
      </c>
      <c r="AB38" s="233">
        <v>972</v>
      </c>
      <c r="AC38" s="233">
        <v>4</v>
      </c>
      <c r="AD38" s="233">
        <v>140</v>
      </c>
      <c r="AE38" s="233">
        <v>369</v>
      </c>
      <c r="AF38" s="233">
        <v>326</v>
      </c>
      <c r="AG38" s="233">
        <v>51090</v>
      </c>
      <c r="AH38" s="233">
        <v>832</v>
      </c>
      <c r="AI38" s="233">
        <v>220</v>
      </c>
      <c r="AJ38" s="233">
        <v>2154</v>
      </c>
      <c r="AK38" s="233">
        <v>66</v>
      </c>
      <c r="AL38" s="233">
        <v>2480</v>
      </c>
      <c r="AM38" s="233">
        <v>332</v>
      </c>
      <c r="AN38" s="233">
        <v>516</v>
      </c>
      <c r="AO38" s="233">
        <v>1337</v>
      </c>
      <c r="AP38" s="233">
        <v>615</v>
      </c>
      <c r="AQ38" s="233">
        <v>99</v>
      </c>
      <c r="AR38" s="233">
        <v>289</v>
      </c>
      <c r="AS38" s="234">
        <v>70193</v>
      </c>
      <c r="AT38" s="235">
        <v>3927</v>
      </c>
      <c r="AU38" s="233">
        <v>3927</v>
      </c>
      <c r="AV38" s="233">
        <v>0</v>
      </c>
      <c r="AW38" s="236">
        <v>0</v>
      </c>
      <c r="AX38" s="235">
        <v>8361</v>
      </c>
      <c r="AY38" s="233">
        <v>8361</v>
      </c>
      <c r="AZ38" s="233">
        <v>0</v>
      </c>
      <c r="BA38" s="236">
        <v>0</v>
      </c>
      <c r="BB38" s="235">
        <v>73289</v>
      </c>
      <c r="BC38" s="235">
        <v>-16869</v>
      </c>
      <c r="BD38" s="237">
        <v>138901</v>
      </c>
    </row>
    <row r="39" spans="1:56" ht="51.75">
      <c r="A39" s="238" t="s">
        <v>570</v>
      </c>
      <c r="B39" s="231" t="s">
        <v>522</v>
      </c>
      <c r="C39" s="232">
        <v>6785</v>
      </c>
      <c r="D39" s="232">
        <v>1650</v>
      </c>
      <c r="E39" s="232">
        <v>1883</v>
      </c>
      <c r="F39" s="232">
        <v>598</v>
      </c>
      <c r="G39" s="232">
        <v>6419</v>
      </c>
      <c r="H39" s="232">
        <v>254</v>
      </c>
      <c r="I39" s="232">
        <v>1086</v>
      </c>
      <c r="J39" s="232">
        <v>254</v>
      </c>
      <c r="K39" s="232">
        <v>129</v>
      </c>
      <c r="L39" s="232">
        <v>733</v>
      </c>
      <c r="M39" s="233">
        <v>739</v>
      </c>
      <c r="N39" s="233">
        <v>367</v>
      </c>
      <c r="O39" s="233">
        <v>858</v>
      </c>
      <c r="P39" s="233">
        <v>1612</v>
      </c>
      <c r="Q39" s="233">
        <v>426</v>
      </c>
      <c r="R39" s="233">
        <v>280</v>
      </c>
      <c r="S39" s="233">
        <v>438</v>
      </c>
      <c r="T39" s="233">
        <v>1174</v>
      </c>
      <c r="U39" s="233">
        <v>175</v>
      </c>
      <c r="V39" s="233">
        <v>1747</v>
      </c>
      <c r="W39" s="233">
        <v>745</v>
      </c>
      <c r="X39" s="233">
        <v>3184</v>
      </c>
      <c r="Y39" s="233">
        <v>1136</v>
      </c>
      <c r="Z39" s="233">
        <v>2206</v>
      </c>
      <c r="AA39" s="233">
        <v>31592</v>
      </c>
      <c r="AB39" s="233">
        <v>5508</v>
      </c>
      <c r="AC39" s="233">
        <v>174</v>
      </c>
      <c r="AD39" s="233">
        <v>718</v>
      </c>
      <c r="AE39" s="233">
        <v>267</v>
      </c>
      <c r="AF39" s="233">
        <v>376</v>
      </c>
      <c r="AG39" s="233">
        <v>3373</v>
      </c>
      <c r="AH39" s="233">
        <v>24155</v>
      </c>
      <c r="AI39" s="233">
        <v>5163</v>
      </c>
      <c r="AJ39" s="233">
        <v>3066</v>
      </c>
      <c r="AK39" s="233">
        <v>201</v>
      </c>
      <c r="AL39" s="233">
        <v>877</v>
      </c>
      <c r="AM39" s="233">
        <v>1812</v>
      </c>
      <c r="AN39" s="233">
        <v>1376</v>
      </c>
      <c r="AO39" s="233">
        <v>1575</v>
      </c>
      <c r="AP39" s="233">
        <v>1637</v>
      </c>
      <c r="AQ39" s="233">
        <v>129</v>
      </c>
      <c r="AR39" s="233">
        <v>517</v>
      </c>
      <c r="AS39" s="234">
        <v>117394</v>
      </c>
      <c r="AT39" s="235">
        <v>22170</v>
      </c>
      <c r="AU39" s="233">
        <v>22170</v>
      </c>
      <c r="AV39" s="233">
        <v>0</v>
      </c>
      <c r="AW39" s="236">
        <v>0</v>
      </c>
      <c r="AX39" s="235">
        <v>0</v>
      </c>
      <c r="AY39" s="233">
        <v>0</v>
      </c>
      <c r="AZ39" s="233">
        <v>0</v>
      </c>
      <c r="BA39" s="236">
        <v>0</v>
      </c>
      <c r="BB39" s="235">
        <v>2662</v>
      </c>
      <c r="BC39" s="235">
        <v>-16354</v>
      </c>
      <c r="BD39" s="237">
        <v>125872</v>
      </c>
    </row>
    <row r="40" spans="1:56" ht="39">
      <c r="A40" s="238" t="s">
        <v>394</v>
      </c>
      <c r="B40" s="231" t="s">
        <v>523</v>
      </c>
      <c r="C40" s="232">
        <v>1441</v>
      </c>
      <c r="D40" s="232">
        <v>261</v>
      </c>
      <c r="E40" s="232">
        <v>1770</v>
      </c>
      <c r="F40" s="232">
        <v>230</v>
      </c>
      <c r="G40" s="232">
        <v>9421</v>
      </c>
      <c r="H40" s="232">
        <v>233</v>
      </c>
      <c r="I40" s="232">
        <v>664</v>
      </c>
      <c r="J40" s="232">
        <v>17</v>
      </c>
      <c r="K40" s="232">
        <v>276</v>
      </c>
      <c r="L40" s="232">
        <v>516</v>
      </c>
      <c r="M40" s="233">
        <v>1125</v>
      </c>
      <c r="N40" s="233">
        <v>272</v>
      </c>
      <c r="O40" s="233">
        <v>582</v>
      </c>
      <c r="P40" s="233">
        <v>827</v>
      </c>
      <c r="Q40" s="233">
        <v>396</v>
      </c>
      <c r="R40" s="233">
        <v>113</v>
      </c>
      <c r="S40" s="233">
        <v>191</v>
      </c>
      <c r="T40" s="233">
        <v>454</v>
      </c>
      <c r="U40" s="233">
        <v>196</v>
      </c>
      <c r="V40" s="233">
        <v>179</v>
      </c>
      <c r="W40" s="233">
        <v>976</v>
      </c>
      <c r="X40" s="233">
        <v>0</v>
      </c>
      <c r="Y40" s="233">
        <v>507</v>
      </c>
      <c r="Z40" s="233">
        <v>0</v>
      </c>
      <c r="AA40" s="233">
        <v>44718</v>
      </c>
      <c r="AB40" s="233">
        <v>4034</v>
      </c>
      <c r="AC40" s="233">
        <v>45</v>
      </c>
      <c r="AD40" s="233">
        <v>1379</v>
      </c>
      <c r="AE40" s="233">
        <v>227</v>
      </c>
      <c r="AF40" s="233">
        <v>1147</v>
      </c>
      <c r="AG40" s="233">
        <v>3195</v>
      </c>
      <c r="AH40" s="233">
        <v>1685</v>
      </c>
      <c r="AI40" s="233">
        <v>13606</v>
      </c>
      <c r="AJ40" s="233">
        <v>16058</v>
      </c>
      <c r="AK40" s="233">
        <v>928</v>
      </c>
      <c r="AL40" s="233">
        <v>4946</v>
      </c>
      <c r="AM40" s="233">
        <v>373</v>
      </c>
      <c r="AN40" s="233">
        <v>136</v>
      </c>
      <c r="AO40" s="233">
        <v>517</v>
      </c>
      <c r="AP40" s="233">
        <v>695</v>
      </c>
      <c r="AQ40" s="233">
        <v>321</v>
      </c>
      <c r="AR40" s="233">
        <v>282</v>
      </c>
      <c r="AS40" s="234">
        <v>114939</v>
      </c>
      <c r="AT40" s="235">
        <v>152316</v>
      </c>
      <c r="AU40" s="233">
        <v>149548</v>
      </c>
      <c r="AV40" s="233">
        <v>1669</v>
      </c>
      <c r="AW40" s="236">
        <v>1099</v>
      </c>
      <c r="AX40" s="235">
        <v>4273</v>
      </c>
      <c r="AY40" s="233">
        <v>4273</v>
      </c>
      <c r="AZ40" s="233">
        <v>0</v>
      </c>
      <c r="BA40" s="236">
        <v>0</v>
      </c>
      <c r="BB40" s="235">
        <v>1501</v>
      </c>
      <c r="BC40" s="235">
        <v>-7607</v>
      </c>
      <c r="BD40" s="237">
        <v>265422</v>
      </c>
    </row>
    <row r="41" spans="1:56" ht="357.75">
      <c r="A41" s="238" t="s">
        <v>571</v>
      </c>
      <c r="B41" s="231" t="s">
        <v>524</v>
      </c>
      <c r="C41" s="232">
        <v>6534</v>
      </c>
      <c r="D41" s="232">
        <v>1039</v>
      </c>
      <c r="E41" s="232">
        <v>2946</v>
      </c>
      <c r="F41" s="232">
        <v>3677</v>
      </c>
      <c r="G41" s="232">
        <v>2472</v>
      </c>
      <c r="H41" s="232">
        <v>180</v>
      </c>
      <c r="I41" s="232">
        <v>1018</v>
      </c>
      <c r="J41" s="232">
        <v>71</v>
      </c>
      <c r="K41" s="232">
        <v>41</v>
      </c>
      <c r="L41" s="232">
        <v>287</v>
      </c>
      <c r="M41" s="233">
        <v>48</v>
      </c>
      <c r="N41" s="233">
        <v>202</v>
      </c>
      <c r="O41" s="233">
        <v>1342</v>
      </c>
      <c r="P41" s="233">
        <v>1320</v>
      </c>
      <c r="Q41" s="233">
        <v>327</v>
      </c>
      <c r="R41" s="233">
        <v>96</v>
      </c>
      <c r="S41" s="233">
        <v>216</v>
      </c>
      <c r="T41" s="233">
        <v>463</v>
      </c>
      <c r="U41" s="233">
        <v>578</v>
      </c>
      <c r="V41" s="233">
        <v>380</v>
      </c>
      <c r="W41" s="233">
        <v>1879</v>
      </c>
      <c r="X41" s="233">
        <v>2290</v>
      </c>
      <c r="Y41" s="233">
        <v>1238</v>
      </c>
      <c r="Z41" s="233">
        <v>9971</v>
      </c>
      <c r="AA41" s="233">
        <v>11379</v>
      </c>
      <c r="AB41" s="233">
        <v>6926</v>
      </c>
      <c r="AC41" s="233">
        <v>24</v>
      </c>
      <c r="AD41" s="233">
        <v>738</v>
      </c>
      <c r="AE41" s="233">
        <v>445</v>
      </c>
      <c r="AF41" s="233">
        <v>263</v>
      </c>
      <c r="AG41" s="233">
        <v>1974</v>
      </c>
      <c r="AH41" s="233">
        <v>4435</v>
      </c>
      <c r="AI41" s="233">
        <v>9543</v>
      </c>
      <c r="AJ41" s="233">
        <v>7063</v>
      </c>
      <c r="AK41" s="233">
        <v>211</v>
      </c>
      <c r="AL41" s="233">
        <v>187</v>
      </c>
      <c r="AM41" s="233">
        <v>3864</v>
      </c>
      <c r="AN41" s="233">
        <v>3589</v>
      </c>
      <c r="AO41" s="233">
        <v>4271</v>
      </c>
      <c r="AP41" s="233">
        <v>1253</v>
      </c>
      <c r="AQ41" s="233">
        <v>547</v>
      </c>
      <c r="AR41" s="233">
        <v>898</v>
      </c>
      <c r="AS41" s="234">
        <v>96225</v>
      </c>
      <c r="AT41" s="235">
        <v>415</v>
      </c>
      <c r="AU41" s="233">
        <v>194</v>
      </c>
      <c r="AV41" s="233">
        <v>0</v>
      </c>
      <c r="AW41" s="236">
        <v>221</v>
      </c>
      <c r="AX41" s="235">
        <v>693</v>
      </c>
      <c r="AY41" s="233">
        <v>693</v>
      </c>
      <c r="AZ41" s="233">
        <v>0</v>
      </c>
      <c r="BA41" s="236">
        <v>0</v>
      </c>
      <c r="BB41" s="235">
        <v>13960</v>
      </c>
      <c r="BC41" s="235">
        <v>-9238</v>
      </c>
      <c r="BD41" s="237">
        <v>102055</v>
      </c>
    </row>
    <row r="42" spans="1:56" ht="51.75">
      <c r="A42" s="238" t="s">
        <v>572</v>
      </c>
      <c r="B42" s="231" t="s">
        <v>525</v>
      </c>
      <c r="C42" s="232">
        <v>42</v>
      </c>
      <c r="D42" s="232">
        <v>29</v>
      </c>
      <c r="E42" s="232">
        <v>218</v>
      </c>
      <c r="F42" s="232">
        <v>27</v>
      </c>
      <c r="G42" s="232">
        <v>86</v>
      </c>
      <c r="H42" s="232">
        <v>2</v>
      </c>
      <c r="I42" s="232">
        <v>36</v>
      </c>
      <c r="J42" s="232">
        <v>21</v>
      </c>
      <c r="K42" s="232">
        <v>0</v>
      </c>
      <c r="L42" s="232">
        <v>54</v>
      </c>
      <c r="M42" s="233">
        <v>900</v>
      </c>
      <c r="N42" s="233">
        <v>5</v>
      </c>
      <c r="O42" s="233">
        <v>8</v>
      </c>
      <c r="P42" s="233">
        <v>31</v>
      </c>
      <c r="Q42" s="233">
        <v>48</v>
      </c>
      <c r="R42" s="233">
        <v>27</v>
      </c>
      <c r="S42" s="233">
        <v>9</v>
      </c>
      <c r="T42" s="233">
        <v>86</v>
      </c>
      <c r="U42" s="233">
        <v>5</v>
      </c>
      <c r="V42" s="233">
        <v>123</v>
      </c>
      <c r="W42" s="233">
        <v>14</v>
      </c>
      <c r="X42" s="233">
        <v>127</v>
      </c>
      <c r="Y42" s="233">
        <v>114</v>
      </c>
      <c r="Z42" s="233">
        <v>202</v>
      </c>
      <c r="AA42" s="233">
        <v>369</v>
      </c>
      <c r="AB42" s="233">
        <v>61</v>
      </c>
      <c r="AC42" s="233">
        <v>0</v>
      </c>
      <c r="AD42" s="233">
        <v>0</v>
      </c>
      <c r="AE42" s="233">
        <v>1</v>
      </c>
      <c r="AF42" s="233">
        <v>0</v>
      </c>
      <c r="AG42" s="233">
        <v>349</v>
      </c>
      <c r="AH42" s="233">
        <v>0</v>
      </c>
      <c r="AI42" s="233">
        <v>14</v>
      </c>
      <c r="AJ42" s="233">
        <v>598</v>
      </c>
      <c r="AK42" s="233">
        <v>698</v>
      </c>
      <c r="AL42" s="233">
        <v>67</v>
      </c>
      <c r="AM42" s="233">
        <v>5</v>
      </c>
      <c r="AN42" s="233">
        <v>998</v>
      </c>
      <c r="AO42" s="233">
        <v>92</v>
      </c>
      <c r="AP42" s="233">
        <v>35</v>
      </c>
      <c r="AQ42" s="233">
        <v>5</v>
      </c>
      <c r="AR42" s="233">
        <v>10</v>
      </c>
      <c r="AS42" s="234">
        <v>5516</v>
      </c>
      <c r="AT42" s="235">
        <v>8477</v>
      </c>
      <c r="AU42" s="233">
        <v>0</v>
      </c>
      <c r="AV42" s="233">
        <v>0</v>
      </c>
      <c r="AW42" s="236">
        <v>8477</v>
      </c>
      <c r="AX42" s="235">
        <v>5381</v>
      </c>
      <c r="AY42" s="233">
        <v>5805</v>
      </c>
      <c r="AZ42" s="233">
        <v>-424</v>
      </c>
      <c r="BA42" s="236">
        <v>0</v>
      </c>
      <c r="BB42" s="235">
        <v>7161</v>
      </c>
      <c r="BC42" s="235">
        <v>-2426</v>
      </c>
      <c r="BD42" s="237">
        <v>24109</v>
      </c>
    </row>
    <row r="43" spans="1:56" ht="204.75">
      <c r="A43" s="238" t="s">
        <v>573</v>
      </c>
      <c r="B43" s="231" t="s">
        <v>526</v>
      </c>
      <c r="C43" s="232">
        <v>1304</v>
      </c>
      <c r="D43" s="232">
        <v>514</v>
      </c>
      <c r="E43" s="232">
        <v>38</v>
      </c>
      <c r="F43" s="232">
        <v>175</v>
      </c>
      <c r="G43" s="232">
        <v>8309</v>
      </c>
      <c r="H43" s="232">
        <v>128</v>
      </c>
      <c r="I43" s="232">
        <v>534</v>
      </c>
      <c r="J43" s="232">
        <v>4</v>
      </c>
      <c r="K43" s="232">
        <v>82</v>
      </c>
      <c r="L43" s="232">
        <v>752</v>
      </c>
      <c r="M43" s="233">
        <v>304</v>
      </c>
      <c r="N43" s="233">
        <v>175</v>
      </c>
      <c r="O43" s="233">
        <v>388</v>
      </c>
      <c r="P43" s="233">
        <v>311</v>
      </c>
      <c r="Q43" s="233">
        <v>77</v>
      </c>
      <c r="R43" s="233">
        <v>14</v>
      </c>
      <c r="S43" s="233">
        <v>43</v>
      </c>
      <c r="T43" s="233">
        <v>115</v>
      </c>
      <c r="U43" s="233">
        <v>34</v>
      </c>
      <c r="V43" s="233">
        <v>27</v>
      </c>
      <c r="W43" s="233">
        <v>227</v>
      </c>
      <c r="X43" s="233">
        <v>120</v>
      </c>
      <c r="Y43" s="233">
        <v>138</v>
      </c>
      <c r="Z43" s="233">
        <v>623</v>
      </c>
      <c r="AA43" s="233">
        <v>18259</v>
      </c>
      <c r="AB43" s="233">
        <v>1167</v>
      </c>
      <c r="AC43" s="233">
        <v>2</v>
      </c>
      <c r="AD43" s="233">
        <v>450</v>
      </c>
      <c r="AE43" s="233">
        <v>864</v>
      </c>
      <c r="AF43" s="233">
        <v>433</v>
      </c>
      <c r="AG43" s="233">
        <v>615</v>
      </c>
      <c r="AH43" s="233">
        <v>1187</v>
      </c>
      <c r="AI43" s="233">
        <v>2484</v>
      </c>
      <c r="AJ43" s="233">
        <v>766</v>
      </c>
      <c r="AK43" s="233">
        <v>16</v>
      </c>
      <c r="AL43" s="233">
        <v>976</v>
      </c>
      <c r="AM43" s="233">
        <v>1531</v>
      </c>
      <c r="AN43" s="233">
        <v>0</v>
      </c>
      <c r="AO43" s="233">
        <v>718</v>
      </c>
      <c r="AP43" s="233">
        <v>773</v>
      </c>
      <c r="AQ43" s="233">
        <v>513</v>
      </c>
      <c r="AR43" s="233">
        <v>528</v>
      </c>
      <c r="AS43" s="234">
        <v>45718</v>
      </c>
      <c r="AT43" s="235">
        <v>4331</v>
      </c>
      <c r="AU43" s="233">
        <v>3687</v>
      </c>
      <c r="AV43" s="233">
        <v>0</v>
      </c>
      <c r="AW43" s="236">
        <v>644</v>
      </c>
      <c r="AX43" s="235">
        <v>0</v>
      </c>
      <c r="AY43" s="233">
        <v>0</v>
      </c>
      <c r="AZ43" s="233">
        <v>0</v>
      </c>
      <c r="BA43" s="236">
        <v>0</v>
      </c>
      <c r="BB43" s="235">
        <v>5681</v>
      </c>
      <c r="BC43" s="235">
        <v>-6209</v>
      </c>
      <c r="BD43" s="237">
        <v>49521</v>
      </c>
    </row>
    <row r="44" spans="1:56" ht="115.5">
      <c r="A44" s="238" t="s">
        <v>574</v>
      </c>
      <c r="B44" s="231" t="s">
        <v>527</v>
      </c>
      <c r="C44" s="232">
        <v>4275</v>
      </c>
      <c r="D44" s="232">
        <v>942</v>
      </c>
      <c r="E44" s="232">
        <v>600</v>
      </c>
      <c r="F44" s="232">
        <v>2086</v>
      </c>
      <c r="G44" s="232">
        <v>1135</v>
      </c>
      <c r="H44" s="232">
        <v>69</v>
      </c>
      <c r="I44" s="232">
        <v>480</v>
      </c>
      <c r="J44" s="232">
        <v>49</v>
      </c>
      <c r="K44" s="232">
        <v>3</v>
      </c>
      <c r="L44" s="232">
        <v>218</v>
      </c>
      <c r="M44" s="233">
        <v>197</v>
      </c>
      <c r="N44" s="233">
        <v>84</v>
      </c>
      <c r="O44" s="233">
        <v>947</v>
      </c>
      <c r="P44" s="233">
        <v>816</v>
      </c>
      <c r="Q44" s="233">
        <v>122</v>
      </c>
      <c r="R44" s="233">
        <v>26</v>
      </c>
      <c r="S44" s="233">
        <v>59</v>
      </c>
      <c r="T44" s="233">
        <v>125</v>
      </c>
      <c r="U44" s="233">
        <v>262</v>
      </c>
      <c r="V44" s="233">
        <v>21</v>
      </c>
      <c r="W44" s="233">
        <v>213</v>
      </c>
      <c r="X44" s="233">
        <v>528</v>
      </c>
      <c r="Y44" s="233">
        <v>1304</v>
      </c>
      <c r="Z44" s="233">
        <v>1928</v>
      </c>
      <c r="AA44" s="233">
        <v>3871</v>
      </c>
      <c r="AB44" s="233">
        <v>12916</v>
      </c>
      <c r="AC44" s="233">
        <v>57</v>
      </c>
      <c r="AD44" s="233">
        <v>958</v>
      </c>
      <c r="AE44" s="233">
        <v>189</v>
      </c>
      <c r="AF44" s="233">
        <v>328</v>
      </c>
      <c r="AG44" s="233">
        <v>1400</v>
      </c>
      <c r="AH44" s="233">
        <v>1508</v>
      </c>
      <c r="AI44" s="233">
        <v>8334</v>
      </c>
      <c r="AJ44" s="233">
        <v>288</v>
      </c>
      <c r="AK44" s="233">
        <v>7</v>
      </c>
      <c r="AL44" s="233">
        <v>12</v>
      </c>
      <c r="AM44" s="233">
        <v>8591</v>
      </c>
      <c r="AN44" s="233">
        <v>0</v>
      </c>
      <c r="AO44" s="233">
        <v>1637</v>
      </c>
      <c r="AP44" s="233">
        <v>1429</v>
      </c>
      <c r="AQ44" s="233">
        <v>1700</v>
      </c>
      <c r="AR44" s="233">
        <v>1535</v>
      </c>
      <c r="AS44" s="234">
        <v>61249</v>
      </c>
      <c r="AT44" s="235">
        <v>22090</v>
      </c>
      <c r="AU44" s="233">
        <v>21423</v>
      </c>
      <c r="AV44" s="233">
        <v>0</v>
      </c>
      <c r="AW44" s="236">
        <v>667</v>
      </c>
      <c r="AX44" s="235">
        <v>0</v>
      </c>
      <c r="AY44" s="233">
        <v>0</v>
      </c>
      <c r="AZ44" s="233">
        <v>0</v>
      </c>
      <c r="BA44" s="236">
        <v>0</v>
      </c>
      <c r="BB44" s="235">
        <v>7926</v>
      </c>
      <c r="BC44" s="235">
        <v>-17233</v>
      </c>
      <c r="BD44" s="237">
        <v>74032</v>
      </c>
    </row>
    <row r="45" spans="1:56" ht="115.5">
      <c r="A45" s="238" t="s">
        <v>575</v>
      </c>
      <c r="B45" s="231" t="s">
        <v>528</v>
      </c>
      <c r="C45" s="232">
        <v>741</v>
      </c>
      <c r="D45" s="232">
        <v>29</v>
      </c>
      <c r="E45" s="232">
        <v>88</v>
      </c>
      <c r="F45" s="232">
        <v>1637</v>
      </c>
      <c r="G45" s="232">
        <v>1474</v>
      </c>
      <c r="H45" s="232">
        <v>37</v>
      </c>
      <c r="I45" s="232">
        <v>107</v>
      </c>
      <c r="J45" s="232">
        <v>126</v>
      </c>
      <c r="K45" s="232">
        <v>141</v>
      </c>
      <c r="L45" s="232">
        <v>348</v>
      </c>
      <c r="M45" s="233">
        <v>170</v>
      </c>
      <c r="N45" s="233">
        <v>81</v>
      </c>
      <c r="O45" s="233">
        <v>96</v>
      </c>
      <c r="P45" s="233">
        <v>297</v>
      </c>
      <c r="Q45" s="233">
        <v>89</v>
      </c>
      <c r="R45" s="233">
        <v>34</v>
      </c>
      <c r="S45" s="233">
        <v>79</v>
      </c>
      <c r="T45" s="233">
        <v>134</v>
      </c>
      <c r="U45" s="233">
        <v>31</v>
      </c>
      <c r="V45" s="233">
        <v>90</v>
      </c>
      <c r="W45" s="233">
        <v>128</v>
      </c>
      <c r="X45" s="233">
        <v>1686</v>
      </c>
      <c r="Y45" s="233">
        <v>695</v>
      </c>
      <c r="Z45" s="233">
        <v>270</v>
      </c>
      <c r="AA45" s="233">
        <v>2582</v>
      </c>
      <c r="AB45" s="233">
        <v>1095</v>
      </c>
      <c r="AC45" s="233">
        <v>9</v>
      </c>
      <c r="AD45" s="233">
        <v>126</v>
      </c>
      <c r="AE45" s="233">
        <v>7</v>
      </c>
      <c r="AF45" s="233">
        <v>63</v>
      </c>
      <c r="AG45" s="233">
        <v>57</v>
      </c>
      <c r="AH45" s="233">
        <v>244</v>
      </c>
      <c r="AI45" s="233">
        <v>517</v>
      </c>
      <c r="AJ45" s="233">
        <v>435</v>
      </c>
      <c r="AK45" s="233">
        <v>66</v>
      </c>
      <c r="AL45" s="233">
        <v>56</v>
      </c>
      <c r="AM45" s="233">
        <v>155</v>
      </c>
      <c r="AN45" s="233">
        <v>685</v>
      </c>
      <c r="AO45" s="233">
        <v>2970</v>
      </c>
      <c r="AP45" s="233">
        <v>1097</v>
      </c>
      <c r="AQ45" s="233">
        <v>223</v>
      </c>
      <c r="AR45" s="233">
        <v>54</v>
      </c>
      <c r="AS45" s="234">
        <v>19049</v>
      </c>
      <c r="AT45" s="235">
        <v>229099</v>
      </c>
      <c r="AU45" s="233">
        <v>822</v>
      </c>
      <c r="AV45" s="233">
        <v>0</v>
      </c>
      <c r="AW45" s="236">
        <v>228277</v>
      </c>
      <c r="AX45" s="235">
        <v>0</v>
      </c>
      <c r="AY45" s="233">
        <v>0</v>
      </c>
      <c r="AZ45" s="233">
        <v>0</v>
      </c>
      <c r="BA45" s="236">
        <v>0</v>
      </c>
      <c r="BB45" s="235">
        <v>1124</v>
      </c>
      <c r="BC45" s="235">
        <v>-12302</v>
      </c>
      <c r="BD45" s="237">
        <v>236970</v>
      </c>
    </row>
    <row r="46" spans="1:56">
      <c r="A46" s="238" t="s">
        <v>368</v>
      </c>
      <c r="B46" s="231" t="s">
        <v>529</v>
      </c>
      <c r="C46" s="232">
        <v>51</v>
      </c>
      <c r="D46" s="232">
        <v>20</v>
      </c>
      <c r="E46" s="232">
        <v>5</v>
      </c>
      <c r="F46" s="232">
        <v>85</v>
      </c>
      <c r="G46" s="232">
        <v>110</v>
      </c>
      <c r="H46" s="232">
        <v>2</v>
      </c>
      <c r="I46" s="232">
        <v>19</v>
      </c>
      <c r="J46" s="232">
        <v>6</v>
      </c>
      <c r="K46" s="232">
        <v>2</v>
      </c>
      <c r="L46" s="232">
        <v>30</v>
      </c>
      <c r="M46" s="233">
        <v>29</v>
      </c>
      <c r="N46" s="233">
        <v>3</v>
      </c>
      <c r="O46" s="233">
        <v>20</v>
      </c>
      <c r="P46" s="233">
        <v>50</v>
      </c>
      <c r="Q46" s="233">
        <v>14</v>
      </c>
      <c r="R46" s="233">
        <v>3</v>
      </c>
      <c r="S46" s="233">
        <v>5</v>
      </c>
      <c r="T46" s="233">
        <v>35</v>
      </c>
      <c r="U46" s="233">
        <v>48</v>
      </c>
      <c r="V46" s="233">
        <v>12</v>
      </c>
      <c r="W46" s="233">
        <v>22</v>
      </c>
      <c r="X46" s="233">
        <v>119</v>
      </c>
      <c r="Y46" s="233">
        <v>52</v>
      </c>
      <c r="Z46" s="233">
        <v>49</v>
      </c>
      <c r="AA46" s="233">
        <v>375</v>
      </c>
      <c r="AB46" s="233">
        <v>300</v>
      </c>
      <c r="AC46" s="233">
        <v>4</v>
      </c>
      <c r="AD46" s="233">
        <v>17</v>
      </c>
      <c r="AE46" s="233">
        <v>3</v>
      </c>
      <c r="AF46" s="233">
        <v>68</v>
      </c>
      <c r="AG46" s="233">
        <v>82</v>
      </c>
      <c r="AH46" s="233">
        <v>33</v>
      </c>
      <c r="AI46" s="233">
        <v>52</v>
      </c>
      <c r="AJ46" s="233">
        <v>599</v>
      </c>
      <c r="AK46" s="233">
        <v>16</v>
      </c>
      <c r="AL46" s="233">
        <v>38</v>
      </c>
      <c r="AM46" s="233">
        <v>38</v>
      </c>
      <c r="AN46" s="233">
        <v>472</v>
      </c>
      <c r="AO46" s="233">
        <v>7704</v>
      </c>
      <c r="AP46" s="233">
        <v>137</v>
      </c>
      <c r="AQ46" s="233">
        <v>9</v>
      </c>
      <c r="AR46" s="233">
        <v>7</v>
      </c>
      <c r="AS46" s="234">
        <v>10745</v>
      </c>
      <c r="AT46" s="235">
        <v>172392</v>
      </c>
      <c r="AU46" s="233">
        <v>22440</v>
      </c>
      <c r="AV46" s="233">
        <v>661</v>
      </c>
      <c r="AW46" s="236">
        <v>149291</v>
      </c>
      <c r="AX46" s="235">
        <v>0</v>
      </c>
      <c r="AY46" s="233">
        <v>0</v>
      </c>
      <c r="AZ46" s="233">
        <v>0</v>
      </c>
      <c r="BA46" s="236">
        <v>0</v>
      </c>
      <c r="BB46" s="235">
        <v>146</v>
      </c>
      <c r="BC46" s="235">
        <v>-331</v>
      </c>
      <c r="BD46" s="237">
        <v>182952</v>
      </c>
    </row>
    <row r="47" spans="1:56" ht="90">
      <c r="A47" s="238" t="s">
        <v>576</v>
      </c>
      <c r="B47" s="231" t="s">
        <v>530</v>
      </c>
      <c r="C47" s="232">
        <v>134</v>
      </c>
      <c r="D47" s="232">
        <v>38</v>
      </c>
      <c r="E47" s="232">
        <v>16</v>
      </c>
      <c r="F47" s="232">
        <v>722</v>
      </c>
      <c r="G47" s="232">
        <v>286</v>
      </c>
      <c r="H47" s="232">
        <v>8</v>
      </c>
      <c r="I47" s="232">
        <v>13</v>
      </c>
      <c r="J47" s="232">
        <v>9</v>
      </c>
      <c r="K47" s="232">
        <v>63</v>
      </c>
      <c r="L47" s="232">
        <v>137</v>
      </c>
      <c r="M47" s="233">
        <v>23</v>
      </c>
      <c r="N47" s="233">
        <v>12</v>
      </c>
      <c r="O47" s="233">
        <v>52</v>
      </c>
      <c r="P47" s="233">
        <v>347</v>
      </c>
      <c r="Q47" s="233">
        <v>16</v>
      </c>
      <c r="R47" s="233">
        <v>6</v>
      </c>
      <c r="S47" s="233">
        <v>21</v>
      </c>
      <c r="T47" s="233">
        <v>47</v>
      </c>
      <c r="U47" s="233">
        <v>23</v>
      </c>
      <c r="V47" s="233">
        <v>26</v>
      </c>
      <c r="W47" s="233">
        <v>64</v>
      </c>
      <c r="X47" s="233">
        <v>217</v>
      </c>
      <c r="Y47" s="233">
        <v>171</v>
      </c>
      <c r="Z47" s="233">
        <v>215</v>
      </c>
      <c r="AA47" s="233">
        <v>286</v>
      </c>
      <c r="AB47" s="233">
        <v>989</v>
      </c>
      <c r="AC47" s="233">
        <v>0</v>
      </c>
      <c r="AD47" s="233">
        <v>109</v>
      </c>
      <c r="AE47" s="233">
        <v>5</v>
      </c>
      <c r="AF47" s="233">
        <v>22</v>
      </c>
      <c r="AG47" s="233">
        <v>146</v>
      </c>
      <c r="AH47" s="233">
        <v>37</v>
      </c>
      <c r="AI47" s="233">
        <v>20</v>
      </c>
      <c r="AJ47" s="233">
        <v>92</v>
      </c>
      <c r="AK47" s="233">
        <v>19</v>
      </c>
      <c r="AL47" s="233">
        <v>0</v>
      </c>
      <c r="AM47" s="233">
        <v>25</v>
      </c>
      <c r="AN47" s="233">
        <v>977</v>
      </c>
      <c r="AO47" s="233">
        <v>15</v>
      </c>
      <c r="AP47" s="233">
        <v>9302</v>
      </c>
      <c r="AQ47" s="233">
        <v>92</v>
      </c>
      <c r="AR47" s="233">
        <v>16</v>
      </c>
      <c r="AS47" s="234">
        <v>14818</v>
      </c>
      <c r="AT47" s="235">
        <v>121250</v>
      </c>
      <c r="AU47" s="233">
        <v>22761</v>
      </c>
      <c r="AV47" s="233">
        <v>4499</v>
      </c>
      <c r="AW47" s="236">
        <v>93990</v>
      </c>
      <c r="AX47" s="235">
        <v>0</v>
      </c>
      <c r="AY47" s="233">
        <v>0</v>
      </c>
      <c r="AZ47" s="233">
        <v>0</v>
      </c>
      <c r="BA47" s="236">
        <v>0</v>
      </c>
      <c r="BB47" s="235">
        <v>521</v>
      </c>
      <c r="BC47" s="235">
        <v>-2233</v>
      </c>
      <c r="BD47" s="237">
        <v>134356</v>
      </c>
    </row>
    <row r="48" spans="1:56" ht="77.25">
      <c r="A48" s="238" t="s">
        <v>577</v>
      </c>
      <c r="B48" s="231" t="s">
        <v>531</v>
      </c>
      <c r="C48" s="232">
        <v>33</v>
      </c>
      <c r="D48" s="232">
        <v>14</v>
      </c>
      <c r="E48" s="232">
        <v>1</v>
      </c>
      <c r="F48" s="232">
        <v>11</v>
      </c>
      <c r="G48" s="232">
        <v>42</v>
      </c>
      <c r="H48" s="232">
        <v>0</v>
      </c>
      <c r="I48" s="232">
        <v>89</v>
      </c>
      <c r="J48" s="232">
        <v>2</v>
      </c>
      <c r="K48" s="232">
        <v>0</v>
      </c>
      <c r="L48" s="232">
        <v>7</v>
      </c>
      <c r="M48" s="233">
        <v>2</v>
      </c>
      <c r="N48" s="233">
        <v>1</v>
      </c>
      <c r="O48" s="233">
        <v>4</v>
      </c>
      <c r="P48" s="233">
        <v>44</v>
      </c>
      <c r="Q48" s="233">
        <v>3</v>
      </c>
      <c r="R48" s="233">
        <v>1</v>
      </c>
      <c r="S48" s="233">
        <v>10</v>
      </c>
      <c r="T48" s="233">
        <v>29</v>
      </c>
      <c r="U48" s="233">
        <v>1</v>
      </c>
      <c r="V48" s="233">
        <v>163</v>
      </c>
      <c r="W48" s="233">
        <v>4</v>
      </c>
      <c r="X48" s="233">
        <v>35</v>
      </c>
      <c r="Y48" s="233">
        <v>22</v>
      </c>
      <c r="Z48" s="233">
        <v>10</v>
      </c>
      <c r="AA48" s="233">
        <v>275</v>
      </c>
      <c r="AB48" s="233">
        <v>199</v>
      </c>
      <c r="AC48" s="233">
        <v>0</v>
      </c>
      <c r="AD48" s="233">
        <v>131</v>
      </c>
      <c r="AE48" s="233">
        <v>1706</v>
      </c>
      <c r="AF48" s="233">
        <v>6</v>
      </c>
      <c r="AG48" s="233">
        <v>343</v>
      </c>
      <c r="AH48" s="233">
        <v>10</v>
      </c>
      <c r="AI48" s="233">
        <v>223</v>
      </c>
      <c r="AJ48" s="233">
        <v>511</v>
      </c>
      <c r="AK48" s="233">
        <v>2</v>
      </c>
      <c r="AL48" s="233">
        <v>132</v>
      </c>
      <c r="AM48" s="233">
        <v>18</v>
      </c>
      <c r="AN48" s="233">
        <v>1722</v>
      </c>
      <c r="AO48" s="233">
        <v>123</v>
      </c>
      <c r="AP48" s="233">
        <v>80</v>
      </c>
      <c r="AQ48" s="233">
        <v>1338</v>
      </c>
      <c r="AR48" s="233">
        <v>2804</v>
      </c>
      <c r="AS48" s="234">
        <v>10151</v>
      </c>
      <c r="AT48" s="235">
        <v>27753</v>
      </c>
      <c r="AU48" s="233">
        <v>12596</v>
      </c>
      <c r="AV48" s="233">
        <v>307</v>
      </c>
      <c r="AW48" s="236">
        <v>14850</v>
      </c>
      <c r="AX48" s="235">
        <v>33</v>
      </c>
      <c r="AY48" s="233">
        <v>0</v>
      </c>
      <c r="AZ48" s="233">
        <v>0</v>
      </c>
      <c r="BA48" s="236">
        <v>33</v>
      </c>
      <c r="BB48" s="235">
        <v>3141</v>
      </c>
      <c r="BC48" s="235">
        <v>-11909</v>
      </c>
      <c r="BD48" s="237">
        <v>29169</v>
      </c>
    </row>
    <row r="49" spans="1:56" ht="51.75">
      <c r="A49" s="238" t="s">
        <v>413</v>
      </c>
      <c r="B49" s="231" t="s">
        <v>532</v>
      </c>
      <c r="C49" s="232">
        <v>197</v>
      </c>
      <c r="D49" s="232">
        <v>226</v>
      </c>
      <c r="E49" s="232">
        <v>26</v>
      </c>
      <c r="F49" s="232">
        <v>136</v>
      </c>
      <c r="G49" s="232">
        <v>187</v>
      </c>
      <c r="H49" s="232">
        <v>40</v>
      </c>
      <c r="I49" s="232">
        <v>40</v>
      </c>
      <c r="J49" s="232">
        <v>3</v>
      </c>
      <c r="K49" s="232">
        <v>2</v>
      </c>
      <c r="L49" s="232">
        <v>34</v>
      </c>
      <c r="M49" s="233">
        <v>15</v>
      </c>
      <c r="N49" s="233">
        <v>7</v>
      </c>
      <c r="O49" s="233">
        <v>37</v>
      </c>
      <c r="P49" s="233">
        <v>48</v>
      </c>
      <c r="Q49" s="233">
        <v>11</v>
      </c>
      <c r="R49" s="233">
        <v>5</v>
      </c>
      <c r="S49" s="233">
        <v>18</v>
      </c>
      <c r="T49" s="233">
        <v>33</v>
      </c>
      <c r="U49" s="233">
        <v>9</v>
      </c>
      <c r="V49" s="233">
        <v>7</v>
      </c>
      <c r="W49" s="233">
        <v>45</v>
      </c>
      <c r="X49" s="233">
        <v>207</v>
      </c>
      <c r="Y49" s="233">
        <v>221</v>
      </c>
      <c r="Z49" s="233">
        <v>101</v>
      </c>
      <c r="AA49" s="233">
        <v>2495</v>
      </c>
      <c r="AB49" s="233">
        <v>385</v>
      </c>
      <c r="AC49" s="233">
        <v>8</v>
      </c>
      <c r="AD49" s="233">
        <v>186</v>
      </c>
      <c r="AE49" s="233">
        <v>29</v>
      </c>
      <c r="AF49" s="233">
        <v>61</v>
      </c>
      <c r="AG49" s="233">
        <v>351</v>
      </c>
      <c r="AH49" s="233">
        <v>419</v>
      </c>
      <c r="AI49" s="233">
        <v>270</v>
      </c>
      <c r="AJ49" s="233">
        <v>535</v>
      </c>
      <c r="AK49" s="233">
        <v>21</v>
      </c>
      <c r="AL49" s="233">
        <v>32</v>
      </c>
      <c r="AM49" s="233">
        <v>123</v>
      </c>
      <c r="AN49" s="233">
        <v>0</v>
      </c>
      <c r="AO49" s="233">
        <v>114</v>
      </c>
      <c r="AP49" s="233">
        <v>413</v>
      </c>
      <c r="AQ49" s="233">
        <v>118</v>
      </c>
      <c r="AR49" s="233">
        <v>196</v>
      </c>
      <c r="AS49" s="234">
        <v>7411</v>
      </c>
      <c r="AT49" s="235">
        <v>31519</v>
      </c>
      <c r="AU49" s="233">
        <v>18034</v>
      </c>
      <c r="AV49" s="233">
        <v>13460</v>
      </c>
      <c r="AW49" s="236">
        <v>25</v>
      </c>
      <c r="AX49" s="235">
        <v>254</v>
      </c>
      <c r="AY49" s="233">
        <v>254</v>
      </c>
      <c r="AZ49" s="233">
        <v>0</v>
      </c>
      <c r="BA49" s="236">
        <v>0</v>
      </c>
      <c r="BB49" s="235">
        <v>4414</v>
      </c>
      <c r="BC49" s="235">
        <v>-7118</v>
      </c>
      <c r="BD49" s="237">
        <v>36480</v>
      </c>
    </row>
    <row r="50" spans="1:56">
      <c r="A50" s="241" t="s">
        <v>578</v>
      </c>
      <c r="B50" s="242" t="s">
        <v>579</v>
      </c>
      <c r="C50" s="243">
        <v>522575</v>
      </c>
      <c r="D50" s="243">
        <v>62601</v>
      </c>
      <c r="E50" s="243">
        <v>50767</v>
      </c>
      <c r="F50" s="243">
        <v>108581</v>
      </c>
      <c r="G50" s="243">
        <v>661544</v>
      </c>
      <c r="H50" s="244">
        <v>43449</v>
      </c>
      <c r="I50" s="243">
        <v>97989</v>
      </c>
      <c r="J50" s="243">
        <v>57469</v>
      </c>
      <c r="K50" s="243">
        <v>107492</v>
      </c>
      <c r="L50" s="243">
        <v>115585</v>
      </c>
      <c r="M50" s="245">
        <v>55051</v>
      </c>
      <c r="N50" s="245">
        <v>58928</v>
      </c>
      <c r="O50" s="245">
        <v>96846</v>
      </c>
      <c r="P50" s="245">
        <v>373485</v>
      </c>
      <c r="Q50" s="245">
        <v>59183</v>
      </c>
      <c r="R50" s="245">
        <v>36675</v>
      </c>
      <c r="S50" s="245">
        <v>43605</v>
      </c>
      <c r="T50" s="245">
        <v>68910</v>
      </c>
      <c r="U50" s="245">
        <v>50412</v>
      </c>
      <c r="V50" s="245">
        <v>30351</v>
      </c>
      <c r="W50" s="245">
        <v>54757</v>
      </c>
      <c r="X50" s="245">
        <v>198015</v>
      </c>
      <c r="Y50" s="245">
        <v>27224</v>
      </c>
      <c r="Z50" s="245">
        <v>262065</v>
      </c>
      <c r="AA50" s="245">
        <v>422356</v>
      </c>
      <c r="AB50" s="245">
        <v>227480</v>
      </c>
      <c r="AC50" s="245">
        <v>1795</v>
      </c>
      <c r="AD50" s="245">
        <v>19010</v>
      </c>
      <c r="AE50" s="245">
        <v>19845</v>
      </c>
      <c r="AF50" s="245">
        <v>25830</v>
      </c>
      <c r="AG50" s="245">
        <v>69688</v>
      </c>
      <c r="AH50" s="245">
        <v>39773</v>
      </c>
      <c r="AI50" s="245">
        <v>66467</v>
      </c>
      <c r="AJ50" s="245">
        <v>57235</v>
      </c>
      <c r="AK50" s="245">
        <v>6822</v>
      </c>
      <c r="AL50" s="245">
        <v>21036</v>
      </c>
      <c r="AM50" s="245">
        <v>35349</v>
      </c>
      <c r="AN50" s="245">
        <v>73172</v>
      </c>
      <c r="AO50" s="245">
        <v>46798</v>
      </c>
      <c r="AP50" s="245">
        <v>55830</v>
      </c>
      <c r="AQ50" s="245">
        <v>10888</v>
      </c>
      <c r="AR50" s="245">
        <v>13538</v>
      </c>
      <c r="AS50" s="246">
        <v>4456471</v>
      </c>
      <c r="AT50" s="247">
        <v>2618126</v>
      </c>
      <c r="AU50" s="245">
        <v>1977640</v>
      </c>
      <c r="AV50" s="245">
        <v>23865</v>
      </c>
      <c r="AW50" s="246">
        <v>616621</v>
      </c>
      <c r="AX50" s="247">
        <v>595194</v>
      </c>
      <c r="AY50" s="245">
        <v>470327</v>
      </c>
      <c r="AZ50" s="245">
        <v>124730</v>
      </c>
      <c r="BA50" s="246">
        <v>137</v>
      </c>
      <c r="BB50" s="245">
        <v>1432690</v>
      </c>
      <c r="BC50" s="245">
        <v>-1662128</v>
      </c>
      <c r="BD50" s="247">
        <v>7440353</v>
      </c>
    </row>
    <row r="51" spans="1:56" ht="64.5">
      <c r="A51" s="248" t="s">
        <v>580</v>
      </c>
      <c r="B51" s="249" t="s">
        <v>581</v>
      </c>
      <c r="C51" s="233">
        <v>54657</v>
      </c>
      <c r="D51" s="233">
        <v>19913</v>
      </c>
      <c r="E51" s="233">
        <v>11451</v>
      </c>
      <c r="F51" s="233">
        <v>19575</v>
      </c>
      <c r="G51" s="233">
        <v>46236</v>
      </c>
      <c r="H51" s="233">
        <v>10407</v>
      </c>
      <c r="I51" s="233">
        <v>10370</v>
      </c>
      <c r="J51" s="233">
        <v>2721</v>
      </c>
      <c r="K51" s="233">
        <v>3451</v>
      </c>
      <c r="L51" s="233">
        <v>7830</v>
      </c>
      <c r="M51" s="233">
        <v>4813</v>
      </c>
      <c r="N51" s="233">
        <v>4275</v>
      </c>
      <c r="O51" s="233">
        <v>9199</v>
      </c>
      <c r="P51" s="233">
        <v>24623</v>
      </c>
      <c r="Q51" s="233">
        <v>9077</v>
      </c>
      <c r="R51" s="233">
        <v>4018</v>
      </c>
      <c r="S51" s="233">
        <v>5870</v>
      </c>
      <c r="T51" s="233">
        <v>13118</v>
      </c>
      <c r="U51" s="233">
        <v>6297</v>
      </c>
      <c r="V51" s="233">
        <v>9214</v>
      </c>
      <c r="W51" s="233">
        <v>14484</v>
      </c>
      <c r="X51" s="233">
        <v>43444</v>
      </c>
      <c r="Y51" s="233">
        <v>9779</v>
      </c>
      <c r="Z51" s="233">
        <v>31614</v>
      </c>
      <c r="AA51" s="233">
        <v>153059</v>
      </c>
      <c r="AB51" s="233">
        <v>110545</v>
      </c>
      <c r="AC51" s="233">
        <v>2928</v>
      </c>
      <c r="AD51" s="233">
        <v>7805</v>
      </c>
      <c r="AE51" s="233">
        <v>6062</v>
      </c>
      <c r="AF51" s="233">
        <v>10156</v>
      </c>
      <c r="AG51" s="233">
        <v>20856</v>
      </c>
      <c r="AH51" s="233">
        <v>37211</v>
      </c>
      <c r="AI51" s="233">
        <v>19189</v>
      </c>
      <c r="AJ51" s="233">
        <v>27413</v>
      </c>
      <c r="AK51" s="233">
        <v>10560</v>
      </c>
      <c r="AL51" s="233">
        <v>7969</v>
      </c>
      <c r="AM51" s="233">
        <v>22716</v>
      </c>
      <c r="AN51" s="233">
        <v>148689</v>
      </c>
      <c r="AO51" s="233">
        <v>120015</v>
      </c>
      <c r="AP51" s="233">
        <v>63889</v>
      </c>
      <c r="AQ51" s="233">
        <v>14626</v>
      </c>
      <c r="AR51" s="233">
        <v>10623</v>
      </c>
      <c r="AS51" s="235">
        <v>1170747</v>
      </c>
      <c r="AT51" s="235"/>
      <c r="AU51" s="250"/>
      <c r="AV51" s="250"/>
      <c r="AW51" s="250"/>
      <c r="AX51" s="250"/>
      <c r="AY51" s="250"/>
      <c r="AZ51" s="250"/>
      <c r="BA51" s="250"/>
      <c r="BB51" s="250"/>
      <c r="BC51" s="250"/>
      <c r="BD51" s="250"/>
    </row>
    <row r="52" spans="1:56" ht="64.5">
      <c r="A52" s="248" t="s">
        <v>582</v>
      </c>
      <c r="B52" s="249" t="s">
        <v>583</v>
      </c>
      <c r="C52" s="233">
        <v>13982</v>
      </c>
      <c r="D52" s="233">
        <v>3938</v>
      </c>
      <c r="E52" s="233">
        <v>10744</v>
      </c>
      <c r="F52" s="233">
        <v>970</v>
      </c>
      <c r="G52" s="233">
        <v>172258</v>
      </c>
      <c r="H52" s="233">
        <v>17492</v>
      </c>
      <c r="I52" s="233">
        <v>7368</v>
      </c>
      <c r="J52" s="233">
        <v>615</v>
      </c>
      <c r="K52" s="233">
        <v>32889</v>
      </c>
      <c r="L52" s="233">
        <v>14884</v>
      </c>
      <c r="M52" s="233">
        <v>14084</v>
      </c>
      <c r="N52" s="233">
        <v>2999</v>
      </c>
      <c r="O52" s="233">
        <v>7792</v>
      </c>
      <c r="P52" s="233">
        <v>2388</v>
      </c>
      <c r="Q52" s="233">
        <v>4263</v>
      </c>
      <c r="R52" s="233">
        <v>12235</v>
      </c>
      <c r="S52" s="233">
        <v>10686</v>
      </c>
      <c r="T52" s="233">
        <v>8774</v>
      </c>
      <c r="U52" s="233">
        <v>15999</v>
      </c>
      <c r="V52" s="233">
        <v>6387</v>
      </c>
      <c r="W52" s="233">
        <v>8057</v>
      </c>
      <c r="X52" s="233">
        <v>16901</v>
      </c>
      <c r="Y52" s="233">
        <v>1683</v>
      </c>
      <c r="Z52" s="233">
        <v>16798</v>
      </c>
      <c r="AA52" s="233">
        <v>8818</v>
      </c>
      <c r="AB52" s="233">
        <v>13197</v>
      </c>
      <c r="AC52" s="233">
        <v>307</v>
      </c>
      <c r="AD52" s="233">
        <v>2092</v>
      </c>
      <c r="AE52" s="233">
        <v>1045</v>
      </c>
      <c r="AF52" s="233">
        <v>7401</v>
      </c>
      <c r="AG52" s="233">
        <v>3553</v>
      </c>
      <c r="AH52" s="233">
        <v>7112</v>
      </c>
      <c r="AI52" s="233">
        <v>31033</v>
      </c>
      <c r="AJ52" s="233">
        <v>2779</v>
      </c>
      <c r="AK52" s="233">
        <v>803</v>
      </c>
      <c r="AL52" s="233">
        <v>1572</v>
      </c>
      <c r="AM52" s="233">
        <v>4114</v>
      </c>
      <c r="AN52" s="233">
        <v>65</v>
      </c>
      <c r="AO52" s="233">
        <v>3041</v>
      </c>
      <c r="AP52" s="233">
        <v>2561</v>
      </c>
      <c r="AQ52" s="233">
        <v>1002</v>
      </c>
      <c r="AR52" s="233">
        <v>895</v>
      </c>
      <c r="AS52" s="235">
        <v>495576</v>
      </c>
      <c r="AT52" s="235"/>
      <c r="AU52" s="250"/>
      <c r="AV52" s="250"/>
      <c r="AW52" s="250"/>
      <c r="AX52" s="250"/>
      <c r="AY52" s="250"/>
      <c r="AZ52" s="250"/>
      <c r="BA52" s="250"/>
      <c r="BB52" s="250"/>
      <c r="BC52" s="250"/>
      <c r="BD52" s="250"/>
    </row>
    <row r="53" spans="1:56" ht="64.5">
      <c r="A53" s="248" t="s">
        <v>584</v>
      </c>
      <c r="B53" s="249" t="s">
        <v>585</v>
      </c>
      <c r="C53" s="233">
        <v>-6047</v>
      </c>
      <c r="D53" s="233">
        <v>-2338</v>
      </c>
      <c r="E53" s="233">
        <v>-1570</v>
      </c>
      <c r="F53" s="233">
        <v>-48</v>
      </c>
      <c r="G53" s="233">
        <v>-416</v>
      </c>
      <c r="H53" s="233">
        <v>-21</v>
      </c>
      <c r="I53" s="233">
        <v>0</v>
      </c>
      <c r="J53" s="233">
        <v>0</v>
      </c>
      <c r="K53" s="233">
        <v>0</v>
      </c>
      <c r="L53" s="233">
        <v>0</v>
      </c>
      <c r="M53" s="233">
        <v>0</v>
      </c>
      <c r="N53" s="233">
        <v>0</v>
      </c>
      <c r="O53" s="233">
        <v>0</v>
      </c>
      <c r="P53" s="233">
        <v>0</v>
      </c>
      <c r="Q53" s="233">
        <v>0</v>
      </c>
      <c r="R53" s="233">
        <v>0</v>
      </c>
      <c r="S53" s="233">
        <v>0</v>
      </c>
      <c r="T53" s="233">
        <v>-542</v>
      </c>
      <c r="U53" s="233">
        <v>0</v>
      </c>
      <c r="V53" s="233">
        <v>0</v>
      </c>
      <c r="W53" s="233">
        <v>0</v>
      </c>
      <c r="X53" s="233">
        <v>-4506</v>
      </c>
      <c r="Y53" s="233">
        <v>-1085</v>
      </c>
      <c r="Z53" s="233">
        <v>-100</v>
      </c>
      <c r="AA53" s="233">
        <v>0</v>
      </c>
      <c r="AB53" s="233">
        <v>-3327</v>
      </c>
      <c r="AC53" s="233">
        <v>-2</v>
      </c>
      <c r="AD53" s="233">
        <v>0</v>
      </c>
      <c r="AE53" s="233">
        <v>-60</v>
      </c>
      <c r="AF53" s="233">
        <v>-183</v>
      </c>
      <c r="AG53" s="233">
        <v>0</v>
      </c>
      <c r="AH53" s="233">
        <v>0</v>
      </c>
      <c r="AI53" s="233">
        <v>-3127</v>
      </c>
      <c r="AJ53" s="233">
        <v>0</v>
      </c>
      <c r="AK53" s="233">
        <v>-20</v>
      </c>
      <c r="AL53" s="233">
        <v>0</v>
      </c>
      <c r="AM53" s="233">
        <v>-430</v>
      </c>
      <c r="AN53" s="233">
        <v>0</v>
      </c>
      <c r="AO53" s="233">
        <v>0</v>
      </c>
      <c r="AP53" s="233">
        <v>-289</v>
      </c>
      <c r="AQ53" s="233">
        <v>-4193</v>
      </c>
      <c r="AR53" s="233">
        <v>0</v>
      </c>
      <c r="AS53" s="235">
        <v>-28304</v>
      </c>
      <c r="AT53" s="235"/>
      <c r="AU53" s="250"/>
      <c r="AV53" s="250"/>
      <c r="AW53" s="250"/>
      <c r="AX53" s="250"/>
      <c r="AY53" s="250"/>
      <c r="AZ53" s="250"/>
      <c r="BA53" s="250"/>
      <c r="BB53" s="250"/>
      <c r="BC53" s="250"/>
      <c r="BD53" s="250"/>
    </row>
    <row r="54" spans="1:56" ht="51.75">
      <c r="A54" s="248" t="s">
        <v>586</v>
      </c>
      <c r="B54" s="249" t="s">
        <v>587</v>
      </c>
      <c r="C54" s="233">
        <v>252566</v>
      </c>
      <c r="D54" s="233">
        <v>5509</v>
      </c>
      <c r="E54" s="233">
        <v>72750</v>
      </c>
      <c r="F54" s="233">
        <v>49704</v>
      </c>
      <c r="G54" s="233">
        <v>58370</v>
      </c>
      <c r="H54" s="233">
        <v>6120</v>
      </c>
      <c r="I54" s="233">
        <v>12962</v>
      </c>
      <c r="J54" s="233">
        <v>2655</v>
      </c>
      <c r="K54" s="233">
        <v>3609</v>
      </c>
      <c r="L54" s="233">
        <v>623</v>
      </c>
      <c r="M54" s="233">
        <v>5757</v>
      </c>
      <c r="N54" s="233">
        <v>4175</v>
      </c>
      <c r="O54" s="233">
        <v>5958</v>
      </c>
      <c r="P54" s="233">
        <v>32941</v>
      </c>
      <c r="Q54" s="233">
        <v>4222</v>
      </c>
      <c r="R54" s="233">
        <v>349</v>
      </c>
      <c r="S54" s="233">
        <v>4757</v>
      </c>
      <c r="T54" s="233">
        <v>7308</v>
      </c>
      <c r="U54" s="233">
        <v>-875</v>
      </c>
      <c r="V54" s="233">
        <v>10144</v>
      </c>
      <c r="W54" s="233">
        <v>11299</v>
      </c>
      <c r="X54" s="233">
        <v>43691</v>
      </c>
      <c r="Y54" s="233">
        <v>685</v>
      </c>
      <c r="Z54" s="233">
        <v>32169</v>
      </c>
      <c r="AA54" s="233">
        <v>253203</v>
      </c>
      <c r="AB54" s="233">
        <v>78387</v>
      </c>
      <c r="AC54" s="233">
        <v>464</v>
      </c>
      <c r="AD54" s="233">
        <v>10497</v>
      </c>
      <c r="AE54" s="233">
        <v>4011</v>
      </c>
      <c r="AF54" s="233">
        <v>22837</v>
      </c>
      <c r="AG54" s="233">
        <v>44804</v>
      </c>
      <c r="AH54" s="233">
        <v>41776</v>
      </c>
      <c r="AI54" s="233">
        <v>151860</v>
      </c>
      <c r="AJ54" s="233">
        <v>14628</v>
      </c>
      <c r="AK54" s="233">
        <v>5944</v>
      </c>
      <c r="AL54" s="233">
        <v>18944</v>
      </c>
      <c r="AM54" s="233">
        <v>12283</v>
      </c>
      <c r="AN54" s="233">
        <v>15044</v>
      </c>
      <c r="AO54" s="233">
        <v>13098</v>
      </c>
      <c r="AP54" s="233">
        <v>12365</v>
      </c>
      <c r="AQ54" s="233">
        <v>6846</v>
      </c>
      <c r="AR54" s="233">
        <v>11424</v>
      </c>
      <c r="AS54" s="235">
        <v>1345863</v>
      </c>
      <c r="AT54" s="235"/>
      <c r="AU54" s="250"/>
      <c r="AV54" s="250"/>
      <c r="AW54" s="250"/>
      <c r="AX54" s="250"/>
      <c r="AY54" s="250"/>
      <c r="AZ54" s="250"/>
      <c r="BA54" s="250"/>
      <c r="BB54" s="250"/>
      <c r="BC54" s="250"/>
      <c r="BD54" s="250"/>
    </row>
    <row r="55" spans="1:56" ht="77.25">
      <c r="A55" s="251" t="s">
        <v>588</v>
      </c>
      <c r="B55" s="242" t="s">
        <v>589</v>
      </c>
      <c r="C55" s="235">
        <v>315158</v>
      </c>
      <c r="D55" s="235">
        <v>27022</v>
      </c>
      <c r="E55" s="235">
        <v>93375</v>
      </c>
      <c r="F55" s="235">
        <v>70201</v>
      </c>
      <c r="G55" s="235">
        <v>276448</v>
      </c>
      <c r="H55" s="235">
        <v>33998</v>
      </c>
      <c r="I55" s="235">
        <v>30700</v>
      </c>
      <c r="J55" s="235">
        <v>5991</v>
      </c>
      <c r="K55" s="235">
        <v>39949</v>
      </c>
      <c r="L55" s="235">
        <v>23337</v>
      </c>
      <c r="M55" s="235">
        <v>24654</v>
      </c>
      <c r="N55" s="235">
        <v>11449</v>
      </c>
      <c r="O55" s="235">
        <v>22949</v>
      </c>
      <c r="P55" s="235">
        <v>59952</v>
      </c>
      <c r="Q55" s="235">
        <v>17562</v>
      </c>
      <c r="R55" s="235">
        <v>16602</v>
      </c>
      <c r="S55" s="235">
        <v>21313</v>
      </c>
      <c r="T55" s="235">
        <v>28658</v>
      </c>
      <c r="U55" s="235">
        <v>21421</v>
      </c>
      <c r="V55" s="235">
        <v>25745</v>
      </c>
      <c r="W55" s="235">
        <v>33840</v>
      </c>
      <c r="X55" s="235">
        <v>99530</v>
      </c>
      <c r="Y55" s="235">
        <v>11062</v>
      </c>
      <c r="Z55" s="235">
        <v>80481</v>
      </c>
      <c r="AA55" s="235">
        <v>415080</v>
      </c>
      <c r="AB55" s="235">
        <v>198802</v>
      </c>
      <c r="AC55" s="235">
        <v>3697</v>
      </c>
      <c r="AD55" s="235">
        <v>20394</v>
      </c>
      <c r="AE55" s="235">
        <v>11058</v>
      </c>
      <c r="AF55" s="235">
        <v>40211</v>
      </c>
      <c r="AG55" s="235">
        <v>69213</v>
      </c>
      <c r="AH55" s="235">
        <v>86099</v>
      </c>
      <c r="AI55" s="235">
        <v>198955</v>
      </c>
      <c r="AJ55" s="235">
        <v>44820</v>
      </c>
      <c r="AK55" s="235">
        <v>17287</v>
      </c>
      <c r="AL55" s="235">
        <v>28485</v>
      </c>
      <c r="AM55" s="235">
        <v>38683</v>
      </c>
      <c r="AN55" s="235">
        <v>163798</v>
      </c>
      <c r="AO55" s="235">
        <v>136154</v>
      </c>
      <c r="AP55" s="235">
        <v>78526</v>
      </c>
      <c r="AQ55" s="235">
        <v>18281</v>
      </c>
      <c r="AR55" s="235">
        <v>22942</v>
      </c>
      <c r="AS55" s="235">
        <v>2983882</v>
      </c>
      <c r="AT55" s="235"/>
      <c r="AU55" s="252"/>
      <c r="AV55" s="252"/>
      <c r="AW55" s="252"/>
      <c r="AX55" s="252"/>
      <c r="AY55" s="252"/>
      <c r="AZ55" s="252"/>
      <c r="BA55" s="252"/>
      <c r="BB55" s="252"/>
      <c r="BC55" s="252"/>
      <c r="BD55" s="252"/>
    </row>
    <row r="56" spans="1:56">
      <c r="A56" s="253" t="s">
        <v>590</v>
      </c>
      <c r="B56" s="254" t="s">
        <v>591</v>
      </c>
      <c r="C56" s="255">
        <v>837733</v>
      </c>
      <c r="D56" s="256">
        <v>89623</v>
      </c>
      <c r="E56" s="256">
        <v>144142</v>
      </c>
      <c r="F56" s="256">
        <v>178782</v>
      </c>
      <c r="G56" s="256">
        <v>937992</v>
      </c>
      <c r="H56" s="256">
        <v>77447</v>
      </c>
      <c r="I56" s="256">
        <v>128689</v>
      </c>
      <c r="J56" s="256">
        <v>63460</v>
      </c>
      <c r="K56" s="256">
        <v>147441</v>
      </c>
      <c r="L56" s="256">
        <v>138922</v>
      </c>
      <c r="M56" s="256">
        <v>79705</v>
      </c>
      <c r="N56" s="256">
        <v>70377</v>
      </c>
      <c r="O56" s="256">
        <v>119795</v>
      </c>
      <c r="P56" s="256">
        <v>433437</v>
      </c>
      <c r="Q56" s="256">
        <v>76745</v>
      </c>
      <c r="R56" s="256">
        <v>53277</v>
      </c>
      <c r="S56" s="256">
        <v>64918</v>
      </c>
      <c r="T56" s="256">
        <v>97568</v>
      </c>
      <c r="U56" s="256">
        <v>71833</v>
      </c>
      <c r="V56" s="256">
        <v>56096</v>
      </c>
      <c r="W56" s="256">
        <v>88597</v>
      </c>
      <c r="X56" s="256">
        <v>297545</v>
      </c>
      <c r="Y56" s="256">
        <v>38286</v>
      </c>
      <c r="Z56" s="256">
        <v>342546</v>
      </c>
      <c r="AA56" s="256">
        <v>837436</v>
      </c>
      <c r="AB56" s="256">
        <v>426282</v>
      </c>
      <c r="AC56" s="256">
        <v>5492</v>
      </c>
      <c r="AD56" s="256">
        <v>39404</v>
      </c>
      <c r="AE56" s="256">
        <v>30903</v>
      </c>
      <c r="AF56" s="256">
        <v>66041</v>
      </c>
      <c r="AG56" s="256">
        <v>138901</v>
      </c>
      <c r="AH56" s="256">
        <v>125872</v>
      </c>
      <c r="AI56" s="256">
        <v>265422</v>
      </c>
      <c r="AJ56" s="256">
        <v>102055</v>
      </c>
      <c r="AK56" s="256">
        <v>24109</v>
      </c>
      <c r="AL56" s="256">
        <v>49521</v>
      </c>
      <c r="AM56" s="256">
        <v>74032</v>
      </c>
      <c r="AN56" s="256">
        <v>236970</v>
      </c>
      <c r="AO56" s="256">
        <v>182952</v>
      </c>
      <c r="AP56" s="256">
        <v>134356</v>
      </c>
      <c r="AQ56" s="256">
        <v>29169</v>
      </c>
      <c r="AR56" s="256">
        <v>36480</v>
      </c>
      <c r="AS56" s="256">
        <v>7440353</v>
      </c>
      <c r="AT56" s="235"/>
      <c r="AU56" s="252"/>
      <c r="AV56" s="252"/>
      <c r="AW56" s="252"/>
      <c r="AX56" s="252"/>
      <c r="AY56" s="252"/>
      <c r="AZ56" s="252"/>
      <c r="BA56" s="252"/>
      <c r="BB56" s="252"/>
      <c r="BC56" s="252"/>
      <c r="BD56" s="252"/>
    </row>
    <row r="57" spans="1:56" ht="39">
      <c r="A57" s="248" t="s">
        <v>592</v>
      </c>
      <c r="B57" s="248"/>
      <c r="C57" s="233"/>
      <c r="D57" s="233"/>
      <c r="E57" s="233"/>
      <c r="F57" s="233"/>
      <c r="G57" s="233"/>
      <c r="H57" s="233"/>
      <c r="I57" s="233"/>
      <c r="J57" s="233"/>
      <c r="K57" s="233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H57" s="233"/>
      <c r="AI57" s="233"/>
      <c r="AJ57" s="233"/>
      <c r="AK57" s="233"/>
      <c r="AL57" s="233"/>
      <c r="AM57" s="233"/>
      <c r="AN57" s="233"/>
      <c r="AO57" s="233"/>
      <c r="AP57" s="233"/>
      <c r="AQ57" s="233"/>
      <c r="AR57" s="233"/>
      <c r="AS57" s="233"/>
      <c r="AT57" s="233"/>
      <c r="AU57" s="250"/>
      <c r="AV57" s="250"/>
      <c r="AW57" s="250"/>
      <c r="AX57" s="250"/>
      <c r="AY57" s="250"/>
      <c r="AZ57" s="250"/>
      <c r="BA57" s="250"/>
      <c r="BB57" s="250"/>
      <c r="BC57" s="250"/>
      <c r="BD57" s="250"/>
    </row>
    <row r="58" spans="1:56" ht="39">
      <c r="A58" s="248" t="s">
        <v>593</v>
      </c>
      <c r="B58" s="257" t="s">
        <v>594</v>
      </c>
      <c r="C58" s="258">
        <v>303949</v>
      </c>
      <c r="D58" s="258">
        <v>23196</v>
      </c>
      <c r="E58" s="258">
        <v>84420</v>
      </c>
      <c r="F58" s="258">
        <v>69554</v>
      </c>
      <c r="G58" s="258">
        <v>105329</v>
      </c>
      <c r="H58" s="258">
        <v>16657</v>
      </c>
      <c r="I58" s="258">
        <v>23718</v>
      </c>
      <c r="J58" s="258">
        <v>5468</v>
      </c>
      <c r="K58" s="258">
        <v>7151</v>
      </c>
      <c r="L58" s="258">
        <v>8602</v>
      </c>
      <c r="M58" s="258">
        <v>10638</v>
      </c>
      <c r="N58" s="258">
        <v>8593</v>
      </c>
      <c r="O58" s="258">
        <v>15392</v>
      </c>
      <c r="P58" s="258">
        <v>58290</v>
      </c>
      <c r="Q58" s="258">
        <v>13485</v>
      </c>
      <c r="R58" s="258">
        <v>4403</v>
      </c>
      <c r="S58" s="258">
        <v>10702</v>
      </c>
      <c r="T58" s="258">
        <v>20445</v>
      </c>
      <c r="U58" s="258">
        <v>5468</v>
      </c>
      <c r="V58" s="258">
        <v>19444</v>
      </c>
      <c r="W58" s="258">
        <v>26082</v>
      </c>
      <c r="X58" s="258">
        <v>85970</v>
      </c>
      <c r="Y58" s="258">
        <v>9880</v>
      </c>
      <c r="Z58" s="258">
        <v>64431</v>
      </c>
      <c r="AA58" s="258">
        <v>409994</v>
      </c>
      <c r="AB58" s="258">
        <v>187802</v>
      </c>
      <c r="AC58" s="258">
        <v>3407</v>
      </c>
      <c r="AD58" s="258">
        <v>18727</v>
      </c>
      <c r="AE58" s="258">
        <v>10149</v>
      </c>
      <c r="AF58" s="258">
        <v>32948</v>
      </c>
      <c r="AG58" s="258">
        <v>67199</v>
      </c>
      <c r="AH58" s="258">
        <v>81369</v>
      </c>
      <c r="AI58" s="258">
        <v>171674</v>
      </c>
      <c r="AJ58" s="258">
        <v>42726</v>
      </c>
      <c r="AK58" s="258">
        <v>16546</v>
      </c>
      <c r="AL58" s="258">
        <v>27265</v>
      </c>
      <c r="AM58" s="258">
        <v>35471</v>
      </c>
      <c r="AN58" s="258">
        <v>163798</v>
      </c>
      <c r="AO58" s="258">
        <v>133213</v>
      </c>
      <c r="AP58" s="258">
        <v>76140</v>
      </c>
      <c r="AQ58" s="258">
        <v>17376</v>
      </c>
      <c r="AR58" s="258">
        <v>22490</v>
      </c>
      <c r="AS58" s="258">
        <v>2519561</v>
      </c>
      <c r="AT58" s="258"/>
      <c r="AU58" s="258"/>
      <c r="AV58" s="258"/>
      <c r="AW58" s="258"/>
      <c r="AX58" s="258"/>
      <c r="AY58" s="258"/>
      <c r="AZ58" s="258"/>
      <c r="BA58" s="258"/>
      <c r="BB58" s="258"/>
      <c r="BC58" s="258"/>
      <c r="BD58" s="258"/>
    </row>
    <row r="59" spans="1:56" ht="39">
      <c r="A59" s="248" t="s">
        <v>595</v>
      </c>
      <c r="B59" s="257" t="s">
        <v>591</v>
      </c>
      <c r="C59" s="258">
        <v>727352</v>
      </c>
      <c r="D59" s="258">
        <v>62588</v>
      </c>
      <c r="E59" s="258">
        <v>119029</v>
      </c>
      <c r="F59" s="258">
        <v>162540</v>
      </c>
      <c r="G59" s="258">
        <v>581717</v>
      </c>
      <c r="H59" s="258">
        <v>33303</v>
      </c>
      <c r="I59" s="258">
        <v>109054</v>
      </c>
      <c r="J59" s="258">
        <v>49812</v>
      </c>
      <c r="K59" s="258">
        <v>52477</v>
      </c>
      <c r="L59" s="258">
        <v>76198</v>
      </c>
      <c r="M59" s="258">
        <v>35262</v>
      </c>
      <c r="N59" s="258">
        <v>58698</v>
      </c>
      <c r="O59" s="258">
        <v>94456</v>
      </c>
      <c r="P59" s="258">
        <v>393378</v>
      </c>
      <c r="Q59" s="258">
        <v>60861</v>
      </c>
      <c r="R59" s="258">
        <v>14982</v>
      </c>
      <c r="S59" s="258">
        <v>36573</v>
      </c>
      <c r="T59" s="258">
        <v>65605</v>
      </c>
      <c r="U59" s="258">
        <v>23495</v>
      </c>
      <c r="V59" s="258">
        <v>47002</v>
      </c>
      <c r="W59" s="258">
        <v>72224</v>
      </c>
      <c r="X59" s="258">
        <v>283985</v>
      </c>
      <c r="Y59" s="258">
        <v>37104</v>
      </c>
      <c r="Z59" s="258">
        <v>326496</v>
      </c>
      <c r="AA59" s="258">
        <v>832350</v>
      </c>
      <c r="AB59" s="258">
        <v>415282</v>
      </c>
      <c r="AC59" s="258">
        <v>5202</v>
      </c>
      <c r="AD59" s="258">
        <v>37737</v>
      </c>
      <c r="AE59" s="258">
        <v>29994</v>
      </c>
      <c r="AF59" s="258">
        <v>58778</v>
      </c>
      <c r="AG59" s="258">
        <v>136887</v>
      </c>
      <c r="AH59" s="258">
        <v>121142</v>
      </c>
      <c r="AI59" s="258">
        <v>238141</v>
      </c>
      <c r="AJ59" s="258">
        <v>99961</v>
      </c>
      <c r="AK59" s="258">
        <v>23368</v>
      </c>
      <c r="AL59" s="258">
        <v>48301</v>
      </c>
      <c r="AM59" s="258">
        <v>70820</v>
      </c>
      <c r="AN59" s="258">
        <v>236970</v>
      </c>
      <c r="AO59" s="258">
        <v>180011</v>
      </c>
      <c r="AP59" s="258">
        <v>131970</v>
      </c>
      <c r="AQ59" s="258">
        <v>28264</v>
      </c>
      <c r="AR59" s="258">
        <v>36028</v>
      </c>
      <c r="AS59" s="258">
        <v>6255397</v>
      </c>
      <c r="AT59" s="259"/>
      <c r="AU59" s="259"/>
      <c r="AV59" s="259"/>
      <c r="AW59" s="259"/>
      <c r="AX59" s="259"/>
      <c r="AY59" s="259"/>
      <c r="AZ59" s="259"/>
      <c r="BA59" s="259"/>
      <c r="BB59" s="259"/>
      <c r="BC59" s="259"/>
      <c r="BD59" s="259"/>
    </row>
    <row r="60" spans="1:56" ht="51.75">
      <c r="A60" s="248" t="s">
        <v>596</v>
      </c>
      <c r="B60" s="248"/>
      <c r="C60" s="258">
        <v>99172</v>
      </c>
      <c r="D60" s="258">
        <v>23209</v>
      </c>
      <c r="E60" s="258">
        <v>16158</v>
      </c>
      <c r="F60" s="258">
        <v>15595</v>
      </c>
      <c r="G60" s="258">
        <v>185156</v>
      </c>
      <c r="H60" s="258">
        <v>26803</v>
      </c>
      <c r="I60" s="258">
        <v>12653</v>
      </c>
      <c r="J60" s="258">
        <v>13125</v>
      </c>
      <c r="K60" s="258">
        <v>62166</v>
      </c>
      <c r="L60" s="258">
        <v>47989</v>
      </c>
      <c r="M60" s="258">
        <v>30427</v>
      </c>
      <c r="N60" s="258">
        <v>8823</v>
      </c>
      <c r="O60" s="258">
        <v>17782</v>
      </c>
      <c r="P60" s="258">
        <v>38397</v>
      </c>
      <c r="Q60" s="258">
        <v>11807</v>
      </c>
      <c r="R60" s="258">
        <v>26096</v>
      </c>
      <c r="S60" s="258">
        <v>17734</v>
      </c>
      <c r="T60" s="258">
        <v>23750</v>
      </c>
      <c r="U60" s="258">
        <v>32385</v>
      </c>
      <c r="V60" s="258">
        <v>2793</v>
      </c>
      <c r="W60" s="258">
        <v>8615</v>
      </c>
      <c r="X60" s="258"/>
      <c r="Y60" s="258"/>
      <c r="Z60" s="258"/>
      <c r="AA60" s="258"/>
      <c r="AB60" s="258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8"/>
      <c r="AR60" s="258"/>
      <c r="AS60" s="258">
        <v>720635</v>
      </c>
      <c r="AT60" s="259"/>
      <c r="AU60" s="259"/>
      <c r="AV60" s="259"/>
      <c r="AW60" s="259"/>
      <c r="AX60" s="259"/>
      <c r="AY60" s="259"/>
      <c r="AZ60" s="259"/>
      <c r="BA60" s="259"/>
      <c r="BB60" s="259"/>
      <c r="BC60" s="259"/>
      <c r="BD60" s="259"/>
    </row>
  </sheetData>
  <mergeCells count="61">
    <mergeCell ref="H4:H6"/>
    <mergeCell ref="A1:BD1"/>
    <mergeCell ref="A2:BD2"/>
    <mergeCell ref="A3:A6"/>
    <mergeCell ref="C3:AS3"/>
    <mergeCell ref="AT3:AW3"/>
    <mergeCell ref="AX3:BA3"/>
    <mergeCell ref="BB3:BB6"/>
    <mergeCell ref="BC3:BC6"/>
    <mergeCell ref="BD3:BD6"/>
    <mergeCell ref="B4:B6"/>
    <mergeCell ref="C4:C6"/>
    <mergeCell ref="D4:D6"/>
    <mergeCell ref="E4:E6"/>
    <mergeCell ref="F4:F6"/>
    <mergeCell ref="G4:G6"/>
    <mergeCell ref="T4:T6"/>
    <mergeCell ref="I4:I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AF4:AF6"/>
    <mergeCell ref="U4:U6"/>
    <mergeCell ref="V4:V6"/>
    <mergeCell ref="W4:W6"/>
    <mergeCell ref="X4:X6"/>
    <mergeCell ref="Y4:Y6"/>
    <mergeCell ref="Z4:Z6"/>
    <mergeCell ref="AA4:AA6"/>
    <mergeCell ref="AB4:AB6"/>
    <mergeCell ref="AC4:AC6"/>
    <mergeCell ref="AD4:AD6"/>
    <mergeCell ref="AE4:AE6"/>
    <mergeCell ref="AR4:AR6"/>
    <mergeCell ref="AG4:AG6"/>
    <mergeCell ref="AH4:AH6"/>
    <mergeCell ref="AI4:AI6"/>
    <mergeCell ref="AJ4:AJ6"/>
    <mergeCell ref="AK4:AK6"/>
    <mergeCell ref="AL4:AL6"/>
    <mergeCell ref="AM4:AM6"/>
    <mergeCell ref="AN4:AN6"/>
    <mergeCell ref="AO4:AO6"/>
    <mergeCell ref="AP4:AP6"/>
    <mergeCell ref="AQ4:AQ6"/>
    <mergeCell ref="AY4:AY6"/>
    <mergeCell ref="AZ4:AZ6"/>
    <mergeCell ref="BA4:BA6"/>
    <mergeCell ref="AS4:AS6"/>
    <mergeCell ref="AT4:AT6"/>
    <mergeCell ref="AU4:AU6"/>
    <mergeCell ref="AV4:AV6"/>
    <mergeCell ref="AW4:AW6"/>
    <mergeCell ref="AX4:AX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2"/>
  <sheetViews>
    <sheetView zoomScaleNormal="100" workbookViewId="0">
      <selection activeCell="D31" sqref="D31"/>
    </sheetView>
  </sheetViews>
  <sheetFormatPr defaultColWidth="9.140625" defaultRowHeight="15"/>
  <cols>
    <col min="1" max="1" width="22.7109375" style="153" bestFit="1" customWidth="1"/>
    <col min="2" max="2" width="6.140625" style="153" bestFit="1" customWidth="1"/>
    <col min="3" max="14" width="7.140625" style="153" bestFit="1" customWidth="1"/>
    <col min="15" max="15" width="8.28515625" style="153" customWidth="1"/>
    <col min="16" max="16" width="9.28515625" style="153" customWidth="1"/>
    <col min="17" max="17" width="8.42578125" style="153" customWidth="1"/>
    <col min="18" max="18" width="8.28515625" style="153" customWidth="1"/>
    <col min="19" max="21" width="7.140625" style="153" bestFit="1" customWidth="1"/>
    <col min="22" max="16384" width="9.140625" style="153"/>
  </cols>
  <sheetData>
    <row r="1" spans="1:21">
      <c r="U1" s="153" t="s">
        <v>597</v>
      </c>
    </row>
    <row r="2" spans="1:21">
      <c r="A2" s="153" t="s">
        <v>61</v>
      </c>
    </row>
    <row r="3" spans="1:21" ht="120.75" customHeight="1">
      <c r="A3" s="260" t="s">
        <v>62</v>
      </c>
      <c r="B3" s="261" t="s">
        <v>63</v>
      </c>
      <c r="C3" s="261" t="s">
        <v>64</v>
      </c>
      <c r="D3" s="261" t="s">
        <v>65</v>
      </c>
      <c r="E3" s="261" t="s">
        <v>66</v>
      </c>
      <c r="F3" s="261" t="s">
        <v>67</v>
      </c>
      <c r="G3" s="261"/>
      <c r="H3" s="261"/>
      <c r="I3" s="261"/>
      <c r="J3" s="261"/>
      <c r="K3" s="261"/>
      <c r="L3" s="261"/>
      <c r="M3" s="261" t="s">
        <v>68</v>
      </c>
      <c r="N3" s="262"/>
      <c r="O3" s="262"/>
      <c r="P3" s="262" t="s">
        <v>69</v>
      </c>
      <c r="Q3" s="262"/>
      <c r="R3" s="262"/>
      <c r="S3" s="262"/>
      <c r="T3" s="262"/>
      <c r="U3" s="262" t="s">
        <v>70</v>
      </c>
    </row>
    <row r="4" spans="1:21">
      <c r="A4" s="263" t="s">
        <v>71</v>
      </c>
      <c r="B4" s="260">
        <v>0</v>
      </c>
      <c r="C4" s="260">
        <v>5</v>
      </c>
      <c r="D4" s="260">
        <v>10</v>
      </c>
      <c r="E4" s="260">
        <v>15</v>
      </c>
      <c r="F4" s="260">
        <v>18</v>
      </c>
      <c r="G4" s="260">
        <v>20</v>
      </c>
      <c r="H4" s="260">
        <v>25</v>
      </c>
      <c r="I4" s="260">
        <v>30</v>
      </c>
      <c r="J4" s="260">
        <v>35</v>
      </c>
      <c r="K4" s="260">
        <v>40</v>
      </c>
      <c r="L4" s="260">
        <v>45</v>
      </c>
      <c r="M4" s="260">
        <v>50</v>
      </c>
      <c r="N4" s="260">
        <v>55</v>
      </c>
      <c r="O4" s="260">
        <v>60</v>
      </c>
      <c r="P4" s="260">
        <v>65</v>
      </c>
      <c r="Q4" s="260">
        <v>70</v>
      </c>
      <c r="R4" s="260">
        <v>75</v>
      </c>
      <c r="S4" s="260">
        <v>80</v>
      </c>
      <c r="T4" s="260">
        <v>85</v>
      </c>
      <c r="U4" s="260" t="s">
        <v>72</v>
      </c>
    </row>
    <row r="5" spans="1:21" ht="9" customHeight="1"/>
    <row r="6" spans="1:21">
      <c r="A6" s="153" t="s">
        <v>73</v>
      </c>
      <c r="B6" s="264">
        <v>5</v>
      </c>
      <c r="C6" s="264">
        <v>5</v>
      </c>
      <c r="D6" s="264">
        <v>5</v>
      </c>
      <c r="E6" s="264">
        <v>5</v>
      </c>
      <c r="F6" s="264">
        <v>3</v>
      </c>
      <c r="G6" s="264">
        <v>2</v>
      </c>
      <c r="H6" s="264">
        <v>5</v>
      </c>
      <c r="I6" s="264">
        <v>5</v>
      </c>
      <c r="J6" s="264">
        <v>5</v>
      </c>
      <c r="K6" s="264">
        <v>5</v>
      </c>
      <c r="L6" s="264">
        <v>5</v>
      </c>
      <c r="M6" s="264">
        <v>5</v>
      </c>
      <c r="N6" s="264">
        <v>5</v>
      </c>
      <c r="O6" s="264">
        <v>5</v>
      </c>
      <c r="P6" s="264">
        <v>5</v>
      </c>
      <c r="Q6" s="264">
        <v>5</v>
      </c>
      <c r="R6" s="264">
        <v>5</v>
      </c>
      <c r="S6" s="264">
        <v>5</v>
      </c>
      <c r="T6" s="264">
        <v>5</v>
      </c>
      <c r="U6" s="264">
        <v>5</v>
      </c>
    </row>
    <row r="7" spans="1:21">
      <c r="A7" s="153" t="s">
        <v>74</v>
      </c>
      <c r="B7" s="264">
        <v>-100</v>
      </c>
      <c r="C7" s="264">
        <v>-150</v>
      </c>
      <c r="D7" s="264">
        <v>-200</v>
      </c>
      <c r="E7" s="264">
        <v>-300</v>
      </c>
      <c r="F7" s="264">
        <v>-400</v>
      </c>
      <c r="G7" s="264">
        <v>-400</v>
      </c>
      <c r="H7" s="264">
        <v>-500</v>
      </c>
      <c r="I7" s="264">
        <v>-500</v>
      </c>
      <c r="J7" s="264">
        <v>-500</v>
      </c>
      <c r="K7" s="264">
        <v>-500</v>
      </c>
      <c r="L7" s="264">
        <v>-500</v>
      </c>
      <c r="M7" s="264">
        <v>-500</v>
      </c>
      <c r="N7" s="264">
        <v>-500</v>
      </c>
      <c r="O7" s="264">
        <v>-500</v>
      </c>
      <c r="P7" s="264">
        <v>-500</v>
      </c>
      <c r="Q7" s="264">
        <v>-400</v>
      </c>
      <c r="R7" s="264">
        <v>-400</v>
      </c>
      <c r="S7" s="264">
        <v>-400</v>
      </c>
      <c r="T7" s="264">
        <v>-400</v>
      </c>
      <c r="U7" s="264">
        <v>-400</v>
      </c>
    </row>
    <row r="8" spans="1:21">
      <c r="A8" s="153" t="s">
        <v>75</v>
      </c>
      <c r="B8" s="264">
        <f>B7*12</f>
        <v>-1200</v>
      </c>
      <c r="C8" s="264">
        <f>C7*12</f>
        <v>-1800</v>
      </c>
      <c r="D8" s="264">
        <f>D7*12</f>
        <v>-2400</v>
      </c>
      <c r="E8" s="264">
        <f>E7*12</f>
        <v>-3600</v>
      </c>
      <c r="F8" s="264">
        <f>F7*12</f>
        <v>-4800</v>
      </c>
      <c r="G8" s="264">
        <f t="shared" ref="G8:U8" si="0">G7*12</f>
        <v>-4800</v>
      </c>
      <c r="H8" s="264">
        <f t="shared" si="0"/>
        <v>-6000</v>
      </c>
      <c r="I8" s="264">
        <f t="shared" si="0"/>
        <v>-6000</v>
      </c>
      <c r="J8" s="264">
        <f t="shared" si="0"/>
        <v>-6000</v>
      </c>
      <c r="K8" s="264">
        <f t="shared" si="0"/>
        <v>-6000</v>
      </c>
      <c r="L8" s="264">
        <f t="shared" si="0"/>
        <v>-6000</v>
      </c>
      <c r="M8" s="264">
        <f t="shared" si="0"/>
        <v>-6000</v>
      </c>
      <c r="N8" s="264">
        <f t="shared" si="0"/>
        <v>-6000</v>
      </c>
      <c r="O8" s="264">
        <f t="shared" si="0"/>
        <v>-6000</v>
      </c>
      <c r="P8" s="264">
        <f t="shared" si="0"/>
        <v>-6000</v>
      </c>
      <c r="Q8" s="264">
        <f t="shared" si="0"/>
        <v>-4800</v>
      </c>
      <c r="R8" s="264">
        <f t="shared" si="0"/>
        <v>-4800</v>
      </c>
      <c r="S8" s="264">
        <f t="shared" si="0"/>
        <v>-4800</v>
      </c>
      <c r="T8" s="264">
        <f t="shared" si="0"/>
        <v>-4800</v>
      </c>
      <c r="U8" s="264">
        <f t="shared" si="0"/>
        <v>-4800</v>
      </c>
    </row>
    <row r="9" spans="1:21">
      <c r="A9" s="153" t="s">
        <v>76</v>
      </c>
      <c r="B9" s="264">
        <f>B8*B6</f>
        <v>-6000</v>
      </c>
      <c r="C9" s="264">
        <f>C8*C6</f>
        <v>-9000</v>
      </c>
      <c r="D9" s="264">
        <f>D8*D6</f>
        <v>-12000</v>
      </c>
      <c r="E9" s="264">
        <f>E8*E6</f>
        <v>-18000</v>
      </c>
      <c r="F9" s="264">
        <f>F8*F6</f>
        <v>-14400</v>
      </c>
      <c r="G9" s="264">
        <f t="shared" ref="G9:U9" si="1">G8*G6</f>
        <v>-9600</v>
      </c>
      <c r="H9" s="264">
        <f t="shared" si="1"/>
        <v>-30000</v>
      </c>
      <c r="I9" s="264">
        <f t="shared" si="1"/>
        <v>-30000</v>
      </c>
      <c r="J9" s="264">
        <f t="shared" si="1"/>
        <v>-30000</v>
      </c>
      <c r="K9" s="264">
        <f t="shared" si="1"/>
        <v>-30000</v>
      </c>
      <c r="L9" s="264">
        <f t="shared" si="1"/>
        <v>-30000</v>
      </c>
      <c r="M9" s="264">
        <f t="shared" si="1"/>
        <v>-30000</v>
      </c>
      <c r="N9" s="264">
        <f t="shared" si="1"/>
        <v>-30000</v>
      </c>
      <c r="O9" s="264">
        <f t="shared" si="1"/>
        <v>-30000</v>
      </c>
      <c r="P9" s="264">
        <f t="shared" si="1"/>
        <v>-30000</v>
      </c>
      <c r="Q9" s="264">
        <f t="shared" si="1"/>
        <v>-24000</v>
      </c>
      <c r="R9" s="264">
        <f t="shared" si="1"/>
        <v>-24000</v>
      </c>
      <c r="S9" s="264">
        <f t="shared" si="1"/>
        <v>-24000</v>
      </c>
      <c r="T9" s="264">
        <f t="shared" si="1"/>
        <v>-24000</v>
      </c>
      <c r="U9" s="264">
        <f t="shared" si="1"/>
        <v>-24000</v>
      </c>
    </row>
    <row r="10" spans="1:21" ht="11.25" customHeight="1"/>
    <row r="11" spans="1:21">
      <c r="A11" s="153" t="s">
        <v>77</v>
      </c>
      <c r="B11" s="153">
        <v>0</v>
      </c>
      <c r="C11" s="153">
        <v>0</v>
      </c>
      <c r="D11" s="153">
        <v>0</v>
      </c>
      <c r="E11" s="153">
        <v>0</v>
      </c>
      <c r="F11" s="153">
        <v>0</v>
      </c>
      <c r="G11" s="153">
        <v>300</v>
      </c>
      <c r="H11" s="153">
        <v>550</v>
      </c>
      <c r="I11" s="153">
        <v>700</v>
      </c>
      <c r="J11" s="153">
        <v>800</v>
      </c>
      <c r="K11" s="153">
        <v>1000</v>
      </c>
      <c r="L11" s="153">
        <v>1000</v>
      </c>
      <c r="M11" s="153">
        <v>1000</v>
      </c>
      <c r="N11" s="153">
        <v>1000</v>
      </c>
      <c r="O11" s="153">
        <v>1000</v>
      </c>
      <c r="P11" s="153">
        <v>400</v>
      </c>
      <c r="Q11" s="153">
        <v>300</v>
      </c>
      <c r="R11" s="153">
        <v>300</v>
      </c>
      <c r="S11" s="153">
        <v>200</v>
      </c>
      <c r="T11" s="153">
        <v>200</v>
      </c>
      <c r="U11" s="153">
        <v>200</v>
      </c>
    </row>
    <row r="12" spans="1:21">
      <c r="A12" s="153" t="s">
        <v>78</v>
      </c>
      <c r="B12" s="264">
        <v>0</v>
      </c>
      <c r="C12" s="264">
        <v>0</v>
      </c>
      <c r="D12" s="264">
        <v>0</v>
      </c>
      <c r="E12" s="264">
        <v>0</v>
      </c>
      <c r="F12" s="264">
        <v>0</v>
      </c>
      <c r="G12" s="264">
        <f>G11*12</f>
        <v>3600</v>
      </c>
      <c r="H12" s="264">
        <f t="shared" ref="H12:U12" si="2">H11*12</f>
        <v>6600</v>
      </c>
      <c r="I12" s="264">
        <f t="shared" si="2"/>
        <v>8400</v>
      </c>
      <c r="J12" s="264">
        <f t="shared" si="2"/>
        <v>9600</v>
      </c>
      <c r="K12" s="264">
        <f t="shared" si="2"/>
        <v>12000</v>
      </c>
      <c r="L12" s="264">
        <f t="shared" si="2"/>
        <v>12000</v>
      </c>
      <c r="M12" s="264">
        <f t="shared" si="2"/>
        <v>12000</v>
      </c>
      <c r="N12" s="264">
        <f t="shared" si="2"/>
        <v>12000</v>
      </c>
      <c r="O12" s="264">
        <f t="shared" si="2"/>
        <v>12000</v>
      </c>
      <c r="P12" s="264">
        <f t="shared" si="2"/>
        <v>4800</v>
      </c>
      <c r="Q12" s="264">
        <f t="shared" si="2"/>
        <v>3600</v>
      </c>
      <c r="R12" s="264">
        <f t="shared" si="2"/>
        <v>3600</v>
      </c>
      <c r="S12" s="264">
        <f t="shared" si="2"/>
        <v>2400</v>
      </c>
      <c r="T12" s="264">
        <f t="shared" si="2"/>
        <v>2400</v>
      </c>
      <c r="U12" s="264">
        <f t="shared" si="2"/>
        <v>2400</v>
      </c>
    </row>
    <row r="13" spans="1:21">
      <c r="A13" s="153" t="s">
        <v>79</v>
      </c>
      <c r="B13" s="153">
        <f t="shared" ref="B13:U13" si="3">B12*B6</f>
        <v>0</v>
      </c>
      <c r="C13" s="153">
        <f t="shared" si="3"/>
        <v>0</v>
      </c>
      <c r="D13" s="153">
        <f t="shared" si="3"/>
        <v>0</v>
      </c>
      <c r="E13" s="153">
        <f t="shared" si="3"/>
        <v>0</v>
      </c>
      <c r="F13" s="153">
        <f t="shared" si="3"/>
        <v>0</v>
      </c>
      <c r="G13" s="153">
        <f t="shared" si="3"/>
        <v>7200</v>
      </c>
      <c r="H13" s="153">
        <f t="shared" si="3"/>
        <v>33000</v>
      </c>
      <c r="I13" s="153">
        <f t="shared" si="3"/>
        <v>42000</v>
      </c>
      <c r="J13" s="153">
        <f t="shared" si="3"/>
        <v>48000</v>
      </c>
      <c r="K13" s="153">
        <f t="shared" si="3"/>
        <v>60000</v>
      </c>
      <c r="L13" s="153">
        <f t="shared" si="3"/>
        <v>60000</v>
      </c>
      <c r="M13" s="153">
        <f t="shared" si="3"/>
        <v>60000</v>
      </c>
      <c r="N13" s="153">
        <f t="shared" si="3"/>
        <v>60000</v>
      </c>
      <c r="O13" s="153">
        <f t="shared" si="3"/>
        <v>60000</v>
      </c>
      <c r="P13" s="153">
        <f t="shared" si="3"/>
        <v>24000</v>
      </c>
      <c r="Q13" s="153">
        <f t="shared" si="3"/>
        <v>18000</v>
      </c>
      <c r="R13" s="153">
        <f t="shared" si="3"/>
        <v>18000</v>
      </c>
      <c r="S13" s="153">
        <f t="shared" si="3"/>
        <v>12000</v>
      </c>
      <c r="T13" s="153">
        <f t="shared" si="3"/>
        <v>12000</v>
      </c>
      <c r="U13" s="153">
        <f t="shared" si="3"/>
        <v>12000</v>
      </c>
    </row>
    <row r="15" spans="1:21">
      <c r="A15" s="153" t="s">
        <v>80</v>
      </c>
      <c r="B15" s="264">
        <f t="shared" ref="B15:U17" si="4">B7+B11</f>
        <v>-100</v>
      </c>
      <c r="C15" s="264">
        <f t="shared" si="4"/>
        <v>-150</v>
      </c>
      <c r="D15" s="264">
        <f t="shared" si="4"/>
        <v>-200</v>
      </c>
      <c r="E15" s="264">
        <f t="shared" si="4"/>
        <v>-300</v>
      </c>
      <c r="F15" s="264">
        <f t="shared" si="4"/>
        <v>-400</v>
      </c>
      <c r="G15" s="264">
        <f t="shared" si="4"/>
        <v>-100</v>
      </c>
      <c r="H15" s="264">
        <f t="shared" si="4"/>
        <v>50</v>
      </c>
      <c r="I15" s="264">
        <f t="shared" si="4"/>
        <v>200</v>
      </c>
      <c r="J15" s="264">
        <f t="shared" si="4"/>
        <v>300</v>
      </c>
      <c r="K15" s="264">
        <f t="shared" si="4"/>
        <v>500</v>
      </c>
      <c r="L15" s="264">
        <f t="shared" si="4"/>
        <v>500</v>
      </c>
      <c r="M15" s="264">
        <f t="shared" si="4"/>
        <v>500</v>
      </c>
      <c r="N15" s="264">
        <f t="shared" si="4"/>
        <v>500</v>
      </c>
      <c r="O15" s="264">
        <f t="shared" si="4"/>
        <v>500</v>
      </c>
      <c r="P15" s="264">
        <f t="shared" si="4"/>
        <v>-100</v>
      </c>
      <c r="Q15" s="264">
        <f t="shared" si="4"/>
        <v>-100</v>
      </c>
      <c r="R15" s="264">
        <f t="shared" si="4"/>
        <v>-100</v>
      </c>
      <c r="S15" s="264">
        <f t="shared" si="4"/>
        <v>-200</v>
      </c>
      <c r="T15" s="264">
        <f t="shared" si="4"/>
        <v>-200</v>
      </c>
      <c r="U15" s="264">
        <f t="shared" si="4"/>
        <v>-200</v>
      </c>
    </row>
    <row r="16" spans="1:21">
      <c r="A16" s="153" t="s">
        <v>81</v>
      </c>
      <c r="B16" s="264">
        <f t="shared" si="4"/>
        <v>-1200</v>
      </c>
      <c r="C16" s="264">
        <f t="shared" si="4"/>
        <v>-1800</v>
      </c>
      <c r="D16" s="264">
        <f t="shared" si="4"/>
        <v>-2400</v>
      </c>
      <c r="E16" s="264">
        <f t="shared" si="4"/>
        <v>-3600</v>
      </c>
      <c r="F16" s="264">
        <f t="shared" si="4"/>
        <v>-4800</v>
      </c>
      <c r="G16" s="264">
        <f t="shared" si="4"/>
        <v>-1200</v>
      </c>
      <c r="H16" s="264">
        <f t="shared" si="4"/>
        <v>600</v>
      </c>
      <c r="I16" s="264">
        <f t="shared" si="4"/>
        <v>2400</v>
      </c>
      <c r="J16" s="264">
        <f t="shared" si="4"/>
        <v>3600</v>
      </c>
      <c r="K16" s="264">
        <f t="shared" si="4"/>
        <v>6000</v>
      </c>
      <c r="L16" s="264">
        <f t="shared" si="4"/>
        <v>6000</v>
      </c>
      <c r="M16" s="264">
        <f t="shared" si="4"/>
        <v>6000</v>
      </c>
      <c r="N16" s="264">
        <f t="shared" si="4"/>
        <v>6000</v>
      </c>
      <c r="O16" s="264">
        <f t="shared" si="4"/>
        <v>6000</v>
      </c>
      <c r="P16" s="264">
        <f t="shared" si="4"/>
        <v>-1200</v>
      </c>
      <c r="Q16" s="264">
        <f t="shared" si="4"/>
        <v>-1200</v>
      </c>
      <c r="R16" s="264">
        <f t="shared" si="4"/>
        <v>-1200</v>
      </c>
      <c r="S16" s="264">
        <f t="shared" si="4"/>
        <v>-2400</v>
      </c>
      <c r="T16" s="264">
        <f t="shared" si="4"/>
        <v>-2400</v>
      </c>
      <c r="U16" s="264">
        <f t="shared" si="4"/>
        <v>-2400</v>
      </c>
    </row>
    <row r="17" spans="1:21">
      <c r="A17" s="153" t="s">
        <v>82</v>
      </c>
      <c r="B17" s="264">
        <f t="shared" si="4"/>
        <v>-6000</v>
      </c>
      <c r="C17" s="264">
        <f t="shared" si="4"/>
        <v>-9000</v>
      </c>
      <c r="D17" s="264">
        <f t="shared" si="4"/>
        <v>-12000</v>
      </c>
      <c r="E17" s="264">
        <f t="shared" si="4"/>
        <v>-18000</v>
      </c>
      <c r="F17" s="264">
        <f t="shared" si="4"/>
        <v>-14400</v>
      </c>
      <c r="G17" s="264">
        <f t="shared" si="4"/>
        <v>-2400</v>
      </c>
      <c r="H17" s="264">
        <f t="shared" si="4"/>
        <v>3000</v>
      </c>
      <c r="I17" s="264">
        <f t="shared" si="4"/>
        <v>12000</v>
      </c>
      <c r="J17" s="264">
        <f t="shared" si="4"/>
        <v>18000</v>
      </c>
      <c r="K17" s="264">
        <f t="shared" si="4"/>
        <v>30000</v>
      </c>
      <c r="L17" s="264">
        <f t="shared" si="4"/>
        <v>30000</v>
      </c>
      <c r="M17" s="264">
        <f t="shared" si="4"/>
        <v>30000</v>
      </c>
      <c r="N17" s="264">
        <f t="shared" si="4"/>
        <v>30000</v>
      </c>
      <c r="O17" s="264">
        <f t="shared" si="4"/>
        <v>30000</v>
      </c>
      <c r="P17" s="264">
        <f t="shared" si="4"/>
        <v>-6000</v>
      </c>
      <c r="Q17" s="264">
        <f t="shared" si="4"/>
        <v>-6000</v>
      </c>
      <c r="R17" s="264">
        <f t="shared" si="4"/>
        <v>-6000</v>
      </c>
      <c r="S17" s="264">
        <f t="shared" si="4"/>
        <v>-12000</v>
      </c>
      <c r="T17" s="264">
        <f t="shared" si="4"/>
        <v>-12000</v>
      </c>
      <c r="U17" s="264">
        <f t="shared" si="4"/>
        <v>-12000</v>
      </c>
    </row>
    <row r="18" spans="1:21">
      <c r="A18" s="153" t="s">
        <v>83</v>
      </c>
      <c r="B18" s="264">
        <f>B17</f>
        <v>-6000</v>
      </c>
      <c r="C18" s="264">
        <f t="shared" ref="C18:S18" si="5">B18+C17</f>
        <v>-15000</v>
      </c>
      <c r="D18" s="264">
        <f t="shared" si="5"/>
        <v>-27000</v>
      </c>
      <c r="E18" s="264">
        <f t="shared" si="5"/>
        <v>-45000</v>
      </c>
      <c r="F18" s="264">
        <f t="shared" si="5"/>
        <v>-59400</v>
      </c>
      <c r="G18" s="264">
        <f t="shared" si="5"/>
        <v>-61800</v>
      </c>
      <c r="H18" s="264">
        <f t="shared" si="5"/>
        <v>-58800</v>
      </c>
      <c r="I18" s="264">
        <f t="shared" si="5"/>
        <v>-46800</v>
      </c>
      <c r="J18" s="264">
        <f t="shared" si="5"/>
        <v>-28800</v>
      </c>
      <c r="K18" s="264">
        <f t="shared" si="5"/>
        <v>1200</v>
      </c>
      <c r="L18" s="264">
        <f t="shared" si="5"/>
        <v>31200</v>
      </c>
      <c r="M18" s="264">
        <f t="shared" si="5"/>
        <v>61200</v>
      </c>
      <c r="N18" s="264">
        <f t="shared" si="5"/>
        <v>91200</v>
      </c>
      <c r="O18" s="264">
        <f t="shared" si="5"/>
        <v>121200</v>
      </c>
      <c r="P18" s="264">
        <f t="shared" si="5"/>
        <v>115200</v>
      </c>
      <c r="Q18" s="264">
        <f t="shared" si="5"/>
        <v>109200</v>
      </c>
      <c r="R18" s="264">
        <f t="shared" si="5"/>
        <v>103200</v>
      </c>
      <c r="S18" s="264">
        <f t="shared" si="5"/>
        <v>91200</v>
      </c>
      <c r="T18" s="264">
        <f t="shared" ref="T18:U18" si="6">Q18+T17</f>
        <v>97200</v>
      </c>
      <c r="U18" s="264">
        <f t="shared" si="6"/>
        <v>91200</v>
      </c>
    </row>
    <row r="19" spans="1:21">
      <c r="B19" s="260">
        <v>0</v>
      </c>
      <c r="C19" s="260">
        <v>5</v>
      </c>
      <c r="D19" s="260">
        <v>10</v>
      </c>
      <c r="E19" s="260">
        <v>15</v>
      </c>
      <c r="F19" s="260">
        <v>18</v>
      </c>
      <c r="G19" s="260">
        <v>20</v>
      </c>
      <c r="H19" s="260">
        <v>25</v>
      </c>
      <c r="I19" s="260">
        <v>30</v>
      </c>
      <c r="J19" s="260">
        <v>35</v>
      </c>
      <c r="K19" s="260">
        <v>40</v>
      </c>
      <c r="L19" s="260">
        <v>45</v>
      </c>
      <c r="M19" s="260">
        <v>50</v>
      </c>
      <c r="N19" s="260">
        <v>55</v>
      </c>
      <c r="O19" s="260">
        <v>60</v>
      </c>
      <c r="P19" s="260">
        <v>65</v>
      </c>
      <c r="Q19" s="260">
        <v>70</v>
      </c>
      <c r="R19" s="260">
        <v>75</v>
      </c>
      <c r="S19" s="260">
        <v>80</v>
      </c>
      <c r="T19" s="260">
        <v>85</v>
      </c>
      <c r="U19" s="260" t="s">
        <v>72</v>
      </c>
    </row>
    <row r="21" spans="1:21">
      <c r="A21" s="153">
        <v>0</v>
      </c>
      <c r="B21" s="153">
        <v>5</v>
      </c>
      <c r="C21" s="153">
        <v>10</v>
      </c>
      <c r="D21" s="153">
        <v>15</v>
      </c>
      <c r="E21" s="153">
        <v>18</v>
      </c>
      <c r="F21" s="153">
        <v>20</v>
      </c>
      <c r="G21" s="153">
        <v>25</v>
      </c>
      <c r="H21" s="153">
        <v>30</v>
      </c>
      <c r="I21" s="153">
        <v>35</v>
      </c>
      <c r="J21" s="153">
        <v>40</v>
      </c>
      <c r="K21" s="153">
        <v>45</v>
      </c>
      <c r="L21" s="153">
        <v>50</v>
      </c>
      <c r="M21" s="153">
        <v>55</v>
      </c>
      <c r="N21" s="153">
        <v>60</v>
      </c>
      <c r="O21" s="153">
        <v>65</v>
      </c>
      <c r="P21" s="153">
        <v>70</v>
      </c>
      <c r="Q21" s="153">
        <v>75</v>
      </c>
      <c r="R21" s="153">
        <v>80</v>
      </c>
      <c r="S21" s="153">
        <v>85</v>
      </c>
      <c r="T21" s="153">
        <v>90</v>
      </c>
      <c r="U21" s="153">
        <v>95</v>
      </c>
    </row>
    <row r="22" spans="1:21">
      <c r="A22" s="153">
        <v>0</v>
      </c>
      <c r="B22" s="153">
        <v>-6000</v>
      </c>
      <c r="C22" s="153">
        <v>-15000</v>
      </c>
      <c r="D22" s="153">
        <v>-27000</v>
      </c>
      <c r="E22" s="153">
        <v>-45000</v>
      </c>
      <c r="F22" s="153">
        <v>-59400</v>
      </c>
      <c r="G22" s="153">
        <v>-61800</v>
      </c>
      <c r="H22" s="153">
        <v>-58800</v>
      </c>
      <c r="I22" s="153">
        <v>-46800</v>
      </c>
      <c r="J22" s="153">
        <v>-28800</v>
      </c>
      <c r="K22" s="153">
        <v>1200</v>
      </c>
      <c r="L22" s="153">
        <v>31200</v>
      </c>
      <c r="M22" s="153">
        <v>61200</v>
      </c>
      <c r="N22" s="153">
        <v>91200</v>
      </c>
      <c r="O22" s="153">
        <v>121200</v>
      </c>
      <c r="P22" s="153">
        <v>115200</v>
      </c>
      <c r="Q22" s="153">
        <v>109200</v>
      </c>
      <c r="R22" s="153">
        <v>103200</v>
      </c>
      <c r="S22" s="153">
        <v>91200</v>
      </c>
      <c r="T22" s="153">
        <v>97200</v>
      </c>
      <c r="U22" s="153">
        <v>91200</v>
      </c>
    </row>
  </sheetData>
  <pageMargins left="0.70866141732283472" right="0.70866141732283472" top="0.74803149606299213" bottom="0.74803149606299213" header="0.31496062992125984" footer="0.31496062992125984"/>
  <pageSetup paperSize="9" scale="71" orientation="landscape" horizontalDpi="4294967292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V41"/>
  <sheetViews>
    <sheetView topLeftCell="A13" zoomScale="85" zoomScaleNormal="85" workbookViewId="0">
      <selection activeCell="U44" sqref="U44"/>
    </sheetView>
  </sheetViews>
  <sheetFormatPr defaultColWidth="9.140625" defaultRowHeight="15"/>
  <cols>
    <col min="1" max="1" width="32.28515625" style="153" customWidth="1"/>
    <col min="2" max="2" width="6.140625" style="153" bestFit="1" customWidth="1"/>
    <col min="3" max="4" width="7.140625" style="153" bestFit="1" customWidth="1"/>
    <col min="5" max="5" width="8.140625" style="153" bestFit="1" customWidth="1"/>
    <col min="6" max="6" width="8.140625" style="153" customWidth="1"/>
    <col min="7" max="12" width="8.140625" style="153" bestFit="1" customWidth="1"/>
    <col min="13" max="13" width="9" style="153" customWidth="1"/>
    <col min="14" max="21" width="8.140625" style="153" bestFit="1" customWidth="1"/>
    <col min="22" max="16384" width="9.140625" style="153"/>
  </cols>
  <sheetData>
    <row r="5" spans="1:22">
      <c r="A5" s="153" t="s">
        <v>598</v>
      </c>
    </row>
    <row r="6" spans="1:22" ht="69.75" customHeight="1">
      <c r="A6" s="260" t="s">
        <v>62</v>
      </c>
      <c r="B6" s="261" t="s">
        <v>63</v>
      </c>
      <c r="C6" s="261" t="s">
        <v>64</v>
      </c>
      <c r="D6" s="261" t="s">
        <v>65</v>
      </c>
      <c r="E6" s="261" t="s">
        <v>66</v>
      </c>
      <c r="F6" s="261" t="s">
        <v>67</v>
      </c>
      <c r="G6" s="261" t="s">
        <v>599</v>
      </c>
      <c r="H6" s="261" t="s">
        <v>600</v>
      </c>
      <c r="I6" s="261" t="s">
        <v>601</v>
      </c>
      <c r="J6" s="261" t="s">
        <v>602</v>
      </c>
      <c r="K6" s="261" t="s">
        <v>603</v>
      </c>
      <c r="L6" s="261" t="s">
        <v>604</v>
      </c>
      <c r="M6" s="261" t="s">
        <v>68</v>
      </c>
      <c r="N6" s="262"/>
      <c r="O6" s="262"/>
      <c r="P6" s="262" t="s">
        <v>69</v>
      </c>
      <c r="Q6" s="262"/>
      <c r="R6" s="262"/>
      <c r="S6" s="262"/>
      <c r="T6" s="262"/>
      <c r="U6" s="262" t="s">
        <v>70</v>
      </c>
    </row>
    <row r="7" spans="1:22">
      <c r="A7" s="263" t="s">
        <v>71</v>
      </c>
      <c r="B7" s="260">
        <v>0</v>
      </c>
      <c r="C7" s="260">
        <v>5</v>
      </c>
      <c r="D7" s="260">
        <v>10</v>
      </c>
      <c r="E7" s="260">
        <v>15</v>
      </c>
      <c r="F7" s="260">
        <v>18</v>
      </c>
      <c r="G7" s="260">
        <v>20</v>
      </c>
      <c r="H7" s="260">
        <v>25</v>
      </c>
      <c r="I7" s="260">
        <v>30</v>
      </c>
      <c r="J7" s="260">
        <v>35</v>
      </c>
      <c r="K7" s="260">
        <v>40</v>
      </c>
      <c r="L7" s="260">
        <v>45</v>
      </c>
      <c r="M7" s="260">
        <v>50</v>
      </c>
      <c r="N7" s="260">
        <v>55</v>
      </c>
      <c r="O7" s="260">
        <v>60</v>
      </c>
      <c r="P7" s="260">
        <v>65</v>
      </c>
      <c r="Q7" s="260">
        <v>70</v>
      </c>
      <c r="R7" s="260">
        <v>75</v>
      </c>
      <c r="S7" s="260">
        <v>80</v>
      </c>
      <c r="T7" s="260">
        <v>85</v>
      </c>
      <c r="U7" s="260" t="s">
        <v>72</v>
      </c>
      <c r="V7" s="265"/>
    </row>
    <row r="9" spans="1:22">
      <c r="A9" s="153" t="s">
        <v>73</v>
      </c>
      <c r="B9" s="264">
        <v>5</v>
      </c>
      <c r="C9" s="264">
        <v>5</v>
      </c>
      <c r="D9" s="264">
        <v>5</v>
      </c>
      <c r="E9" s="264">
        <v>5</v>
      </c>
      <c r="F9" s="264">
        <v>3</v>
      </c>
      <c r="G9" s="264">
        <v>2</v>
      </c>
      <c r="H9" s="264">
        <v>5</v>
      </c>
      <c r="I9" s="264">
        <v>5</v>
      </c>
      <c r="J9" s="264">
        <v>5</v>
      </c>
      <c r="K9" s="264">
        <v>5</v>
      </c>
      <c r="L9" s="264">
        <v>5</v>
      </c>
      <c r="M9" s="264">
        <v>5</v>
      </c>
      <c r="N9" s="264">
        <v>5</v>
      </c>
      <c r="O9" s="264">
        <v>5</v>
      </c>
      <c r="P9" s="264">
        <v>5</v>
      </c>
      <c r="Q9" s="264">
        <v>5</v>
      </c>
      <c r="R9" s="264">
        <v>5</v>
      </c>
      <c r="S9" s="264">
        <v>5</v>
      </c>
      <c r="T9" s="264">
        <v>5</v>
      </c>
      <c r="U9" s="264">
        <v>5</v>
      </c>
    </row>
    <row r="10" spans="1:22">
      <c r="A10" s="153" t="s">
        <v>605</v>
      </c>
      <c r="B10" s="264">
        <v>-100</v>
      </c>
      <c r="C10" s="264">
        <v>-150</v>
      </c>
      <c r="D10" s="264">
        <v>-200</v>
      </c>
      <c r="E10" s="264">
        <v>-300</v>
      </c>
      <c r="F10" s="264">
        <v>-400</v>
      </c>
      <c r="G10" s="264">
        <v>-400</v>
      </c>
      <c r="H10" s="264">
        <v>-500</v>
      </c>
      <c r="I10" s="264">
        <v>-500</v>
      </c>
      <c r="J10" s="264">
        <v>-500</v>
      </c>
      <c r="K10" s="264">
        <v>-500</v>
      </c>
      <c r="L10" s="264">
        <v>-500</v>
      </c>
      <c r="M10" s="264">
        <v>-500</v>
      </c>
      <c r="N10" s="264">
        <v>-500</v>
      </c>
      <c r="O10" s="264">
        <v>-500</v>
      </c>
      <c r="P10" s="264">
        <v>-500</v>
      </c>
      <c r="Q10" s="264">
        <v>-400</v>
      </c>
      <c r="R10" s="264">
        <v>-400</v>
      </c>
      <c r="S10" s="264">
        <v>-400</v>
      </c>
      <c r="T10" s="264">
        <v>-400</v>
      </c>
      <c r="U10" s="264">
        <v>-400</v>
      </c>
    </row>
    <row r="11" spans="1:22">
      <c r="A11" s="153" t="s">
        <v>606</v>
      </c>
      <c r="B11" s="264">
        <f>B10*12</f>
        <v>-1200</v>
      </c>
      <c r="C11" s="264">
        <f>C10*12</f>
        <v>-1800</v>
      </c>
      <c r="D11" s="264">
        <f>D10*12</f>
        <v>-2400</v>
      </c>
      <c r="E11" s="264">
        <f>E10*12</f>
        <v>-3600</v>
      </c>
      <c r="F11" s="264">
        <f>F10*12</f>
        <v>-4800</v>
      </c>
      <c r="G11" s="264">
        <f t="shared" ref="G11:U11" si="0">G10*12</f>
        <v>-4800</v>
      </c>
      <c r="H11" s="264">
        <f t="shared" si="0"/>
        <v>-6000</v>
      </c>
      <c r="I11" s="264">
        <f t="shared" si="0"/>
        <v>-6000</v>
      </c>
      <c r="J11" s="264">
        <f t="shared" si="0"/>
        <v>-6000</v>
      </c>
      <c r="K11" s="264">
        <f t="shared" si="0"/>
        <v>-6000</v>
      </c>
      <c r="L11" s="264">
        <f t="shared" si="0"/>
        <v>-6000</v>
      </c>
      <c r="M11" s="264">
        <f t="shared" si="0"/>
        <v>-6000</v>
      </c>
      <c r="N11" s="264">
        <f t="shared" si="0"/>
        <v>-6000</v>
      </c>
      <c r="O11" s="264">
        <f t="shared" si="0"/>
        <v>-6000</v>
      </c>
      <c r="P11" s="264">
        <f t="shared" si="0"/>
        <v>-6000</v>
      </c>
      <c r="Q11" s="264">
        <f t="shared" si="0"/>
        <v>-4800</v>
      </c>
      <c r="R11" s="264">
        <f t="shared" si="0"/>
        <v>-4800</v>
      </c>
      <c r="S11" s="264">
        <f t="shared" si="0"/>
        <v>-4800</v>
      </c>
      <c r="T11" s="264">
        <f t="shared" si="0"/>
        <v>-4800</v>
      </c>
      <c r="U11" s="264">
        <f t="shared" si="0"/>
        <v>-4800</v>
      </c>
    </row>
    <row r="12" spans="1:22">
      <c r="A12" s="266" t="s">
        <v>607</v>
      </c>
      <c r="B12" s="264"/>
      <c r="C12" s="264"/>
      <c r="D12" s="264"/>
      <c r="E12" s="264"/>
      <c r="F12" s="264"/>
      <c r="G12" s="264">
        <v>-100</v>
      </c>
      <c r="H12" s="264">
        <v>-150</v>
      </c>
      <c r="I12" s="264">
        <v>-200</v>
      </c>
      <c r="J12" s="264">
        <v>-300</v>
      </c>
      <c r="K12" s="264">
        <v>-300</v>
      </c>
      <c r="M12" s="264"/>
      <c r="N12" s="264"/>
      <c r="O12" s="264"/>
      <c r="P12" s="264"/>
      <c r="Q12" s="264"/>
      <c r="R12" s="264"/>
      <c r="S12" s="264"/>
      <c r="T12" s="264"/>
      <c r="U12" s="264"/>
    </row>
    <row r="13" spans="1:22">
      <c r="A13" s="266" t="s">
        <v>608</v>
      </c>
      <c r="B13" s="264"/>
      <c r="C13" s="264"/>
      <c r="D13" s="264"/>
      <c r="E13" s="264"/>
      <c r="F13" s="264"/>
      <c r="G13" s="264"/>
      <c r="H13" s="264">
        <v>-100</v>
      </c>
      <c r="I13" s="264">
        <v>-150</v>
      </c>
      <c r="J13" s="264">
        <v>-200</v>
      </c>
      <c r="K13" s="264">
        <v>-300</v>
      </c>
      <c r="L13" s="264">
        <v>-300</v>
      </c>
      <c r="N13" s="264"/>
      <c r="O13" s="264"/>
      <c r="P13" s="264"/>
      <c r="Q13" s="264"/>
      <c r="R13" s="264"/>
      <c r="S13" s="264"/>
      <c r="T13" s="264"/>
      <c r="U13" s="264"/>
    </row>
    <row r="14" spans="1:22">
      <c r="A14" s="266" t="s">
        <v>609</v>
      </c>
      <c r="B14" s="264"/>
      <c r="C14" s="264"/>
      <c r="D14" s="264"/>
      <c r="E14" s="264"/>
      <c r="F14" s="264"/>
      <c r="G14" s="264"/>
      <c r="H14" s="264"/>
      <c r="I14" s="264">
        <v>-100</v>
      </c>
      <c r="J14" s="264">
        <v>-150</v>
      </c>
      <c r="K14" s="264">
        <v>-200</v>
      </c>
      <c r="L14" s="264">
        <v>-300</v>
      </c>
      <c r="M14" s="264">
        <v>-300</v>
      </c>
      <c r="N14" s="264"/>
      <c r="O14" s="264"/>
      <c r="P14" s="264"/>
      <c r="Q14" s="264"/>
      <c r="R14" s="264"/>
      <c r="S14" s="264"/>
      <c r="T14" s="264"/>
      <c r="U14" s="264"/>
    </row>
    <row r="15" spans="1:22">
      <c r="A15" s="266" t="s">
        <v>610</v>
      </c>
      <c r="B15" s="264"/>
      <c r="C15" s="264"/>
      <c r="D15" s="264"/>
      <c r="E15" s="264"/>
      <c r="F15" s="264"/>
      <c r="G15" s="264"/>
      <c r="H15" s="264"/>
      <c r="I15" s="264"/>
      <c r="J15" s="264">
        <v>-100</v>
      </c>
      <c r="K15" s="264">
        <v>-150</v>
      </c>
      <c r="L15" s="264">
        <v>-200</v>
      </c>
      <c r="M15" s="264">
        <v>-300</v>
      </c>
      <c r="N15" s="264">
        <v>-300</v>
      </c>
      <c r="O15" s="264"/>
      <c r="P15" s="264"/>
      <c r="Q15" s="264"/>
      <c r="R15" s="264"/>
      <c r="S15" s="264"/>
      <c r="T15" s="264"/>
      <c r="U15" s="264"/>
    </row>
    <row r="16" spans="1:22">
      <c r="A16" s="266" t="s">
        <v>611</v>
      </c>
      <c r="B16" s="264"/>
      <c r="C16" s="264"/>
      <c r="D16" s="264"/>
      <c r="E16" s="264"/>
      <c r="F16" s="264"/>
      <c r="G16" s="264"/>
      <c r="H16" s="264"/>
      <c r="I16" s="264"/>
      <c r="J16" s="264"/>
      <c r="K16" s="264">
        <v>-100</v>
      </c>
      <c r="L16" s="264">
        <v>-150</v>
      </c>
      <c r="M16" s="264">
        <v>-200</v>
      </c>
      <c r="N16" s="264">
        <v>-300</v>
      </c>
      <c r="O16" s="264">
        <v>-300</v>
      </c>
      <c r="P16" s="264"/>
      <c r="Q16" s="264"/>
      <c r="R16" s="264"/>
      <c r="S16" s="264"/>
      <c r="T16" s="264"/>
      <c r="U16" s="264"/>
    </row>
    <row r="17" spans="1:21">
      <c r="A17" s="153" t="s">
        <v>76</v>
      </c>
      <c r="B17" s="264">
        <f>(B10+B12+B13+B14+B15+B16)*12*B9</f>
        <v>-6000</v>
      </c>
      <c r="C17" s="264">
        <f>(C10+C12+C13+C14+C15+C16)*12*C9</f>
        <v>-9000</v>
      </c>
      <c r="D17" s="264">
        <f t="shared" ref="D17:U17" si="1">(D10+D12+D13+D14+D15+D16)*12*D9</f>
        <v>-12000</v>
      </c>
      <c r="E17" s="264">
        <f>(E10+E12+E13+E14+E15+E16)*12*E9</f>
        <v>-18000</v>
      </c>
      <c r="F17" s="264">
        <f>(F10+F12+F13+F14+F15+F16)*12*F9</f>
        <v>-14400</v>
      </c>
      <c r="G17" s="264">
        <f t="shared" si="1"/>
        <v>-12000</v>
      </c>
      <c r="H17" s="264">
        <f t="shared" si="1"/>
        <v>-45000</v>
      </c>
      <c r="I17" s="264">
        <f t="shared" si="1"/>
        <v>-57000</v>
      </c>
      <c r="J17" s="264">
        <f t="shared" si="1"/>
        <v>-75000</v>
      </c>
      <c r="K17" s="264">
        <f t="shared" si="1"/>
        <v>-93000</v>
      </c>
      <c r="L17" s="264">
        <f t="shared" si="1"/>
        <v>-87000</v>
      </c>
      <c r="M17" s="264">
        <f t="shared" si="1"/>
        <v>-78000</v>
      </c>
      <c r="N17" s="264">
        <f t="shared" si="1"/>
        <v>-66000</v>
      </c>
      <c r="O17" s="264">
        <f t="shared" si="1"/>
        <v>-48000</v>
      </c>
      <c r="P17" s="264">
        <f t="shared" si="1"/>
        <v>-30000</v>
      </c>
      <c r="Q17" s="264">
        <f t="shared" si="1"/>
        <v>-24000</v>
      </c>
      <c r="R17" s="264">
        <f t="shared" si="1"/>
        <v>-24000</v>
      </c>
      <c r="S17" s="264">
        <f t="shared" si="1"/>
        <v>-24000</v>
      </c>
      <c r="T17" s="264">
        <f t="shared" si="1"/>
        <v>-24000</v>
      </c>
      <c r="U17" s="264">
        <f t="shared" si="1"/>
        <v>-24000</v>
      </c>
    </row>
    <row r="18" spans="1:21" ht="11.25" customHeight="1"/>
    <row r="19" spans="1:21">
      <c r="A19" s="153" t="s">
        <v>77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400</v>
      </c>
      <c r="H19" s="153">
        <v>500</v>
      </c>
      <c r="I19" s="153">
        <v>500</v>
      </c>
      <c r="J19" s="153">
        <v>500</v>
      </c>
      <c r="K19" s="153">
        <v>500</v>
      </c>
      <c r="L19" s="153">
        <v>600</v>
      </c>
      <c r="M19" s="153">
        <v>800</v>
      </c>
      <c r="N19" s="153">
        <v>800</v>
      </c>
      <c r="O19" s="153">
        <v>800</v>
      </c>
      <c r="P19" s="153">
        <v>400</v>
      </c>
      <c r="Q19" s="153">
        <v>300</v>
      </c>
      <c r="R19" s="153">
        <v>300</v>
      </c>
      <c r="S19" s="153">
        <v>200</v>
      </c>
      <c r="T19" s="153">
        <v>200</v>
      </c>
      <c r="U19" s="153">
        <v>200</v>
      </c>
    </row>
    <row r="20" spans="1:21">
      <c r="A20" s="153" t="s">
        <v>78</v>
      </c>
      <c r="B20" s="264">
        <v>0</v>
      </c>
      <c r="C20" s="264">
        <v>0</v>
      </c>
      <c r="D20" s="264">
        <v>0</v>
      </c>
      <c r="E20" s="264">
        <v>0</v>
      </c>
      <c r="F20" s="264">
        <v>0</v>
      </c>
      <c r="G20" s="264">
        <f>G19*12</f>
        <v>4800</v>
      </c>
      <c r="H20" s="264">
        <f t="shared" ref="H20:U20" si="2">H19*12</f>
        <v>6000</v>
      </c>
      <c r="I20" s="264">
        <f t="shared" si="2"/>
        <v>6000</v>
      </c>
      <c r="J20" s="264">
        <f t="shared" si="2"/>
        <v>6000</v>
      </c>
      <c r="K20" s="264">
        <f t="shared" si="2"/>
        <v>6000</v>
      </c>
      <c r="L20" s="264">
        <f t="shared" si="2"/>
        <v>7200</v>
      </c>
      <c r="M20" s="264">
        <f t="shared" si="2"/>
        <v>9600</v>
      </c>
      <c r="N20" s="264">
        <f t="shared" si="2"/>
        <v>9600</v>
      </c>
      <c r="O20" s="264">
        <f t="shared" si="2"/>
        <v>9600</v>
      </c>
      <c r="P20" s="264">
        <f t="shared" si="2"/>
        <v>4800</v>
      </c>
      <c r="Q20" s="264">
        <f t="shared" si="2"/>
        <v>3600</v>
      </c>
      <c r="R20" s="264">
        <f t="shared" si="2"/>
        <v>3600</v>
      </c>
      <c r="S20" s="264">
        <f t="shared" si="2"/>
        <v>2400</v>
      </c>
      <c r="T20" s="264">
        <f t="shared" si="2"/>
        <v>2400</v>
      </c>
      <c r="U20" s="264">
        <f t="shared" si="2"/>
        <v>2400</v>
      </c>
    </row>
    <row r="21" spans="1:21">
      <c r="A21" s="153" t="s">
        <v>79</v>
      </c>
      <c r="B21" s="153">
        <f t="shared" ref="B21:U21" si="3">B20*B9</f>
        <v>0</v>
      </c>
      <c r="C21" s="153">
        <f t="shared" si="3"/>
        <v>0</v>
      </c>
      <c r="D21" s="153">
        <f t="shared" si="3"/>
        <v>0</v>
      </c>
      <c r="E21" s="153">
        <f t="shared" si="3"/>
        <v>0</v>
      </c>
      <c r="F21" s="153">
        <f t="shared" si="3"/>
        <v>0</v>
      </c>
      <c r="G21" s="153">
        <f t="shared" si="3"/>
        <v>9600</v>
      </c>
      <c r="H21" s="153">
        <f t="shared" si="3"/>
        <v>30000</v>
      </c>
      <c r="I21" s="153">
        <f t="shared" si="3"/>
        <v>30000</v>
      </c>
      <c r="J21" s="153">
        <f t="shared" si="3"/>
        <v>30000</v>
      </c>
      <c r="K21" s="153">
        <f t="shared" si="3"/>
        <v>30000</v>
      </c>
      <c r="L21" s="153">
        <f t="shared" si="3"/>
        <v>36000</v>
      </c>
      <c r="M21" s="153">
        <f t="shared" si="3"/>
        <v>48000</v>
      </c>
      <c r="N21" s="153">
        <f t="shared" si="3"/>
        <v>48000</v>
      </c>
      <c r="O21" s="153">
        <f t="shared" si="3"/>
        <v>48000</v>
      </c>
      <c r="P21" s="153">
        <f t="shared" si="3"/>
        <v>24000</v>
      </c>
      <c r="Q21" s="153">
        <f t="shared" si="3"/>
        <v>18000</v>
      </c>
      <c r="R21" s="153">
        <f t="shared" si="3"/>
        <v>18000</v>
      </c>
      <c r="S21" s="153">
        <f t="shared" si="3"/>
        <v>12000</v>
      </c>
      <c r="T21" s="153">
        <f t="shared" si="3"/>
        <v>12000</v>
      </c>
      <c r="U21" s="153">
        <f t="shared" si="3"/>
        <v>12000</v>
      </c>
    </row>
    <row r="23" spans="1:21">
      <c r="A23" s="153" t="s">
        <v>80</v>
      </c>
      <c r="B23" s="264">
        <f t="shared" ref="B23:U24" si="4">B10+B19</f>
        <v>-100</v>
      </c>
      <c r="C23" s="264">
        <f t="shared" si="4"/>
        <v>-150</v>
      </c>
      <c r="D23" s="264">
        <f t="shared" si="4"/>
        <v>-200</v>
      </c>
      <c r="E23" s="264">
        <f t="shared" si="4"/>
        <v>-300</v>
      </c>
      <c r="F23" s="264">
        <f t="shared" si="4"/>
        <v>-400</v>
      </c>
      <c r="G23" s="264">
        <f t="shared" si="4"/>
        <v>0</v>
      </c>
      <c r="H23" s="264">
        <f t="shared" si="4"/>
        <v>0</v>
      </c>
      <c r="I23" s="264">
        <f t="shared" si="4"/>
        <v>0</v>
      </c>
      <c r="J23" s="264">
        <f t="shared" si="4"/>
        <v>0</v>
      </c>
      <c r="K23" s="264">
        <f t="shared" si="4"/>
        <v>0</v>
      </c>
      <c r="L23" s="264">
        <f t="shared" si="4"/>
        <v>100</v>
      </c>
      <c r="M23" s="264">
        <f t="shared" si="4"/>
        <v>300</v>
      </c>
      <c r="N23" s="264">
        <f t="shared" si="4"/>
        <v>300</v>
      </c>
      <c r="O23" s="264">
        <f t="shared" si="4"/>
        <v>300</v>
      </c>
      <c r="P23" s="264">
        <f t="shared" si="4"/>
        <v>-100</v>
      </c>
      <c r="Q23" s="264">
        <f t="shared" si="4"/>
        <v>-100</v>
      </c>
      <c r="R23" s="264">
        <f t="shared" si="4"/>
        <v>-100</v>
      </c>
      <c r="S23" s="264">
        <f t="shared" si="4"/>
        <v>-200</v>
      </c>
      <c r="T23" s="264">
        <f t="shared" si="4"/>
        <v>-200</v>
      </c>
      <c r="U23" s="264">
        <f t="shared" si="4"/>
        <v>-200</v>
      </c>
    </row>
    <row r="24" spans="1:21">
      <c r="A24" s="153" t="s">
        <v>81</v>
      </c>
      <c r="B24" s="264">
        <f t="shared" si="4"/>
        <v>-1200</v>
      </c>
      <c r="C24" s="264">
        <f t="shared" si="4"/>
        <v>-1800</v>
      </c>
      <c r="D24" s="264">
        <f t="shared" si="4"/>
        <v>-2400</v>
      </c>
      <c r="E24" s="264">
        <f t="shared" si="4"/>
        <v>-3600</v>
      </c>
      <c r="F24" s="264">
        <f t="shared" si="4"/>
        <v>-4800</v>
      </c>
      <c r="G24" s="264">
        <f t="shared" si="4"/>
        <v>0</v>
      </c>
      <c r="H24" s="264">
        <f t="shared" si="4"/>
        <v>0</v>
      </c>
      <c r="I24" s="264">
        <f t="shared" si="4"/>
        <v>0</v>
      </c>
      <c r="J24" s="264">
        <f t="shared" si="4"/>
        <v>0</v>
      </c>
      <c r="K24" s="264">
        <f t="shared" si="4"/>
        <v>0</v>
      </c>
      <c r="L24" s="264">
        <f t="shared" si="4"/>
        <v>1200</v>
      </c>
      <c r="M24" s="264">
        <f t="shared" si="4"/>
        <v>3600</v>
      </c>
      <c r="N24" s="264">
        <f t="shared" si="4"/>
        <v>3600</v>
      </c>
      <c r="O24" s="264">
        <f t="shared" si="4"/>
        <v>3600</v>
      </c>
      <c r="P24" s="264">
        <f t="shared" si="4"/>
        <v>-1200</v>
      </c>
      <c r="Q24" s="264">
        <f t="shared" si="4"/>
        <v>-1200</v>
      </c>
      <c r="R24" s="264">
        <f t="shared" si="4"/>
        <v>-1200</v>
      </c>
      <c r="S24" s="264">
        <f t="shared" si="4"/>
        <v>-2400</v>
      </c>
      <c r="T24" s="264">
        <f t="shared" si="4"/>
        <v>-2400</v>
      </c>
      <c r="U24" s="264">
        <f t="shared" si="4"/>
        <v>-2400</v>
      </c>
    </row>
    <row r="25" spans="1:21">
      <c r="A25" s="153" t="s">
        <v>82</v>
      </c>
      <c r="B25" s="264">
        <f t="shared" ref="B25:U25" si="5">B17+B21</f>
        <v>-6000</v>
      </c>
      <c r="C25" s="264">
        <f t="shared" si="5"/>
        <v>-9000</v>
      </c>
      <c r="D25" s="264">
        <f t="shared" si="5"/>
        <v>-12000</v>
      </c>
      <c r="E25" s="264">
        <f t="shared" si="5"/>
        <v>-18000</v>
      </c>
      <c r="F25" s="264">
        <f t="shared" si="5"/>
        <v>-14400</v>
      </c>
      <c r="G25" s="264">
        <f t="shared" si="5"/>
        <v>-2400</v>
      </c>
      <c r="H25" s="264">
        <f t="shared" si="5"/>
        <v>-15000</v>
      </c>
      <c r="I25" s="264">
        <f t="shared" si="5"/>
        <v>-27000</v>
      </c>
      <c r="J25" s="264">
        <f t="shared" si="5"/>
        <v>-45000</v>
      </c>
      <c r="K25" s="264">
        <f t="shared" si="5"/>
        <v>-63000</v>
      </c>
      <c r="L25" s="264">
        <f t="shared" si="5"/>
        <v>-51000</v>
      </c>
      <c r="M25" s="264">
        <f t="shared" si="5"/>
        <v>-30000</v>
      </c>
      <c r="N25" s="264">
        <f t="shared" si="5"/>
        <v>-18000</v>
      </c>
      <c r="O25" s="264">
        <f t="shared" si="5"/>
        <v>0</v>
      </c>
      <c r="P25" s="264">
        <f t="shared" si="5"/>
        <v>-6000</v>
      </c>
      <c r="Q25" s="264">
        <f t="shared" si="5"/>
        <v>-6000</v>
      </c>
      <c r="R25" s="264">
        <f t="shared" si="5"/>
        <v>-6000</v>
      </c>
      <c r="S25" s="264">
        <f t="shared" si="5"/>
        <v>-12000</v>
      </c>
      <c r="T25" s="264">
        <f t="shared" si="5"/>
        <v>-12000</v>
      </c>
      <c r="U25" s="264">
        <f t="shared" si="5"/>
        <v>-12000</v>
      </c>
    </row>
    <row r="26" spans="1:21">
      <c r="A26" s="153" t="s">
        <v>83</v>
      </c>
      <c r="B26" s="264">
        <f>B25</f>
        <v>-6000</v>
      </c>
      <c r="C26" s="264">
        <f t="shared" ref="C26:U26" si="6">B26+C25</f>
        <v>-15000</v>
      </c>
      <c r="D26" s="264">
        <f t="shared" si="6"/>
        <v>-27000</v>
      </c>
      <c r="E26" s="264">
        <f t="shared" si="6"/>
        <v>-45000</v>
      </c>
      <c r="F26" s="264">
        <f t="shared" si="6"/>
        <v>-59400</v>
      </c>
      <c r="G26" s="264">
        <f t="shared" si="6"/>
        <v>-61800</v>
      </c>
      <c r="H26" s="264">
        <f t="shared" si="6"/>
        <v>-76800</v>
      </c>
      <c r="I26" s="264">
        <f t="shared" si="6"/>
        <v>-103800</v>
      </c>
      <c r="J26" s="264">
        <f t="shared" si="6"/>
        <v>-148800</v>
      </c>
      <c r="K26" s="264">
        <f t="shared" si="6"/>
        <v>-211800</v>
      </c>
      <c r="L26" s="264">
        <f t="shared" si="6"/>
        <v>-262800</v>
      </c>
      <c r="M26" s="264">
        <f t="shared" si="6"/>
        <v>-292800</v>
      </c>
      <c r="N26" s="264">
        <f t="shared" si="6"/>
        <v>-310800</v>
      </c>
      <c r="O26" s="264">
        <f t="shared" si="6"/>
        <v>-310800</v>
      </c>
      <c r="P26" s="264">
        <f t="shared" si="6"/>
        <v>-316800</v>
      </c>
      <c r="Q26" s="264">
        <f t="shared" si="6"/>
        <v>-322800</v>
      </c>
      <c r="R26" s="264">
        <f t="shared" si="6"/>
        <v>-328800</v>
      </c>
      <c r="S26" s="264">
        <f t="shared" si="6"/>
        <v>-340800</v>
      </c>
      <c r="T26" s="264">
        <f t="shared" si="6"/>
        <v>-352800</v>
      </c>
      <c r="U26" s="264">
        <f t="shared" si="6"/>
        <v>-364800</v>
      </c>
    </row>
    <row r="28" spans="1:21">
      <c r="A28" s="266" t="s">
        <v>612</v>
      </c>
      <c r="B28" s="264"/>
      <c r="C28" s="264"/>
      <c r="D28" s="264"/>
      <c r="E28" s="264"/>
      <c r="F28" s="264"/>
      <c r="G28" s="264">
        <v>150</v>
      </c>
      <c r="H28" s="264">
        <v>200</v>
      </c>
      <c r="I28" s="264">
        <v>250</v>
      </c>
      <c r="J28" s="264">
        <v>350</v>
      </c>
      <c r="K28" s="264">
        <v>350</v>
      </c>
      <c r="L28" s="264"/>
      <c r="M28" s="264"/>
      <c r="N28" s="264"/>
      <c r="O28" s="264"/>
      <c r="P28" s="264"/>
      <c r="Q28" s="264"/>
      <c r="R28" s="264"/>
      <c r="S28" s="264"/>
      <c r="T28" s="264"/>
      <c r="U28" s="264"/>
    </row>
    <row r="29" spans="1:21">
      <c r="A29" s="266" t="s">
        <v>613</v>
      </c>
      <c r="B29" s="264"/>
      <c r="C29" s="264"/>
      <c r="D29" s="264"/>
      <c r="E29" s="264"/>
      <c r="F29" s="264"/>
      <c r="G29" s="264"/>
      <c r="H29" s="264">
        <v>150</v>
      </c>
      <c r="I29" s="264">
        <v>200</v>
      </c>
      <c r="J29" s="264">
        <v>250</v>
      </c>
      <c r="K29" s="264">
        <v>350</v>
      </c>
      <c r="L29" s="264">
        <v>350</v>
      </c>
      <c r="M29" s="264"/>
      <c r="N29" s="264"/>
      <c r="O29" s="264"/>
      <c r="P29" s="264"/>
      <c r="Q29" s="264"/>
      <c r="R29" s="264"/>
      <c r="S29" s="264"/>
      <c r="T29" s="264"/>
      <c r="U29" s="264"/>
    </row>
    <row r="30" spans="1:21">
      <c r="A30" s="266" t="s">
        <v>614</v>
      </c>
      <c r="B30" s="264"/>
      <c r="C30" s="264"/>
      <c r="D30" s="264"/>
      <c r="E30" s="264"/>
      <c r="F30" s="264"/>
      <c r="G30" s="264"/>
      <c r="H30" s="264"/>
      <c r="I30" s="264">
        <v>150</v>
      </c>
      <c r="J30" s="264">
        <v>200</v>
      </c>
      <c r="K30" s="264">
        <v>250</v>
      </c>
      <c r="L30" s="264">
        <v>350</v>
      </c>
      <c r="M30" s="264">
        <v>350</v>
      </c>
      <c r="N30" s="264"/>
      <c r="O30" s="264"/>
      <c r="P30" s="264"/>
      <c r="Q30" s="264"/>
      <c r="R30" s="264"/>
      <c r="S30" s="264"/>
      <c r="T30" s="264"/>
      <c r="U30" s="264"/>
    </row>
    <row r="31" spans="1:21">
      <c r="A31" s="266" t="s">
        <v>615</v>
      </c>
      <c r="B31" s="264"/>
      <c r="C31" s="264"/>
      <c r="D31" s="264"/>
      <c r="E31" s="264"/>
      <c r="F31" s="264"/>
      <c r="G31" s="264"/>
      <c r="H31" s="264"/>
      <c r="I31" s="264"/>
      <c r="J31" s="264">
        <v>150</v>
      </c>
      <c r="K31" s="264">
        <v>200</v>
      </c>
      <c r="L31" s="264">
        <v>250</v>
      </c>
      <c r="M31" s="264">
        <v>350</v>
      </c>
      <c r="N31" s="264">
        <v>350</v>
      </c>
      <c r="O31" s="264"/>
      <c r="P31" s="264"/>
      <c r="Q31" s="264"/>
      <c r="R31" s="264"/>
      <c r="S31" s="264"/>
      <c r="T31" s="264"/>
      <c r="U31" s="264"/>
    </row>
    <row r="32" spans="1:21">
      <c r="A32" s="266" t="s">
        <v>616</v>
      </c>
      <c r="B32" s="264"/>
      <c r="C32" s="264"/>
      <c r="D32" s="264"/>
      <c r="E32" s="264"/>
      <c r="F32" s="264"/>
      <c r="G32" s="264"/>
      <c r="H32" s="264"/>
      <c r="I32" s="264"/>
      <c r="J32" s="264"/>
      <c r="K32" s="264">
        <v>150</v>
      </c>
      <c r="L32" s="264">
        <v>200</v>
      </c>
      <c r="M32" s="264">
        <v>250</v>
      </c>
      <c r="N32" s="264">
        <v>350</v>
      </c>
      <c r="O32" s="264">
        <v>350</v>
      </c>
      <c r="P32" s="264"/>
      <c r="Q32" s="264"/>
      <c r="R32" s="264"/>
      <c r="S32" s="264"/>
      <c r="T32" s="264"/>
      <c r="U32" s="264"/>
    </row>
    <row r="33" spans="1:22">
      <c r="A33" s="266" t="s">
        <v>617</v>
      </c>
      <c r="B33" s="264">
        <f t="shared" ref="B33:F33" si="7">(B28+B29+B30+B31+B32)*12*B9</f>
        <v>0</v>
      </c>
      <c r="C33" s="264">
        <f t="shared" si="7"/>
        <v>0</v>
      </c>
      <c r="D33" s="264">
        <f t="shared" si="7"/>
        <v>0</v>
      </c>
      <c r="E33" s="264">
        <f t="shared" si="7"/>
        <v>0</v>
      </c>
      <c r="F33" s="264">
        <f t="shared" si="7"/>
        <v>0</v>
      </c>
      <c r="G33" s="264">
        <f>(G28+G29+G30+G31+G32)*12*G9</f>
        <v>3600</v>
      </c>
      <c r="H33" s="264">
        <f t="shared" ref="H33:U33" si="8">(H28+H29+H30+H31+H32)*12*H9</f>
        <v>21000</v>
      </c>
      <c r="I33" s="264">
        <f t="shared" si="8"/>
        <v>36000</v>
      </c>
      <c r="J33" s="264">
        <f t="shared" si="8"/>
        <v>57000</v>
      </c>
      <c r="K33" s="264">
        <f t="shared" si="8"/>
        <v>78000</v>
      </c>
      <c r="L33" s="264">
        <f t="shared" si="8"/>
        <v>69000</v>
      </c>
      <c r="M33" s="264">
        <f t="shared" si="8"/>
        <v>57000</v>
      </c>
      <c r="N33" s="264">
        <f t="shared" si="8"/>
        <v>42000</v>
      </c>
      <c r="O33" s="264">
        <f t="shared" si="8"/>
        <v>21000</v>
      </c>
      <c r="P33" s="264">
        <f t="shared" si="8"/>
        <v>0</v>
      </c>
      <c r="Q33" s="264">
        <f t="shared" si="8"/>
        <v>0</v>
      </c>
      <c r="R33" s="264">
        <f t="shared" si="8"/>
        <v>0</v>
      </c>
      <c r="S33" s="264">
        <f t="shared" si="8"/>
        <v>0</v>
      </c>
      <c r="T33" s="264">
        <f t="shared" si="8"/>
        <v>0</v>
      </c>
      <c r="U33" s="264">
        <f t="shared" si="8"/>
        <v>0</v>
      </c>
    </row>
    <row r="34" spans="1:22">
      <c r="A34" s="266" t="s">
        <v>618</v>
      </c>
      <c r="B34" s="264">
        <f t="shared" ref="B34:U34" si="9">B25+B33</f>
        <v>-6000</v>
      </c>
      <c r="C34" s="264">
        <f t="shared" si="9"/>
        <v>-9000</v>
      </c>
      <c r="D34" s="264">
        <f t="shared" si="9"/>
        <v>-12000</v>
      </c>
      <c r="E34" s="264">
        <f t="shared" si="9"/>
        <v>-18000</v>
      </c>
      <c r="F34" s="264">
        <f t="shared" si="9"/>
        <v>-14400</v>
      </c>
      <c r="G34" s="264">
        <f t="shared" si="9"/>
        <v>1200</v>
      </c>
      <c r="H34" s="264">
        <f t="shared" si="9"/>
        <v>6000</v>
      </c>
      <c r="I34" s="264">
        <f t="shared" si="9"/>
        <v>9000</v>
      </c>
      <c r="J34" s="264">
        <f t="shared" si="9"/>
        <v>12000</v>
      </c>
      <c r="K34" s="264">
        <f t="shared" si="9"/>
        <v>15000</v>
      </c>
      <c r="L34" s="264">
        <f t="shared" si="9"/>
        <v>18000</v>
      </c>
      <c r="M34" s="264">
        <f t="shared" si="9"/>
        <v>27000</v>
      </c>
      <c r="N34" s="264">
        <f t="shared" si="9"/>
        <v>24000</v>
      </c>
      <c r="O34" s="264">
        <f t="shared" si="9"/>
        <v>21000</v>
      </c>
      <c r="P34" s="264">
        <f t="shared" si="9"/>
        <v>-6000</v>
      </c>
      <c r="Q34" s="264">
        <f t="shared" si="9"/>
        <v>-6000</v>
      </c>
      <c r="R34" s="264">
        <f t="shared" si="9"/>
        <v>-6000</v>
      </c>
      <c r="S34" s="264">
        <f t="shared" si="9"/>
        <v>-12000</v>
      </c>
      <c r="T34" s="264">
        <f t="shared" si="9"/>
        <v>-12000</v>
      </c>
      <c r="U34" s="264">
        <f t="shared" si="9"/>
        <v>-12000</v>
      </c>
    </row>
    <row r="35" spans="1:22">
      <c r="A35" s="266" t="s">
        <v>619</v>
      </c>
      <c r="B35" s="264">
        <f>B34</f>
        <v>-6000</v>
      </c>
      <c r="C35" s="264">
        <f t="shared" ref="C35:U35" si="10">B35+C34</f>
        <v>-15000</v>
      </c>
      <c r="D35" s="264">
        <f t="shared" si="10"/>
        <v>-27000</v>
      </c>
      <c r="E35" s="264">
        <f t="shared" si="10"/>
        <v>-45000</v>
      </c>
      <c r="F35" s="264">
        <f t="shared" si="10"/>
        <v>-59400</v>
      </c>
      <c r="G35" s="264">
        <f t="shared" si="10"/>
        <v>-58200</v>
      </c>
      <c r="H35" s="264">
        <f t="shared" si="10"/>
        <v>-52200</v>
      </c>
      <c r="I35" s="264">
        <f t="shared" si="10"/>
        <v>-43200</v>
      </c>
      <c r="J35" s="264">
        <f t="shared" si="10"/>
        <v>-31200</v>
      </c>
      <c r="K35" s="264">
        <f t="shared" si="10"/>
        <v>-16200</v>
      </c>
      <c r="L35" s="264">
        <f t="shared" si="10"/>
        <v>1800</v>
      </c>
      <c r="M35" s="264">
        <f t="shared" si="10"/>
        <v>28800</v>
      </c>
      <c r="N35" s="264">
        <f t="shared" si="10"/>
        <v>52800</v>
      </c>
      <c r="O35" s="264">
        <f t="shared" si="10"/>
        <v>73800</v>
      </c>
      <c r="P35" s="264">
        <f t="shared" si="10"/>
        <v>67800</v>
      </c>
      <c r="Q35" s="264">
        <f t="shared" si="10"/>
        <v>61800</v>
      </c>
      <c r="R35" s="264">
        <f t="shared" si="10"/>
        <v>55800</v>
      </c>
      <c r="S35" s="264">
        <f t="shared" si="10"/>
        <v>43800</v>
      </c>
      <c r="T35" s="264">
        <f t="shared" si="10"/>
        <v>31800</v>
      </c>
      <c r="U35" s="264">
        <f t="shared" si="10"/>
        <v>19800</v>
      </c>
    </row>
    <row r="39" spans="1:22">
      <c r="B39" s="260">
        <v>0</v>
      </c>
      <c r="C39" s="260">
        <v>5</v>
      </c>
      <c r="D39" s="260">
        <v>10</v>
      </c>
      <c r="E39" s="260">
        <v>15</v>
      </c>
      <c r="F39" s="260">
        <v>18</v>
      </c>
      <c r="G39" s="260">
        <v>20</v>
      </c>
      <c r="H39" s="260">
        <v>25</v>
      </c>
      <c r="I39" s="260">
        <v>30</v>
      </c>
      <c r="J39" s="260">
        <v>35</v>
      </c>
      <c r="K39" s="260">
        <v>40</v>
      </c>
      <c r="L39" s="260">
        <v>45</v>
      </c>
      <c r="M39" s="260">
        <v>50</v>
      </c>
      <c r="N39" s="260">
        <v>55</v>
      </c>
      <c r="O39" s="260">
        <v>60</v>
      </c>
      <c r="P39" s="260">
        <v>65</v>
      </c>
      <c r="Q39" s="260">
        <v>70</v>
      </c>
      <c r="R39" s="260">
        <v>75</v>
      </c>
      <c r="S39" s="260">
        <v>80</v>
      </c>
      <c r="T39" s="260">
        <v>85</v>
      </c>
      <c r="U39" s="260">
        <v>90</v>
      </c>
      <c r="V39" s="267">
        <v>95</v>
      </c>
    </row>
    <row r="40" spans="1:22">
      <c r="A40" s="153" t="s">
        <v>620</v>
      </c>
      <c r="B40" s="153">
        <v>0</v>
      </c>
      <c r="C40" s="264">
        <v>-6000</v>
      </c>
      <c r="D40" s="264">
        <v>-15000</v>
      </c>
      <c r="E40" s="264">
        <v>-27000</v>
      </c>
      <c r="F40" s="264">
        <v>-45000</v>
      </c>
      <c r="G40" s="264">
        <v>-59400</v>
      </c>
      <c r="H40" s="264">
        <v>-61800</v>
      </c>
      <c r="I40" s="264">
        <v>-76800</v>
      </c>
      <c r="J40" s="264">
        <v>-103800</v>
      </c>
      <c r="K40" s="264">
        <v>-148800</v>
      </c>
      <c r="L40" s="264">
        <v>-211800</v>
      </c>
      <c r="M40" s="264">
        <v>-262800</v>
      </c>
      <c r="N40" s="264">
        <v>-292800</v>
      </c>
      <c r="O40" s="264">
        <v>-310800</v>
      </c>
      <c r="P40" s="264">
        <v>-310800</v>
      </c>
      <c r="Q40" s="264">
        <v>-316800</v>
      </c>
      <c r="R40" s="264">
        <v>-322800</v>
      </c>
      <c r="S40" s="264">
        <v>-328800</v>
      </c>
      <c r="T40" s="264">
        <v>-340800</v>
      </c>
      <c r="U40" s="264">
        <v>-352800</v>
      </c>
      <c r="V40" s="264">
        <v>-364800</v>
      </c>
    </row>
    <row r="41" spans="1:22">
      <c r="A41" s="153" t="s">
        <v>621</v>
      </c>
      <c r="B41" s="153">
        <v>0</v>
      </c>
      <c r="C41" s="153">
        <v>-6000</v>
      </c>
      <c r="D41" s="153">
        <v>-15000</v>
      </c>
      <c r="E41" s="153">
        <v>-27000</v>
      </c>
      <c r="F41" s="153">
        <v>-45000</v>
      </c>
      <c r="G41" s="153">
        <v>-59400</v>
      </c>
      <c r="H41" s="153">
        <v>-58200</v>
      </c>
      <c r="I41" s="153">
        <v>-52200</v>
      </c>
      <c r="J41" s="153">
        <v>-43200</v>
      </c>
      <c r="K41" s="153">
        <v>-31200</v>
      </c>
      <c r="L41" s="153">
        <v>-16200</v>
      </c>
      <c r="M41" s="153">
        <v>1800</v>
      </c>
      <c r="N41" s="153">
        <v>28800</v>
      </c>
      <c r="O41" s="153">
        <v>52800</v>
      </c>
      <c r="P41" s="153">
        <v>73800</v>
      </c>
      <c r="Q41" s="153">
        <v>67800</v>
      </c>
      <c r="R41" s="153">
        <v>61800</v>
      </c>
      <c r="S41" s="153">
        <v>55800</v>
      </c>
      <c r="T41" s="153">
        <v>43800</v>
      </c>
      <c r="U41" s="153">
        <v>31800</v>
      </c>
      <c r="V41" s="153">
        <v>19800</v>
      </c>
    </row>
  </sheetData>
  <pageMargins left="0.70866141732283472" right="0.70866141732283472" top="0.74803149606299213" bottom="0.74803149606299213" header="0.31496062992125984" footer="0.31496062992125984"/>
  <pageSetup paperSize="9" scale="51" orientation="landscape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Slide5</vt:lpstr>
      <vt:lpstr>Slide7</vt:lpstr>
      <vt:lpstr>Slide9</vt:lpstr>
      <vt:lpstr>Slide14</vt:lpstr>
      <vt:lpstr>Slide21</vt:lpstr>
      <vt:lpstr>Slide23</vt:lpstr>
      <vt:lpstr>Sheet6</vt:lpstr>
      <vt:lpstr>Модель бездетной</vt:lpstr>
      <vt:lpstr>Модель многодетной</vt:lpstr>
      <vt:lpstr>Slide14!Print_Area</vt:lpstr>
      <vt:lpstr>Slide5!Print_Area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Lukasevych</dc:creator>
  <cp:lastModifiedBy>Olga Lukasevych</cp:lastModifiedBy>
  <cp:lastPrinted>2019-05-24T11:36:40Z</cp:lastPrinted>
  <dcterms:created xsi:type="dcterms:W3CDTF">2019-05-16T07:36:03Z</dcterms:created>
  <dcterms:modified xsi:type="dcterms:W3CDTF">2019-05-27T08:57:39Z</dcterms:modified>
</cp:coreProperties>
</file>