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4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92" i="20" l="1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M486" i="12"/>
  <c r="I485" i="12"/>
  <c r="C486" i="12"/>
  <c r="D486" i="12"/>
  <c r="G486" i="12" s="1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C479" i="6"/>
  <c r="D479" i="6"/>
  <c r="E479" i="6" s="1"/>
  <c r="L480" i="5"/>
  <c r="M480" i="5"/>
  <c r="I479" i="5"/>
  <c r="C480" i="5"/>
  <c r="D480" i="5"/>
  <c r="E480" i="5" s="1"/>
  <c r="A1" i="27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D485" i="12" s="1"/>
  <c r="G485" i="12" s="1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C478" i="6"/>
  <c r="D478" i="6"/>
  <c r="E478" i="6" s="1"/>
  <c r="L479" i="5"/>
  <c r="D479" i="5" s="1"/>
  <c r="M479" i="5"/>
  <c r="I478" i="5"/>
  <c r="C479" i="5"/>
  <c r="AX391" i="20" l="1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C477" i="6"/>
  <c r="L478" i="5"/>
  <c r="M478" i="5"/>
  <c r="C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D484" i="12"/>
  <c r="G484" i="12" s="1"/>
  <c r="I483" i="12"/>
  <c r="D478" i="8"/>
  <c r="D478" i="7"/>
  <c r="D477" i="6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M483" i="12"/>
  <c r="I482" i="12"/>
  <c r="C483" i="12"/>
  <c r="D483" i="12"/>
  <c r="G483" i="12" s="1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C476" i="6"/>
  <c r="D476" i="6"/>
  <c r="H476" i="6" s="1"/>
  <c r="L477" i="5"/>
  <c r="M477" i="5"/>
  <c r="I476" i="5"/>
  <c r="C477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M482" i="12"/>
  <c r="I481" i="12"/>
  <c r="C482" i="12"/>
  <c r="D482" i="12"/>
  <c r="G482" i="12" s="1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C475" i="6"/>
  <c r="D475" i="6"/>
  <c r="E475" i="6" s="1"/>
  <c r="L476" i="5"/>
  <c r="M476" i="5"/>
  <c r="I475" i="5"/>
  <c r="C476" i="5"/>
  <c r="D476" i="5"/>
  <c r="E476" i="5" s="1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M481" i="12"/>
  <c r="I480" i="12"/>
  <c r="C481" i="12"/>
  <c r="D481" i="12"/>
  <c r="G481" i="12" s="1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C474" i="6"/>
  <c r="D474" i="6"/>
  <c r="E474" i="6" s="1"/>
  <c r="L475" i="5"/>
  <c r="M475" i="5"/>
  <c r="I474" i="5"/>
  <c r="H475" i="5"/>
  <c r="C475" i="5"/>
  <c r="D475" i="5"/>
  <c r="E475" i="5" s="1"/>
  <c r="AX387" i="20" l="1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M480" i="12"/>
  <c r="I479" i="12"/>
  <c r="C480" i="12"/>
  <c r="D480" i="12"/>
  <c r="G480" i="12" s="1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C473" i="6"/>
  <c r="D473" i="6"/>
  <c r="H473" i="6" s="1"/>
  <c r="L474" i="5"/>
  <c r="M474" i="5"/>
  <c r="I473" i="5"/>
  <c r="C474" i="5"/>
  <c r="D474" i="5"/>
  <c r="E474" i="5" s="1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C472" i="6"/>
  <c r="L473" i="5"/>
  <c r="M473" i="5"/>
  <c r="C473" i="5"/>
  <c r="D480" i="10"/>
  <c r="D479" i="9"/>
  <c r="D479" i="11"/>
  <c r="D479" i="12"/>
  <c r="G479" i="12" s="1"/>
  <c r="D473" i="8"/>
  <c r="D473" i="7"/>
  <c r="D472" i="6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M478" i="12"/>
  <c r="I477" i="12"/>
  <c r="C478" i="12"/>
  <c r="D478" i="12"/>
  <c r="G478" i="12" s="1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C471" i="6"/>
  <c r="D471" i="6"/>
  <c r="L472" i="5"/>
  <c r="M472" i="5"/>
  <c r="C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D477" i="12" s="1"/>
  <c r="G477" i="12" s="1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D470" i="6" s="1"/>
  <c r="M470" i="6"/>
  <c r="I470" i="6"/>
  <c r="C470" i="6"/>
  <c r="L471" i="5"/>
  <c r="M471" i="5"/>
  <c r="C471" i="5"/>
  <c r="D471" i="5"/>
  <c r="E471" i="5" s="1"/>
  <c r="Y383" i="20" l="1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M476" i="12"/>
  <c r="I475" i="12"/>
  <c r="C476" i="12"/>
  <c r="D476" i="12"/>
  <c r="G476" i="12" s="1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C469" i="6"/>
  <c r="L470" i="5"/>
  <c r="D470" i="5" s="1"/>
  <c r="M470" i="5"/>
  <c r="I469" i="5"/>
  <c r="C470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M475" i="12"/>
  <c r="I474" i="12"/>
  <c r="C475" i="12"/>
  <c r="D475" i="12"/>
  <c r="G475" i="12" s="1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C468" i="6"/>
  <c r="D468" i="6"/>
  <c r="H468" i="6" s="1"/>
  <c r="E468" i="6"/>
  <c r="L469" i="5"/>
  <c r="M469" i="5"/>
  <c r="I468" i="5"/>
  <c r="C469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C467" i="6"/>
  <c r="L468" i="5"/>
  <c r="M468" i="5"/>
  <c r="C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D474" i="12"/>
  <c r="G474" i="12" s="1"/>
  <c r="I472" i="12"/>
  <c r="D468" i="8"/>
  <c r="D468" i="7"/>
  <c r="D467" i="6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E466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M473" i="12"/>
  <c r="C473" i="12"/>
  <c r="D473" i="12"/>
  <c r="G473" i="12" s="1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C466" i="6"/>
  <c r="D466" i="6"/>
  <c r="L467" i="5"/>
  <c r="M467" i="5"/>
  <c r="C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M472" i="12"/>
  <c r="I471" i="12"/>
  <c r="C472" i="12"/>
  <c r="D472" i="12"/>
  <c r="G472" i="12" s="1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C465" i="6"/>
  <c r="D465" i="6"/>
  <c r="L466" i="5"/>
  <c r="M466" i="5"/>
  <c r="I465" i="5"/>
  <c r="C466" i="5"/>
  <c r="D466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D471" i="12" s="1"/>
  <c r="G471" i="12" s="1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C464" i="6"/>
  <c r="D464" i="6"/>
  <c r="L465" i="5"/>
  <c r="M465" i="5"/>
  <c r="I464" i="5"/>
  <c r="C465" i="5"/>
  <c r="D465" i="5"/>
  <c r="E465" i="5" s="1"/>
  <c r="AV377" i="20" l="1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BB368" i="20" l="1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BD365" i="20" l="1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BB363" i="20" l="1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E358" i="20" l="1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8" i="12"/>
  <c r="G448" i="12" s="1"/>
  <c r="D442" i="8"/>
  <c r="D442" i="7"/>
  <c r="D441" i="6"/>
  <c r="D442" i="5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AX352" i="20" l="1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BD352" i="20" l="1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AE349" i="20" l="1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BB349" i="20" l="1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AD346" i="20" l="1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V331" i="20" l="1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E289" i="20" l="1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Y266" i="20" l="1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Y247" i="20" l="1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5" i="20" l="1"/>
  <c r="BJ236" i="20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V179" i="20" l="1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Y175" i="20" l="1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<sst xmlns="http://schemas.openxmlformats.org/spreadsheetml/2006/main" count="717" uniqueCount="621">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</sst>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D9</f>
        <v>43081</v>
      </c>
    </row>
    <row r="2" spans="1:16" ht="13.5" x14ac:dyDescent="0.15">
      <c r="A2" s="39" t="s">
        <v>348</v>
      </c>
      <c r="B2" s="39">
        <v>4016.02</v>
      </c>
      <c r="C2" s="90">
        <v>4069.5</v>
      </c>
      <c r="D2" s="93">
        <v>-1.3100000000000001E-2</v>
      </c>
    </row>
    <row r="3" spans="1:16" x14ac:dyDescent="0.25">
      <c r="A3" s="39" t="s">
        <v>522</v>
      </c>
      <c r="B3" s="39">
        <v>3280.81</v>
      </c>
      <c r="C3" s="90">
        <v>3322.2</v>
      </c>
      <c r="D3" s="93">
        <v>-1.2500000000000001E-2</v>
      </c>
      <c r="J3" s="83"/>
      <c r="K3" s="84"/>
      <c r="L3" s="85"/>
    </row>
    <row r="4" spans="1:16" x14ac:dyDescent="0.25">
      <c r="A4" s="39" t="s">
        <v>523</v>
      </c>
      <c r="B4" s="39">
        <v>1798.69</v>
      </c>
      <c r="C4" s="90">
        <v>1816.98</v>
      </c>
      <c r="D4" s="93">
        <v>-1.01E-2</v>
      </c>
      <c r="J4" s="68"/>
      <c r="K4" s="69"/>
      <c r="L4" s="70"/>
    </row>
    <row r="5" spans="1:16" x14ac:dyDescent="0.25">
      <c r="A5" s="39" t="s">
        <v>524</v>
      </c>
      <c r="B5" s="39">
        <v>11043.21</v>
      </c>
      <c r="C5" s="39">
        <v>11143.26</v>
      </c>
      <c r="D5" s="93">
        <v>-8.9999999999999993E-3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525</v>
      </c>
      <c r="B6" s="39">
        <v>6233.21</v>
      </c>
      <c r="C6" s="39">
        <v>6286.17</v>
      </c>
      <c r="D6" s="93">
        <v>-8.3999999999999995E-3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526</v>
      </c>
      <c r="B7" s="39">
        <v>2850.2</v>
      </c>
      <c r="C7" s="39">
        <v>2899.1</v>
      </c>
      <c r="D7" s="93">
        <v>-1.6899999999999998E-2</v>
      </c>
      <c r="H7" s="88"/>
      <c r="J7" s="71"/>
      <c r="K7" s="72"/>
      <c r="L7" s="73"/>
      <c r="M7" s="74"/>
    </row>
    <row r="8" spans="1:16" x14ac:dyDescent="0.25">
      <c r="A8" s="39" t="s">
        <v>527</v>
      </c>
      <c r="B8" s="39">
        <v>14.94</v>
      </c>
      <c r="C8" s="39">
        <v>15.298999999999999</v>
      </c>
      <c r="D8" s="90">
        <v>43080</v>
      </c>
      <c r="J8" s="75"/>
      <c r="K8" s="76"/>
      <c r="L8" s="77"/>
      <c r="M8" s="78"/>
    </row>
    <row r="9" spans="1:16" x14ac:dyDescent="0.25">
      <c r="A9" s="39" t="s">
        <v>528</v>
      </c>
      <c r="B9" s="39">
        <v>15.36</v>
      </c>
      <c r="C9" s="39">
        <v>15.417299999999999</v>
      </c>
      <c r="D9" s="90">
        <v>43081</v>
      </c>
      <c r="J9" s="79"/>
      <c r="K9" s="80"/>
      <c r="L9" s="81"/>
      <c r="M9" s="82"/>
    </row>
    <row r="10" spans="1:16" ht="13.5" x14ac:dyDescent="0.15">
      <c r="A10" s="39" t="s">
        <v>529</v>
      </c>
      <c r="B10" s="39">
        <v>7.65</v>
      </c>
      <c r="C10" s="39">
        <v>7.68</v>
      </c>
      <c r="D10" s="90">
        <v>43081</v>
      </c>
    </row>
    <row r="11" spans="1:16" ht="13.5" x14ac:dyDescent="0.15">
      <c r="A11" s="39" t="s">
        <v>530</v>
      </c>
      <c r="B11" s="39">
        <v>48.35</v>
      </c>
      <c r="C11" s="39">
        <v>48.337000000000003</v>
      </c>
      <c r="D11" s="90">
        <v>43081</v>
      </c>
    </row>
    <row r="12" spans="1:16" x14ac:dyDescent="0.25">
      <c r="A12" s="39" t="s">
        <v>531</v>
      </c>
      <c r="B12" s="39">
        <v>45.45</v>
      </c>
      <c r="C12" s="39">
        <v>45.86</v>
      </c>
      <c r="D12" s="90">
        <v>43080</v>
      </c>
      <c r="J12" s="53"/>
      <c r="K12" s="56"/>
      <c r="L12" s="59"/>
      <c r="M12" s="62"/>
      <c r="N12" s="65"/>
    </row>
    <row r="13" spans="1:16" x14ac:dyDescent="0.25">
      <c r="A13" s="39" t="s">
        <v>532</v>
      </c>
      <c r="B13" s="39">
        <v>34.634999999999998</v>
      </c>
      <c r="C13" s="39">
        <v>35.097499999999997</v>
      </c>
      <c r="D13" s="90">
        <v>43080</v>
      </c>
      <c r="J13" s="54"/>
      <c r="K13" s="57"/>
      <c r="L13" s="60"/>
      <c r="M13" s="63"/>
      <c r="N13" s="66"/>
    </row>
    <row r="14" spans="1:16" x14ac:dyDescent="0.25">
      <c r="A14" s="39" t="s">
        <v>533</v>
      </c>
      <c r="B14" s="39">
        <v>30.56</v>
      </c>
      <c r="C14" s="39">
        <v>31.040500000000002</v>
      </c>
      <c r="D14" s="90">
        <v>43080</v>
      </c>
      <c r="J14" s="55"/>
      <c r="K14" s="58"/>
      <c r="L14" s="61"/>
      <c r="M14" s="64"/>
      <c r="N14" s="67"/>
    </row>
    <row r="15" spans="1:16" ht="13.5" x14ac:dyDescent="0.15">
      <c r="A15" s="39" t="s">
        <v>534</v>
      </c>
      <c r="B15" s="39">
        <v>34.130000000000003</v>
      </c>
      <c r="C15" s="39">
        <v>34.545200000000001</v>
      </c>
      <c r="D15" s="90">
        <v>43080</v>
      </c>
    </row>
    <row r="16" spans="1:16" x14ac:dyDescent="0.25">
      <c r="A16" s="39" t="s">
        <v>535</v>
      </c>
      <c r="B16" s="39">
        <v>13055.38</v>
      </c>
      <c r="C16" s="39"/>
      <c r="D16" s="90"/>
    </row>
    <row r="17" spans="1:16" x14ac:dyDescent="0.25">
      <c r="A17" s="39" t="s">
        <v>536</v>
      </c>
      <c r="B17" s="39">
        <v>20033.48</v>
      </c>
      <c r="C17" s="39"/>
      <c r="D17" s="90"/>
    </row>
    <row r="18" spans="1:16" x14ac:dyDescent="0.25">
      <c r="A18" s="39" t="s">
        <v>537</v>
      </c>
      <c r="B18" s="39">
        <v>6.6162000000000001</v>
      </c>
      <c r="C18" s="90">
        <v>43081</v>
      </c>
      <c r="D18" s="91">
        <v>0.62857638888888889</v>
      </c>
    </row>
    <row r="19" spans="1:16" x14ac:dyDescent="0.25">
      <c r="A19" s="39" t="s">
        <v>538</v>
      </c>
      <c r="B19" s="39">
        <v>931</v>
      </c>
      <c r="C19" s="39">
        <v>935</v>
      </c>
      <c r="D19" s="39">
        <v>940</v>
      </c>
      <c r="E19" s="39" t="s">
        <v>539</v>
      </c>
      <c r="F19" s="39" t="s">
        <v>540</v>
      </c>
      <c r="G19" s="39" t="s">
        <v>541</v>
      </c>
      <c r="H19" s="39" t="s">
        <v>542</v>
      </c>
      <c r="I19" s="39" t="s">
        <v>543</v>
      </c>
      <c r="J19" s="39" t="s">
        <v>544</v>
      </c>
      <c r="K19" s="39" t="s">
        <v>545</v>
      </c>
      <c r="L19" s="39" t="s">
        <v>546</v>
      </c>
      <c r="M19" s="39" t="s">
        <v>547</v>
      </c>
      <c r="N19" s="39" t="s">
        <v>548</v>
      </c>
      <c r="O19" s="39" t="s">
        <v>549</v>
      </c>
      <c r="P19" s="39" t="s">
        <v>550</v>
      </c>
    </row>
    <row r="20" spans="1:16" s="89" customFormat="1" x14ac:dyDescent="0.25">
      <c r="A20" s="39">
        <v>3320.31</v>
      </c>
      <c r="B20" s="39">
        <v>3318.22</v>
      </c>
      <c r="C20" s="39">
        <v>3319.35</v>
      </c>
      <c r="D20" s="39">
        <v>3313.94</v>
      </c>
      <c r="E20" s="39">
        <v>3303.13</v>
      </c>
      <c r="F20" s="39">
        <v>3320.31</v>
      </c>
      <c r="G20" s="39">
        <v>3302.68</v>
      </c>
      <c r="H20" s="39">
        <v>930</v>
      </c>
      <c r="I20" s="39">
        <v>1128</v>
      </c>
      <c r="J20" s="39">
        <v>3302.99</v>
      </c>
      <c r="K20" s="39">
        <v>3304.88</v>
      </c>
      <c r="L20" s="39">
        <v>3280.81</v>
      </c>
      <c r="M20" s="39">
        <v>3306.7</v>
      </c>
      <c r="N20" s="39">
        <v>3280.44</v>
      </c>
      <c r="O20" s="39">
        <v>1315</v>
      </c>
      <c r="P20" s="39">
        <v>1459</v>
      </c>
    </row>
    <row r="21" spans="1:16" s="89" customFormat="1" x14ac:dyDescent="0.25">
      <c r="A21" s="39"/>
      <c r="B21" s="39"/>
      <c r="C21" s="90"/>
      <c r="D21" s="91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95"/>
  <sheetViews>
    <sheetView zoomScale="115" zoomScaleNormal="115" workbookViewId="0">
      <pane xSplit="2" ySplit="6" topLeftCell="C384" activePane="bottomRight" state="frozen"/>
      <selection pane="topRight" activeCell="C1" sqref="C1"/>
      <selection pane="bottomLeft" activeCell="A3" sqref="A3"/>
      <selection pane="bottomRight" activeCell="A390" sqref="A39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9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39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</row>
    <row r="394" spans="1:57" x14ac:dyDescent="0.25">
      <c r="A394" s="90">
        <v>43083</v>
      </c>
      <c r="B394" s="41">
        <f t="shared" si="2744"/>
        <v>4</v>
      </c>
    </row>
    <row r="395" spans="1:57" x14ac:dyDescent="0.25">
      <c r="A395" s="90">
        <v>43084</v>
      </c>
      <c r="B395" s="41">
        <f t="shared" si="274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46"/>
  <sheetViews>
    <sheetView zoomScale="115" zoomScaleNormal="115" workbookViewId="0">
      <pane xSplit="1" ySplit="1" topLeftCell="B329" activePane="bottomRight" state="frozen"/>
      <selection pane="topRight" activeCell="B1" sqref="B1"/>
      <selection pane="bottomLeft" activeCell="A2" sqref="A2"/>
      <selection pane="bottomRight" activeCell="H341" sqref="H34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43" si="15">LN(C220/C219)</f>
        <v>5.8655326653686257E-5</v>
      </c>
      <c r="H220">
        <v>6.8302350000000001</v>
      </c>
      <c r="I220" s="25">
        <f t="shared" ref="I220:I342" si="16">LN(H220/H219)</f>
        <v>1.1859738836099735E-4</v>
      </c>
      <c r="J220">
        <v>6.8346549999999997</v>
      </c>
      <c r="K220" s="25">
        <f t="shared" ref="K220:K342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43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42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</row>
    <row r="344" spans="1:14" x14ac:dyDescent="0.25">
      <c r="A344" s="90">
        <v>43082</v>
      </c>
    </row>
    <row r="345" spans="1:14" x14ac:dyDescent="0.25">
      <c r="A345" s="90">
        <v>43083</v>
      </c>
    </row>
    <row r="346" spans="1:14" x14ac:dyDescent="0.25">
      <c r="A346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83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A479" sqref="A479:A483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ht="13.5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ht="13.5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ht="13.5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ht="13.5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ht="13.5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ht="13.5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ht="13.5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ht="13.5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ht="13.5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ht="13.5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ht="13.5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ht="13.5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ht="13.5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ht="13.5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ht="13.5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ht="13.5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ht="13.5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ht="13.5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ht="13.5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ht="13.5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ht="13.5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ht="13.5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ht="13.5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ht="13.5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ht="13.5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ht="13.5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ht="13.5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ht="13.5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ht="13.5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ht="13.5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ht="13.5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ht="13.5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ht="13.5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ht="13.5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ht="13.5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ht="13.5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ht="13.5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ht="13.5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ht="13.5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ht="13.5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ht="13.5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ht="13.5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ht="13.5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ht="13.5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ht="13.5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ht="13.5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ht="13.5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ht="13.5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ht="13.5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ht="13.5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ht="13.5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ht="13.5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ht="13.5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ht="13.5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ht="13.5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ht="13.5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ht="13.5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ht="13.5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ht="13.5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ht="13.5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ht="13.5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ht="13.5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ht="13.5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ht="13.5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ht="13.5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ht="13.5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ht="13.5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ht="13.5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ht="13.5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ht="13.5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ht="13.5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ht="13.5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ht="13.5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ht="13.5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ht="13.5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ht="13.5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ht="13.5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ht="13.5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ht="13.5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ht="13.5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ht="13.5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ht="13.5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ht="13.5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ht="13.5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ht="13.5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ht="13.5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ht="13.5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ht="13.5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ht="13.5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ht="13.5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ht="13.5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ht="13.5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ht="13.5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ht="13.5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ht="13.5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ht="13.5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ht="13.5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ht="13.5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ht="13.5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ht="13.5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ht="13.5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ht="13.5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ht="13.5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ht="13.5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ht="13.5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ht="13.5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ht="13.5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ht="13.5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ht="13.5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ht="13.5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ht="13.5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ht="13.5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ht="13.5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ht="13.5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ht="13.5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ht="13.5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ht="13.5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ht="13.5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ht="13.5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ht="13.5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ht="13.5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ht="13.5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ht="13.5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ht="13.5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ht="13.5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ht="13.5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ht="13.5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ht="13.5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ht="13.5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ht="13.5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ht="13.5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ht="13.5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ht="13.5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ht="13.5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ht="13.5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ht="13.5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ht="13.5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ht="13.5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ht="13.5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ht="13.5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ht="13.5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ht="13.5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ht="13.5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ht="13.5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ht="13.5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ht="13.5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ht="13.5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ht="13.5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ht="13.5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ht="13.5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ht="13.5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ht="13.5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ht="13.5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ht="13.5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ht="13.5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ht="13.5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ht="13.5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ht="13.5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ht="13.5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ht="13.5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ht="13.5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ht="13.5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ht="13.5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ht="13.5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ht="13.5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ht="13.5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ht="13.5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ht="13.5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ht="13.5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ht="13.5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ht="13.5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ht="13.5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ht="13.5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79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ht="13.5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ht="13.5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ht="13.5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ht="13.5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ht="13.5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ht="13.5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ht="13.5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ht="13.5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ht="13.5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ht="13.5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ht="13.5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ht="13.5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ht="13.5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ht="13.5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ht="13.5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ht="13.5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ht="13.5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ht="13.5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ht="13.5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ht="13.5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ht="13.5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ht="13.5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ht="13.5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ht="13.5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ht="13.5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ht="13.5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ht="13.5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ht="13.5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ht="13.5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ht="13.5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ht="13.5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ht="13.5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ht="13.5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ht="13.5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ht="13.5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ht="13.5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ht="13.5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ht="13.5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ht="13.5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ht="13.5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ht="13.5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ht="13.5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I464" s="93">
        <f t="shared" si="374"/>
        <v>-1.2599640010285351E-2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4" x14ac:dyDescent="0.25">
      <c r="A465" s="90">
        <v>43060</v>
      </c>
      <c r="B465">
        <v>15.74</v>
      </c>
      <c r="C465" s="93">
        <f t="shared" ref="C465" si="792">B465/B464-1</f>
        <v>2.4739583333333481E-2</v>
      </c>
      <c r="D465" s="26">
        <f t="shared" ref="D465" si="793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ref="G465" si="794">+B465/D465-1</f>
        <v>-8.219676106457352E-3</v>
      </c>
      <c r="H465" s="93">
        <f>(+B465/(D465*(1-VLOOKUP(A465,FX!A:K,9,0)))-1)</f>
        <v>-7.89412301061998E-3</v>
      </c>
      <c r="I465" s="93">
        <f t="shared" si="374"/>
        <v>-6.9400630914826511E-3</v>
      </c>
      <c r="J465">
        <v>13496.05</v>
      </c>
      <c r="K465">
        <v>13768.86</v>
      </c>
      <c r="L465" s="93">
        <f t="shared" ref="L465" si="795">+K465/J465-1</f>
        <v>2.021406263314085E-2</v>
      </c>
      <c r="M465" s="92">
        <f t="shared" ref="M465" si="796">WEEKDAY(A465,2)</f>
        <v>2</v>
      </c>
    </row>
    <row r="466" spans="1:14" x14ac:dyDescent="0.25">
      <c r="A466" s="90">
        <v>43061</v>
      </c>
      <c r="B466">
        <v>15.88</v>
      </c>
      <c r="C466" s="93">
        <f t="shared" ref="C466" si="797">B466/B465-1</f>
        <v>8.8945362134689177E-3</v>
      </c>
      <c r="D466" s="26">
        <f t="shared" ref="D466" si="798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ref="G466" si="799">+B466/D466-1</f>
        <v>-5.144795081446385E-3</v>
      </c>
      <c r="H466" s="93">
        <f>(+B466/(D466*(1-VLOOKUP(A466,FX!A:K,9,0)))-1)</f>
        <v>-9.1650273307533059E-3</v>
      </c>
      <c r="I466" s="93">
        <f t="shared" si="374"/>
        <v>-5.635566687539173E-3</v>
      </c>
      <c r="J466">
        <v>13768.86</v>
      </c>
      <c r="K466">
        <v>13866.26</v>
      </c>
      <c r="L466" s="93">
        <f t="shared" ref="L466" si="800">+K466/J466-1</f>
        <v>7.0739334992149239E-3</v>
      </c>
      <c r="M466" s="92">
        <f t="shared" ref="M466" si="801">WEEKDAY(A466,2)</f>
        <v>3</v>
      </c>
    </row>
    <row r="467" spans="1:14" x14ac:dyDescent="0.25">
      <c r="A467" s="90">
        <v>43062</v>
      </c>
      <c r="B467">
        <v>15.4</v>
      </c>
      <c r="C467" s="93">
        <f t="shared" ref="C467" si="802">B467/B466-1</f>
        <v>-3.0226700251889227E-2</v>
      </c>
      <c r="D467" s="26">
        <f t="shared" ref="D467" si="803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ref="G467" si="804">+B467/D467-1</f>
        <v>-7.3622603482362825E-3</v>
      </c>
      <c r="H467" s="93">
        <f>(+B467/(D467*(1-VLOOKUP(A467,FX!A:K,9,0)))-1)</f>
        <v>-1.1297926971629013E-2</v>
      </c>
      <c r="I467" s="93">
        <f t="shared" si="374"/>
        <v>-1.1235955056179692E-2</v>
      </c>
      <c r="J467">
        <v>13866.26</v>
      </c>
      <c r="K467">
        <v>13470.52</v>
      </c>
      <c r="L467" s="93">
        <f t="shared" ref="L467" si="805">+K467/J467-1</f>
        <v>-2.8539779291604228E-2</v>
      </c>
      <c r="M467" s="92">
        <f t="shared" ref="M467" si="806">WEEKDAY(A467,2)</f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ref="C468" si="807">B468/B467-1</f>
        <v>2.5974025974024872E-3</v>
      </c>
      <c r="D468" s="26">
        <f t="shared" ref="D468" si="808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ref="G468" si="809">+B468/D468-1</f>
        <v>-8.8001859626489765E-3</v>
      </c>
      <c r="H468" s="93">
        <f>(+B468/(D468*(1-VLOOKUP(A468,FX!A:K,9,0)))-1)</f>
        <v>-9.4330808587029802E-3</v>
      </c>
      <c r="I468" s="93">
        <f t="shared" si="374"/>
        <v>-1.1903238192755627E-2</v>
      </c>
      <c r="J468">
        <v>13470.52</v>
      </c>
      <c r="K468">
        <v>13472.32</v>
      </c>
      <c r="L468" s="93">
        <f t="shared" ref="L468" si="810">+K468/J468-1</f>
        <v>1.3362513102688212E-4</v>
      </c>
      <c r="M468" s="92">
        <f t="shared" ref="M468" si="811">WEEKDAY(A468,2)</f>
        <v>5</v>
      </c>
    </row>
    <row r="469" spans="1:14" x14ac:dyDescent="0.25">
      <c r="A469" s="90">
        <v>43066</v>
      </c>
      <c r="B469">
        <v>15.22</v>
      </c>
      <c r="C469" s="93">
        <f t="shared" ref="C469" si="812">B469/B468-1</f>
        <v>-1.4248704663212375E-2</v>
      </c>
      <c r="D469" s="26">
        <f t="shared" ref="D469" si="813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ref="G469" si="814">+B469/D469-1</f>
        <v>-1.4795944259212934E-2</v>
      </c>
      <c r="H469" s="93">
        <f>(+B469/(D469*(1-VLOOKUP(A469,FX!A:K,9,0)))-1)</f>
        <v>-1.360618264924307E-2</v>
      </c>
      <c r="I469" s="93">
        <f t="shared" si="374"/>
        <v>-1.2585960814843533E-2</v>
      </c>
      <c r="J469">
        <v>13472.32</v>
      </c>
      <c r="K469">
        <v>13319.35</v>
      </c>
      <c r="L469" s="93">
        <f t="shared" ref="L469" si="815">+K469/J469-1</f>
        <v>-1.1354391819671683E-2</v>
      </c>
      <c r="M469" s="92">
        <f t="shared" ref="M469" si="816">WEEKDAY(A469,2)</f>
        <v>1</v>
      </c>
    </row>
    <row r="470" spans="1:14" x14ac:dyDescent="0.25">
      <c r="A470" s="90">
        <v>43067</v>
      </c>
      <c r="B470">
        <v>15.18</v>
      </c>
      <c r="C470" s="93">
        <f t="shared" ref="C470" si="817">B470/B469-1</f>
        <v>-2.6281208935611255E-3</v>
      </c>
      <c r="D470" s="26">
        <f t="shared" ref="D470" si="818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ref="G470" si="819">+B470/D470-1</f>
        <v>-9.4673150866361189E-3</v>
      </c>
      <c r="H470" s="93">
        <f>(+B470/(D470*(1-VLOOKUP(A470,FX!A:K,9,0)))-1)</f>
        <v>-7.8965545113806046E-3</v>
      </c>
      <c r="I470" s="93">
        <f t="shared" si="374"/>
        <v>-9.1383812010443766E-3</v>
      </c>
      <c r="J470">
        <v>13319.35</v>
      </c>
      <c r="K470">
        <v>13242.52</v>
      </c>
      <c r="L470" s="93">
        <f t="shared" ref="L470" si="820">+K470/J470-1</f>
        <v>-5.7682995041049567E-3</v>
      </c>
      <c r="M470" s="92">
        <f t="shared" ref="M470" si="821">WEEKDAY(A470,2)</f>
        <v>2</v>
      </c>
    </row>
    <row r="471" spans="1:14" x14ac:dyDescent="0.25">
      <c r="A471" s="90">
        <v>43068</v>
      </c>
      <c r="B471">
        <v>15.2</v>
      </c>
      <c r="C471" s="93">
        <f t="shared" ref="C471" si="822">B471/B470-1</f>
        <v>1.3175230566535578E-3</v>
      </c>
      <c r="D471" s="26">
        <f t="shared" ref="D471" si="823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ref="G471" si="824">+B471/D471-1</f>
        <v>-9.8561756065346229E-3</v>
      </c>
      <c r="H471" s="93">
        <f>(+B471/(D471*(1-VLOOKUP(A471,FX!A:K,9,0)))-1)</f>
        <v>-9.6942742332182252E-3</v>
      </c>
      <c r="I471" s="93">
        <f t="shared" si="374"/>
        <v>-8.8680229525300858E-3</v>
      </c>
      <c r="J471">
        <v>13242.52</v>
      </c>
      <c r="K471">
        <v>13269.58</v>
      </c>
      <c r="L471" s="93">
        <f t="shared" ref="L471" si="825">+K471/J471-1</f>
        <v>2.0434177180777002E-3</v>
      </c>
      <c r="M471" s="92">
        <f t="shared" ref="M471" si="826">WEEKDAY(A471,2)</f>
        <v>3</v>
      </c>
    </row>
    <row r="472" spans="1:14" x14ac:dyDescent="0.25">
      <c r="A472" s="90">
        <v>43069</v>
      </c>
      <c r="B472">
        <v>15</v>
      </c>
      <c r="C472" s="93">
        <f t="shared" ref="C472" si="827">B472/B471-1</f>
        <v>-1.3157894736842035E-2</v>
      </c>
      <c r="D472" s="26">
        <f t="shared" ref="D472" si="82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ref="G472" si="829">+B472/D472-1</f>
        <v>-8.5091123141147751E-3</v>
      </c>
      <c r="H472" s="93">
        <f>(+B472/(D472*(1-VLOOKUP(A472,FX!A:K,9,0)))-1)</f>
        <v>-7.0455438083940614E-3</v>
      </c>
      <c r="I472" s="93">
        <f t="shared" si="374"/>
        <v>-8.3955840550010707E-3</v>
      </c>
      <c r="J472">
        <v>13269.58</v>
      </c>
      <c r="K472">
        <v>13090.24</v>
      </c>
      <c r="L472" s="93">
        <f t="shared" ref="L472" si="830">+K472/J472-1</f>
        <v>-1.3515122558513504E-2</v>
      </c>
      <c r="M472" s="92">
        <f t="shared" ref="M472" si="831">WEEKDAY(A472,2)</f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ref="C473" si="832">B473/B472-1</f>
        <v>-6.6666666666665986E-3</v>
      </c>
      <c r="D473" s="26">
        <f t="shared" ref="D473" si="833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ref="G473" si="834">+B473/D473-1</f>
        <v>-7.2922710839010696E-3</v>
      </c>
      <c r="H473" s="93">
        <f>(+B473/(D473*(1-VLOOKUP(A473,FX!A:K,9,0)))-1)</f>
        <v>-7.3740388017061731E-3</v>
      </c>
      <c r="I473" s="93">
        <f t="shared" si="374"/>
        <v>-7.1961620469082055E-3</v>
      </c>
      <c r="J473">
        <v>13090.24</v>
      </c>
      <c r="K473">
        <v>12988.52</v>
      </c>
      <c r="L473" s="93">
        <f t="shared" ref="L473" si="835">+K473/J473-1</f>
        <v>-7.7706749456082358E-3</v>
      </c>
      <c r="M473" s="92">
        <f t="shared" ref="M473" si="836">WEEKDAY(A473,2)</f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ref="C474" si="837">B474/B473-1</f>
        <v>8.0536912751676404E-3</v>
      </c>
      <c r="D474" s="26">
        <f t="shared" ref="D474" si="838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ref="G474" si="839">+B474/D474-1</f>
        <v>-8.0321609942565209E-3</v>
      </c>
      <c r="H474" s="93">
        <f>(+B474/(D474*(1-VLOOKUP(A474,FX!A:K,9,0)))-1)</f>
        <v>-8.2000786986046181E-3</v>
      </c>
      <c r="I474" s="93">
        <f t="shared" si="374"/>
        <v>-7.8604927670254954E-3</v>
      </c>
      <c r="J474">
        <v>12988.52</v>
      </c>
      <c r="K474">
        <v>13104.16</v>
      </c>
      <c r="L474" s="93">
        <f t="shared" ref="L474" si="840">+K474/J474-1</f>
        <v>8.9032468672334275E-3</v>
      </c>
      <c r="M474" s="92">
        <f t="shared" ref="M474" si="841">WEEKDAY(A474,2)</f>
        <v>1</v>
      </c>
    </row>
    <row r="475" spans="1:14" x14ac:dyDescent="0.25">
      <c r="A475" s="90">
        <v>43074</v>
      </c>
      <c r="B475">
        <v>15.2</v>
      </c>
      <c r="C475" s="93">
        <f t="shared" ref="C475" si="842">B475/B474-1</f>
        <v>1.1984021304926706E-2</v>
      </c>
      <c r="D475" s="26">
        <f t="shared" ref="D475" si="843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ref="G475" si="844">+B475/D475-1</f>
        <v>-1.0782334494874424E-2</v>
      </c>
      <c r="H475" s="93">
        <f>(+B475/(D475*(1-VLOOKUP(A475,FX!A:K,9,0)))-1)</f>
        <v>-1.084439531319048E-2</v>
      </c>
      <c r="I475" s="93">
        <f t="shared" si="374"/>
        <v>-1.0867443222489892E-2</v>
      </c>
      <c r="J475">
        <v>13104.16</v>
      </c>
      <c r="K475">
        <v>13300.37</v>
      </c>
      <c r="L475" s="93">
        <f t="shared" ref="L475" si="845">+K475/J475-1</f>
        <v>1.497310777646188E-2</v>
      </c>
      <c r="M475" s="92">
        <f t="shared" ref="M475" si="846">WEEKDAY(A475,2)</f>
        <v>2</v>
      </c>
    </row>
    <row r="476" spans="1:14" x14ac:dyDescent="0.25">
      <c r="A476" s="90">
        <v>43075</v>
      </c>
      <c r="B476">
        <v>14.96</v>
      </c>
      <c r="C476" s="93">
        <f t="shared" ref="C476" si="847">B476/B475-1</f>
        <v>-1.5789473684210464E-2</v>
      </c>
      <c r="D476" s="26">
        <f t="shared" ref="D476" si="848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ref="G476" si="849">+B476/D476-1</f>
        <v>-1.4286534504859505E-2</v>
      </c>
      <c r="H476" s="93">
        <f>(+B476/(D476*(1-VLOOKUP(A476,FX!A:K,9,0)))-1)</f>
        <v>-1.3865439284248438E-2</v>
      </c>
      <c r="I476" s="93">
        <f t="shared" si="374"/>
        <v>-1.319261213720313E-2</v>
      </c>
      <c r="J476">
        <v>13300.37</v>
      </c>
      <c r="K476">
        <v>13135.77</v>
      </c>
      <c r="L476" s="93">
        <f t="shared" ref="L476" si="850">+K476/J476-1</f>
        <v>-1.2375595566138431E-2</v>
      </c>
      <c r="M476" s="92">
        <f t="shared" ref="M476" si="851">WEEKDAY(A476,2)</f>
        <v>3</v>
      </c>
    </row>
    <row r="477" spans="1:14" x14ac:dyDescent="0.25">
      <c r="A477" s="90">
        <v>43076</v>
      </c>
      <c r="B477">
        <v>14.82</v>
      </c>
      <c r="C477" s="93">
        <f t="shared" ref="C477" si="852">B477/B476-1</f>
        <v>-9.3582887700535133E-3</v>
      </c>
      <c r="D477" s="26">
        <f t="shared" ref="D477" si="853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ref="G477" si="854">+B477/D477-1</f>
        <v>-9.3861917486419699E-3</v>
      </c>
      <c r="H477" s="93">
        <f>(+B477/(D477*(1-VLOOKUP(A477,FX!A:K,9,0)))-1)</f>
        <v>-9.2095236768768851E-3</v>
      </c>
      <c r="I477" s="93">
        <f t="shared" si="374"/>
        <v>-8.6956521739129933E-3</v>
      </c>
      <c r="J477">
        <v>13135.77</v>
      </c>
      <c r="K477">
        <v>12962.84</v>
      </c>
      <c r="L477" s="93">
        <f t="shared" ref="L477" si="855">+K477/J477-1</f>
        <v>-1.3164816375438981E-2</v>
      </c>
      <c r="M477" s="92">
        <f t="shared" ref="M477" si="856">WEEKDAY(A477,2)</f>
        <v>4</v>
      </c>
    </row>
    <row r="478" spans="1:14" x14ac:dyDescent="0.25">
      <c r="A478" s="90">
        <v>43077</v>
      </c>
      <c r="B478">
        <v>15</v>
      </c>
      <c r="C478" s="93">
        <f t="shared" ref="C478" si="857">B478/B477-1</f>
        <v>1.2145748987854255E-2</v>
      </c>
      <c r="D478" s="26">
        <f t="shared" ref="D478" si="858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ref="G478" si="859">+B478/D478-1</f>
        <v>-4.5307503309804931E-3</v>
      </c>
      <c r="H478" s="93">
        <f>(+B478/(D478*(1-VLOOKUP(A478,FX!A:K,9,0)))-1)</f>
        <v>-3.7746414167868503E-3</v>
      </c>
      <c r="I478" s="93">
        <f t="shared" si="374"/>
        <v>-3.6532713384257454E-3</v>
      </c>
      <c r="J478">
        <v>12962.84</v>
      </c>
      <c r="K478">
        <v>13065.39</v>
      </c>
      <c r="L478" s="93">
        <f t="shared" ref="L478" si="860">+K478/J478-1</f>
        <v>7.9110750421975684E-3</v>
      </c>
      <c r="M478" s="92">
        <f t="shared" ref="M478" si="861">WEEKDAY(A478,2)</f>
        <v>5</v>
      </c>
    </row>
    <row r="479" spans="1:14" x14ac:dyDescent="0.25">
      <c r="A479" s="90">
        <v>43080</v>
      </c>
      <c r="B479">
        <v>15.24</v>
      </c>
      <c r="C479" s="93">
        <f t="shared" ref="C479" si="862">B479/B478-1</f>
        <v>1.6000000000000014E-2</v>
      </c>
      <c r="D479" s="26">
        <f t="shared" ref="D479" si="863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ref="G479" si="864">+B479/D479-1</f>
        <v>-3.115851738212605E-3</v>
      </c>
      <c r="H479" s="93">
        <f>(+B479/(D479*(1-VLOOKUP(A479,FX!A:K,9,0)))-1)</f>
        <v>-3.7846523572341306E-3</v>
      </c>
      <c r="I479" s="93">
        <f t="shared" si="374"/>
        <v>-3.8564612066147586E-3</v>
      </c>
      <c r="J479">
        <v>13065.39</v>
      </c>
      <c r="K479">
        <v>13267.28</v>
      </c>
      <c r="L479" s="93">
        <f t="shared" ref="L479" si="865">+K479/J479-1</f>
        <v>1.5452275056466069E-2</v>
      </c>
      <c r="M479" s="92">
        <f t="shared" ref="M479" si="866">WEEKDAY(A479,2)</f>
        <v>1</v>
      </c>
    </row>
    <row r="480" spans="1:14" x14ac:dyDescent="0.25">
      <c r="A480" s="90">
        <v>43081</v>
      </c>
      <c r="B480">
        <v>14.94</v>
      </c>
      <c r="C480" s="93">
        <f t="shared" ref="C480" si="867">B480/B479-1</f>
        <v>-1.9685039370078816E-2</v>
      </c>
      <c r="D480" s="26">
        <f t="shared" ref="D480" si="868">+F479*(1+L480)</f>
        <v>15.054650133260168</v>
      </c>
      <c r="E480" s="26">
        <f>D480*(1-VLOOKUP(A480,FX!A:K,9,0))</f>
        <v>15.054650133260168</v>
      </c>
      <c r="G480" s="93">
        <f t="shared" ref="G480" si="869">+B480/D480-1</f>
        <v>-7.6155959949458785E-3</v>
      </c>
      <c r="H480" s="93">
        <f>(+B480/(D480*(1-VLOOKUP(A480,FX!A:K,9,0)))-1)</f>
        <v>-7.6155959949458785E-3</v>
      </c>
      <c r="J480">
        <v>13267.28</v>
      </c>
      <c r="K480">
        <v>13055.38</v>
      </c>
      <c r="L480" s="93">
        <f t="shared" ref="L480" si="870">+K480/J480-1</f>
        <v>-1.5971623422434855E-2</v>
      </c>
      <c r="M480" s="92">
        <f t="shared" ref="M480" si="871">WEEKDAY(A480,2)</f>
        <v>2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2"/>
  <sheetViews>
    <sheetView tabSelected="1" zoomScale="115" zoomScaleNormal="115" workbookViewId="0">
      <pane xSplit="1" ySplit="2" topLeftCell="J465" activePane="bottomRight" state="frozen"/>
      <selection pane="topRight" activeCell="B1" sqref="B1"/>
      <selection pane="bottomLeft" activeCell="A3" sqref="A3"/>
      <selection pane="bottomRight" activeCell="A479" sqref="A47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7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ht="13.5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ht="13.5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25">
      <c r="A464" s="90">
        <v>43060</v>
      </c>
      <c r="B464">
        <v>16.22</v>
      </c>
      <c r="C464" s="93">
        <f t="shared" ref="C464" si="828">B464/B463-1</f>
        <v>2.2698612862547263E-2</v>
      </c>
      <c r="D464" s="26">
        <f t="shared" ref="D464" si="829">+F463*(1+L464)</f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830">+B464/D464-1</f>
        <v>-8.1549219749421642E-4</v>
      </c>
      <c r="H464" s="93">
        <f>(+B464/(D464*(1-VLOOKUP(A464,FX!A:K,9,0)))-1)</f>
        <v>-4.8750866929636594E-4</v>
      </c>
      <c r="I464" s="93">
        <f t="shared" si="292"/>
        <v>-6.0998527409295011E-4</v>
      </c>
      <c r="J464">
        <v>13496.05</v>
      </c>
      <c r="K464">
        <v>13768.86</v>
      </c>
      <c r="L464" s="93">
        <f t="shared" ref="L464" si="831">+K464/J464-1</f>
        <v>2.021406263314085E-2</v>
      </c>
      <c r="M464" s="92">
        <f t="shared" ref="M464" si="832">WEEKDAY(A464,2)</f>
        <v>2</v>
      </c>
    </row>
    <row r="465" spans="1:14" x14ac:dyDescent="0.25">
      <c r="A465" s="90">
        <v>43061</v>
      </c>
      <c r="B465">
        <v>16.36</v>
      </c>
      <c r="C465" s="93">
        <f t="shared" ref="C465" si="833">B465/B464-1</f>
        <v>8.6313193588163362E-3</v>
      </c>
      <c r="D465" s="26">
        <f t="shared" ref="D465" si="834">+F464*(1+L465)</f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835">+B465/D465-1</f>
        <v>9.3551781697898129E-4</v>
      </c>
      <c r="H465" s="93">
        <f>(+B465/(D465*(1-VLOOKUP(A465,FX!A:K,9,0)))-1)</f>
        <v>-3.1092851134475463E-3</v>
      </c>
      <c r="I465" s="93">
        <f t="shared" si="292"/>
        <v>-3.2838021433054809E-3</v>
      </c>
      <c r="J465">
        <v>13768.86</v>
      </c>
      <c r="K465">
        <v>13866.26</v>
      </c>
      <c r="L465" s="93">
        <f t="shared" ref="L465" si="836">+K465/J465-1</f>
        <v>7.0739334992149239E-3</v>
      </c>
      <c r="M465" s="92">
        <f t="shared" ref="M465" si="837">WEEKDAY(A465,2)</f>
        <v>3</v>
      </c>
    </row>
    <row r="466" spans="1:14" x14ac:dyDescent="0.25">
      <c r="A466" s="90">
        <v>43062</v>
      </c>
      <c r="B466">
        <v>15.88</v>
      </c>
      <c r="C466" s="93">
        <f t="shared" ref="C466" si="838">B466/B465-1</f>
        <v>-2.9339853300733409E-2</v>
      </c>
      <c r="D466" s="26">
        <f t="shared" ref="D466" si="839">+F465*(1+L466)</f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840">+B466/D466-1</f>
        <v>-4.1046764389114365E-3</v>
      </c>
      <c r="H466" s="93">
        <f>(+B466/(D466*(1-VLOOKUP(A466,FX!A:K,9,0)))-1)</f>
        <v>-8.0532589164498125E-3</v>
      </c>
      <c r="I466" s="93">
        <f t="shared" si="292"/>
        <v>-7.1959537608392576E-3</v>
      </c>
      <c r="J466">
        <v>13866.26</v>
      </c>
      <c r="K466">
        <v>13470.52</v>
      </c>
      <c r="L466" s="93">
        <f t="shared" ref="L466" si="841">+K466/J466-1</f>
        <v>-2.8539779291604228E-2</v>
      </c>
      <c r="M466" s="92">
        <f t="shared" ref="M466" si="842">WEEKDAY(A466,2)</f>
        <v>4</v>
      </c>
      <c r="N466" s="50" t="s">
        <v>597</v>
      </c>
    </row>
    <row r="467" spans="1:14" x14ac:dyDescent="0.25">
      <c r="A467" s="90">
        <v>43063</v>
      </c>
      <c r="B467">
        <v>15.96</v>
      </c>
      <c r="C467" s="93">
        <f t="shared" ref="C467" si="843">B467/B466-1</f>
        <v>5.0377833753147971E-3</v>
      </c>
      <c r="D467" s="26">
        <f t="shared" ref="D467" si="844">+F466*(1+L467)</f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845">+B467/D467-1</f>
        <v>-2.3277361287320497E-3</v>
      </c>
      <c r="H467" s="93">
        <f>(+B467/(D467*(1-VLOOKUP(A467,FX!A:K,9,0)))-1)</f>
        <v>-2.9647637742143962E-3</v>
      </c>
      <c r="I467" s="93">
        <f t="shared" si="292"/>
        <v>-1.2328141329310816E-3</v>
      </c>
      <c r="J467">
        <v>13470.52</v>
      </c>
      <c r="K467">
        <v>13472.32</v>
      </c>
      <c r="L467" s="93">
        <f t="shared" ref="L467" si="846">+K467/J467-1</f>
        <v>1.3362513102688212E-4</v>
      </c>
      <c r="M467" s="92">
        <f t="shared" ref="M467" si="847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ref="C468" si="848">B468/B467-1</f>
        <v>-1.6290726817042689E-2</v>
      </c>
      <c r="D468" s="26">
        <f t="shared" ref="D468" si="849">+F467*(1+L468)</f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850">+B468/D468-1</f>
        <v>-6.2196864489835191E-3</v>
      </c>
      <c r="H468" s="93">
        <f>(+B468/(D468*(1-VLOOKUP(A468,FX!A:K,9,0)))-1)</f>
        <v>-5.0195678959618073E-3</v>
      </c>
      <c r="I468" s="93">
        <f t="shared" si="292"/>
        <v>-4.874214833078705E-3</v>
      </c>
      <c r="J468">
        <v>13472.32</v>
      </c>
      <c r="K468">
        <v>13319.35</v>
      </c>
      <c r="L468" s="93">
        <f t="shared" ref="L468" si="851">+K468/J468-1</f>
        <v>-1.1354391819671683E-2</v>
      </c>
      <c r="M468" s="92">
        <f t="shared" ref="M468" si="852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ref="C469" si="853">B469/B468-1</f>
        <v>-3.8216560509553021E-3</v>
      </c>
      <c r="D469" s="26">
        <f t="shared" ref="D469" si="854">+F468*(1+L469)</f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855">+B469/D469-1</f>
        <v>-2.9258208180927836E-3</v>
      </c>
      <c r="H469" s="93">
        <f>(+B469/(D469*(1-VLOOKUP(A469,FX!A:K,9,0)))-1)</f>
        <v>-1.3446869139640549E-3</v>
      </c>
      <c r="I469" s="93">
        <f t="shared" si="292"/>
        <v>-2.9770442476747538E-3</v>
      </c>
      <c r="J469">
        <v>13319.35</v>
      </c>
      <c r="K469">
        <v>13242.52</v>
      </c>
      <c r="L469" s="93">
        <f t="shared" ref="L469" si="856">+K469/J469-1</f>
        <v>-5.7682995041049567E-3</v>
      </c>
      <c r="M469" s="92">
        <f t="shared" ref="M469" si="857">WEEKDAY(A469,2)</f>
        <v>2</v>
      </c>
    </row>
    <row r="470" spans="1:14" x14ac:dyDescent="0.25">
      <c r="A470" s="90">
        <v>43068</v>
      </c>
      <c r="B470">
        <v>15.64</v>
      </c>
      <c r="C470" s="93">
        <f t="shared" ref="C470" si="858">B470/B469-1</f>
        <v>0</v>
      </c>
      <c r="D470" s="26">
        <f t="shared" ref="D470" si="859">+F469*(1+L470)</f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860">+B470/D470-1</f>
        <v>-5.010223985289386E-3</v>
      </c>
      <c r="H470" s="93">
        <f>(+B470/(D470*(1-VLOOKUP(A470,FX!A:K,9,0)))-1)</f>
        <v>-4.8475302359531902E-3</v>
      </c>
      <c r="I470" s="93">
        <f t="shared" si="292"/>
        <v>-5.7215511760966287E-3</v>
      </c>
      <c r="J470">
        <v>13242.52</v>
      </c>
      <c r="K470">
        <v>13269.58</v>
      </c>
      <c r="L470" s="93">
        <f t="shared" ref="L470" si="861">+K470/J470-1</f>
        <v>2.0434177180777002E-3</v>
      </c>
      <c r="M470" s="92">
        <f t="shared" ref="M470" si="862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ref="C471" si="863">B471/B470-1</f>
        <v>-1.6624040920716121E-2</v>
      </c>
      <c r="D471" s="26">
        <f t="shared" ref="D471" si="864">+F470*(1+L471)</f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865">+B471/D471-1</f>
        <v>-8.8550310675553634E-3</v>
      </c>
      <c r="H471" s="93">
        <f>(+B471/(D471*(1-VLOOKUP(A471,FX!A:K,9,0)))-1)</f>
        <v>-7.3919731825567991E-3</v>
      </c>
      <c r="I471" s="93">
        <f t="shared" si="292"/>
        <v>-6.9218451366288569E-3</v>
      </c>
      <c r="J471">
        <v>13269.58</v>
      </c>
      <c r="K471">
        <v>13090.24</v>
      </c>
      <c r="L471" s="93">
        <f t="shared" ref="L471" si="866">+K471/J471-1</f>
        <v>-1.3515122558513504E-2</v>
      </c>
      <c r="M471" s="92">
        <f t="shared" ref="M471" si="867">WEEKDAY(A471,2)</f>
        <v>4</v>
      </c>
    </row>
    <row r="472" spans="1:14" x14ac:dyDescent="0.25">
      <c r="A472" s="90">
        <v>43070</v>
      </c>
      <c r="B472">
        <v>15.28</v>
      </c>
      <c r="C472" s="93">
        <f t="shared" ref="C472" si="868">B472/B471-1</f>
        <v>-6.5019505851756643E-3</v>
      </c>
      <c r="D472" s="26">
        <f t="shared" ref="D472" si="869">+F471*(1+L472)</f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870">+B472/D472-1</f>
        <v>-5.6520354111205817E-3</v>
      </c>
      <c r="H472" s="93">
        <f>(+B472/(D472*(1-VLOOKUP(A472,FX!A:K,9,0)))-1)</f>
        <v>-5.7339382324649302E-3</v>
      </c>
      <c r="I472" s="93">
        <f t="shared" si="292"/>
        <v>-5.8749666564739123E-3</v>
      </c>
      <c r="J472">
        <v>13090.24</v>
      </c>
      <c r="K472">
        <v>12988.52</v>
      </c>
      <c r="L472" s="93">
        <f t="shared" ref="L472" si="871">+K472/J472-1</f>
        <v>-7.7706749456082358E-3</v>
      </c>
      <c r="M472" s="92">
        <f t="shared" ref="M472" si="872">WEEKDAY(A472,2)</f>
        <v>5</v>
      </c>
    </row>
    <row r="473" spans="1:14" x14ac:dyDescent="0.25">
      <c r="A473" s="90">
        <v>43073</v>
      </c>
      <c r="B473">
        <v>15.44</v>
      </c>
      <c r="C473" s="93">
        <f t="shared" ref="C473" si="873">B473/B472-1</f>
        <v>1.0471204188481575E-2</v>
      </c>
      <c r="D473" s="26">
        <f t="shared" ref="D473" si="874">+F472*(1+L473)</f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875">+B473/D473-1</f>
        <v>-4.3299764613216052E-3</v>
      </c>
      <c r="H473" s="93">
        <f>(+B473/(D473*(1-VLOOKUP(A473,FX!A:K,9,0)))-1)</f>
        <v>-4.4985208617212002E-3</v>
      </c>
      <c r="I473" s="93">
        <f t="shared" si="292"/>
        <v>-4.3206293931772333E-3</v>
      </c>
      <c r="J473">
        <v>12988.52</v>
      </c>
      <c r="K473">
        <v>13104.16</v>
      </c>
      <c r="L473" s="93">
        <f t="shared" ref="L473" si="876">+K473/J473-1</f>
        <v>8.9032468672334275E-3</v>
      </c>
      <c r="M473" s="92">
        <f t="shared" ref="M473" si="877">WEEKDAY(A473,2)</f>
        <v>1</v>
      </c>
    </row>
    <row r="474" spans="1:14" x14ac:dyDescent="0.25">
      <c r="A474" s="90">
        <v>43074</v>
      </c>
      <c r="B474">
        <v>15.66</v>
      </c>
      <c r="C474" s="93">
        <f t="shared" ref="C474" si="878">B474/B473-1</f>
        <v>1.4248704663212486E-2</v>
      </c>
      <c r="D474" s="26">
        <f t="shared" ref="D474" si="879">+F473*(1+L474)</f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880">+B474/D474-1</f>
        <v>-5.0312622467372226E-3</v>
      </c>
      <c r="H474" s="93">
        <f>(+B474/(D474*(1-VLOOKUP(A474,FX!A:K,9,0)))-1)</f>
        <v>-5.093683871640553E-3</v>
      </c>
      <c r="I474" s="93">
        <f t="shared" si="292"/>
        <v>-5.4364393862411653E-3</v>
      </c>
      <c r="J474">
        <v>13104.16</v>
      </c>
      <c r="K474">
        <v>13300.37</v>
      </c>
      <c r="L474" s="93">
        <f t="shared" ref="L474" si="881">+K474/J474-1</f>
        <v>1.497310777646188E-2</v>
      </c>
      <c r="M474" s="92">
        <f t="shared" ref="M474" si="882">WEEKDAY(A474,2)</f>
        <v>2</v>
      </c>
    </row>
    <row r="475" spans="1:14" x14ac:dyDescent="0.25">
      <c r="A475" s="90">
        <v>43075</v>
      </c>
      <c r="B475">
        <v>15.4</v>
      </c>
      <c r="C475" s="93">
        <f t="shared" ref="C475" si="883">B475/B474-1</f>
        <v>-1.6602809706257937E-2</v>
      </c>
      <c r="D475" s="26">
        <f t="shared" ref="D475" si="884">+F474*(1+L475)</f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885">+B475/D475-1</f>
        <v>-9.693354391378306E-3</v>
      </c>
      <c r="H475" s="93">
        <f>(+B475/(D475*(1-VLOOKUP(A475,FX!A:K,9,0)))-1)</f>
        <v>-9.2702969715472427E-3</v>
      </c>
      <c r="I475" s="93">
        <f t="shared" si="292"/>
        <v>-9.1046552778044632E-3</v>
      </c>
      <c r="J475">
        <v>13300.37</v>
      </c>
      <c r="K475">
        <v>13135.77</v>
      </c>
      <c r="L475" s="93">
        <f t="shared" ref="L475" si="886">+K475/J475-1</f>
        <v>-1.2375595566138431E-2</v>
      </c>
      <c r="M475" s="92">
        <f t="shared" ref="M475" si="887">WEEKDAY(A475,2)</f>
        <v>3</v>
      </c>
    </row>
    <row r="476" spans="1:14" x14ac:dyDescent="0.25">
      <c r="A476" s="90">
        <v>43076</v>
      </c>
      <c r="B476">
        <v>15.22</v>
      </c>
      <c r="C476" s="93">
        <f t="shared" ref="C476" si="888">B476/B475-1</f>
        <v>-1.1688311688311637E-2</v>
      </c>
      <c r="D476" s="26">
        <f t="shared" ref="D476" si="889">+F475*(1+L476)</f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890">+B476/D476-1</f>
        <v>-7.6220757698858277E-3</v>
      </c>
      <c r="H476" s="93">
        <f>(+B476/(D476*(1-VLOOKUP(A476,FX!A:K,9,0)))-1)</f>
        <v>-7.44509308210628E-3</v>
      </c>
      <c r="I476" s="93">
        <f t="shared" si="292"/>
        <v>-7.3308810101483379E-3</v>
      </c>
      <c r="J476">
        <v>13135.77</v>
      </c>
      <c r="K476">
        <v>12962.84</v>
      </c>
      <c r="L476" s="93">
        <f t="shared" ref="L476" si="891">+K476/J476-1</f>
        <v>-1.3164816375438981E-2</v>
      </c>
      <c r="M476" s="92">
        <f t="shared" ref="M476" si="892">WEEKDAY(A476,2)</f>
        <v>4</v>
      </c>
    </row>
    <row r="477" spans="1:14" x14ac:dyDescent="0.25">
      <c r="A477" s="90">
        <v>43077</v>
      </c>
      <c r="B477">
        <v>15.42</v>
      </c>
      <c r="C477" s="93">
        <f t="shared" ref="C477" si="893">B477/B476-1</f>
        <v>1.3140604467805517E-2</v>
      </c>
      <c r="D477" s="26">
        <f t="shared" ref="D477" si="894">+F476*(1+L477)</f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895">+B477/D477-1</f>
        <v>-2.1804342136070298E-3</v>
      </c>
      <c r="H477" s="93">
        <f>(+B477/(D477*(1-VLOOKUP(A477,FX!A:K,9,0)))-1)</f>
        <v>-1.4225401162265561E-3</v>
      </c>
      <c r="I477" s="93">
        <f t="shared" si="292"/>
        <v>-5.8979460888841651E-4</v>
      </c>
      <c r="J477">
        <v>12962.84</v>
      </c>
      <c r="K477">
        <v>13065.39</v>
      </c>
      <c r="L477" s="93">
        <f t="shared" ref="L477" si="896">+K477/J477-1</f>
        <v>7.9110750421975684E-3</v>
      </c>
      <c r="M477" s="92">
        <f t="shared" ref="M477" si="897">WEEKDAY(A477,2)</f>
        <v>5</v>
      </c>
    </row>
    <row r="478" spans="1:14" x14ac:dyDescent="0.25">
      <c r="A478" s="90">
        <v>43080</v>
      </c>
      <c r="B478">
        <v>15.66</v>
      </c>
      <c r="C478" s="93">
        <f t="shared" ref="C478" si="898">B478/B477-1</f>
        <v>1.5564202334630295E-2</v>
      </c>
      <c r="D478" s="26">
        <f t="shared" ref="D478" si="899">+F477*(1+L478)</f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900">+B478/D478-1</f>
        <v>-4.7963555286301141E-4</v>
      </c>
      <c r="H478" s="93">
        <f>(+B478/(D478*(1-VLOOKUP(A478,FX!A:K,9,0)))-1)</f>
        <v>-1.1502047856393194E-3</v>
      </c>
      <c r="I478" s="93">
        <f t="shared" si="292"/>
        <v>-1.1162494020092728E-3</v>
      </c>
      <c r="J478">
        <v>13065.39</v>
      </c>
      <c r="K478">
        <v>13267.28</v>
      </c>
      <c r="L478" s="93">
        <f t="shared" ref="L478" si="901">+K478/J478-1</f>
        <v>1.5452275056466069E-2</v>
      </c>
      <c r="M478" s="92">
        <f t="shared" ref="M478" si="902">WEEKDAY(A478,2)</f>
        <v>1</v>
      </c>
    </row>
    <row r="479" spans="1:14" x14ac:dyDescent="0.25">
      <c r="A479" s="90">
        <v>43081</v>
      </c>
      <c r="B479">
        <v>15.36</v>
      </c>
      <c r="C479" s="93">
        <f t="shared" ref="C479" si="903">B479/B478-1</f>
        <v>-1.9157088122605415E-2</v>
      </c>
      <c r="D479" s="26">
        <f t="shared" ref="D479" si="904">+F478*(1+L479)</f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905">+B479/D479-1</f>
        <v>-4.3498034364675142E-3</v>
      </c>
      <c r="H479" s="93">
        <f>(+B479/(D479*(1-VLOOKUP(A479,FX!A:K,9,0)))-1)</f>
        <v>-4.3498034364675142E-3</v>
      </c>
      <c r="I479" s="93">
        <f t="shared" si="292"/>
        <v>-3.7166040746433593E-3</v>
      </c>
      <c r="J479">
        <v>13267.28</v>
      </c>
      <c r="K479">
        <v>13055.38</v>
      </c>
      <c r="L479" s="93">
        <f t="shared" ref="L479" si="906">+K479/J479-1</f>
        <v>-1.5971623422434855E-2</v>
      </c>
      <c r="M479" s="92">
        <f t="shared" ref="M479" si="907">WEEKDAY(A479,2)</f>
        <v>2</v>
      </c>
    </row>
    <row r="480" spans="1:14" x14ac:dyDescent="0.25">
      <c r="A480" s="90">
        <v>43082</v>
      </c>
    </row>
    <row r="481" spans="1:1" x14ac:dyDescent="0.25">
      <c r="A481" s="90">
        <v>43083</v>
      </c>
    </row>
    <row r="482" spans="1:1" x14ac:dyDescent="0.25">
      <c r="A482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83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B480" sqref="B48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0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83"/>
  <sheetViews>
    <sheetView zoomScale="115" zoomScaleNormal="115" workbookViewId="0">
      <pane xSplit="1" ySplit="2" topLeftCell="E465" activePane="bottomRight" state="frozen"/>
      <selection pane="topRight" activeCell="B1" sqref="B1"/>
      <selection pane="bottomLeft" activeCell="A3" sqref="A3"/>
      <selection pane="bottomRight" activeCell="I480" sqref="I480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0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" x14ac:dyDescent="0.25">
      <c r="A481" s="90">
        <v>43082</v>
      </c>
    </row>
    <row r="482" spans="1:1" x14ac:dyDescent="0.25">
      <c r="A482" s="90">
        <v>43083</v>
      </c>
    </row>
    <row r="483" spans="1:1" x14ac:dyDescent="0.25">
      <c r="A483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89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C486" sqref="C486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8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F470">
        <v>46.64</v>
      </c>
      <c r="G470" s="42">
        <f t="shared" ref="G470" si="799">+B470/D470-1</f>
        <v>6.8831203868464641E-3</v>
      </c>
      <c r="H470" s="92"/>
      <c r="I470" s="93">
        <f t="shared" si="389"/>
        <v>7.0754716981131782E-3</v>
      </c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802">B471/B470-1</f>
        <v>2.6825633383010361E-2</v>
      </c>
      <c r="D471" s="38">
        <f t="shared" ref="D471" si="803">+F470*(1+L471)</f>
        <v>47.77267097570877</v>
      </c>
      <c r="E471" s="92"/>
      <c r="F471">
        <v>47.78</v>
      </c>
      <c r="G471" s="42">
        <f t="shared" ref="G471" si="804">+B471/D471-1</f>
        <v>9.5730260617783447E-3</v>
      </c>
      <c r="H471" s="92"/>
      <c r="I471" s="93">
        <f t="shared" si="389"/>
        <v>9.418166596902422E-3</v>
      </c>
      <c r="J471">
        <v>20569.150000000001</v>
      </c>
      <c r="K471">
        <v>21068.68</v>
      </c>
      <c r="L471" s="93">
        <f t="shared" ref="L471" si="805">+K471/J471-1</f>
        <v>2.4285398278489856E-2</v>
      </c>
      <c r="M471" s="92">
        <f t="shared" ref="M471" si="80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807">B472/B471-1</f>
        <v>2.0733982998133449E-3</v>
      </c>
      <c r="D472" s="38">
        <f t="shared" ref="D472" si="808">+F471*(1+L472)</f>
        <v>48.126318981540365</v>
      </c>
      <c r="E472" s="92"/>
      <c r="F472">
        <v>48.12</v>
      </c>
      <c r="G472" s="42">
        <f t="shared" ref="G472" si="809">+B472/D472-1</f>
        <v>4.2322168570123608E-3</v>
      </c>
      <c r="H472" s="92"/>
      <c r="I472" s="93">
        <f t="shared" si="389"/>
        <v>4.3640897755610197E-3</v>
      </c>
      <c r="J472">
        <v>21068.68</v>
      </c>
      <c r="K472">
        <v>21221.39</v>
      </c>
      <c r="L472" s="93">
        <f t="shared" ref="L472" si="810">+K472/J472-1</f>
        <v>7.2481996973705609E-3</v>
      </c>
      <c r="M472" s="92">
        <f t="shared" ref="M472" si="811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812">B473/B472-1</f>
        <v>-2.0691082143586836E-4</v>
      </c>
      <c r="D473" s="38">
        <f t="shared" ref="D473" si="813">+F472*(1+L473)</f>
        <v>47.32382715741052</v>
      </c>
      <c r="E473" s="92"/>
      <c r="F473" s="92">
        <v>47.32</v>
      </c>
      <c r="G473" s="42">
        <f t="shared" ref="G473" si="814">+B473/D473-1</f>
        <v>2.1050132722274739E-2</v>
      </c>
      <c r="H473" s="92"/>
      <c r="I473" s="93">
        <f t="shared" si="389"/>
        <v>2.1132713440405793E-2</v>
      </c>
      <c r="J473">
        <v>21221.39</v>
      </c>
      <c r="K473">
        <v>20870.27</v>
      </c>
      <c r="L473" s="93">
        <f t="shared" ref="L473" si="815">+K473/J473-1</f>
        <v>-1.654557029487691E-2</v>
      </c>
      <c r="M473" s="92">
        <f t="shared" ref="M473" si="816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817">B474/B473-1</f>
        <v>-7.864238410596025E-3</v>
      </c>
      <c r="D474" s="38">
        <f t="shared" ref="D474" si="818">+F473*(1+L474)</f>
        <v>47.702749681724292</v>
      </c>
      <c r="E474" s="92"/>
      <c r="F474">
        <v>47.71</v>
      </c>
      <c r="G474" s="42">
        <f t="shared" ref="G474" si="819">+B474/D474-1</f>
        <v>4.9735145218809951E-3</v>
      </c>
      <c r="H474" s="92"/>
      <c r="I474" s="93">
        <f t="shared" si="389"/>
        <v>4.8207922867322672E-3</v>
      </c>
      <c r="J474">
        <v>20870.27</v>
      </c>
      <c r="K474">
        <v>21039.08</v>
      </c>
      <c r="L474" s="93">
        <f t="shared" ref="L474" si="820">+K474/J474-1</f>
        <v>8.0885393432859054E-3</v>
      </c>
      <c r="M474" s="92">
        <f t="shared" ref="M474" si="821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822">B475/B474-1</f>
        <v>-1.606174384647463E-2</v>
      </c>
      <c r="D475" s="38">
        <f t="shared" ref="D475" si="823">+F474*(1+L475)</f>
        <v>47.220429548250202</v>
      </c>
      <c r="E475" s="92"/>
      <c r="F475">
        <v>47.21</v>
      </c>
      <c r="G475" s="42">
        <f t="shared" ref="G475" si="824">+B475/D475-1</f>
        <v>-1.0679603877526977E-3</v>
      </c>
      <c r="H475" s="92"/>
      <c r="I475" s="93">
        <f t="shared" si="389"/>
        <v>-8.4727811904250494E-4</v>
      </c>
      <c r="J475">
        <v>21039.08</v>
      </c>
      <c r="K475">
        <v>20823.189999999999</v>
      </c>
      <c r="L475" s="93">
        <f t="shared" ref="L475" si="825">+K475/J475-1</f>
        <v>-1.0261380250467411E-2</v>
      </c>
      <c r="M475" s="92">
        <f t="shared" ref="M475" si="826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827">B476/B475-1</f>
        <v>8.2679669281322532E-3</v>
      </c>
      <c r="D476" s="38">
        <f t="shared" ref="D476" si="828">+F475*(1+L476)</f>
        <v>47.165449837416844</v>
      </c>
      <c r="E476" s="92"/>
      <c r="F476">
        <v>47.17</v>
      </c>
      <c r="G476" s="42">
        <f t="shared" ref="G476" si="829">+B476/D476-1</f>
        <v>8.3652369254021419E-3</v>
      </c>
      <c r="H476" s="92"/>
      <c r="I476" s="93">
        <f t="shared" si="389"/>
        <v>8.2679669281322532E-3</v>
      </c>
      <c r="J476">
        <v>20823.189999999999</v>
      </c>
      <c r="K476">
        <v>20803.54</v>
      </c>
      <c r="L476" s="93">
        <f t="shared" ref="L476" si="830">+K476/J476-1</f>
        <v>-9.4365944891239284E-4</v>
      </c>
      <c r="M476" s="92">
        <f t="shared" ref="M476" si="831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832">B477/B476-1</f>
        <v>-1.9554247266610592E-2</v>
      </c>
      <c r="D477" s="38">
        <f t="shared" ref="D477" si="833">+F476*(1+L477)</f>
        <v>46.958405992441669</v>
      </c>
      <c r="E477" s="92"/>
      <c r="F477">
        <v>46.96</v>
      </c>
      <c r="G477" s="42">
        <f t="shared" ref="G477" si="834">+B477/D477-1</f>
        <v>-6.9935506859948315E-3</v>
      </c>
      <c r="H477" s="92"/>
      <c r="I477" s="93">
        <f t="shared" si="389"/>
        <v>-7.0272572402043654E-3</v>
      </c>
      <c r="J477">
        <v>20803.54</v>
      </c>
      <c r="K477">
        <v>20710.22</v>
      </c>
      <c r="L477" s="93">
        <f t="shared" ref="L477" si="835">+K477/J477-1</f>
        <v>-4.4857750171365396E-3</v>
      </c>
      <c r="M477" s="92">
        <f t="shared" ref="M477" si="836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837">B478/B477-1</f>
        <v>-9.8648938451640911E-3</v>
      </c>
      <c r="D478" s="38">
        <f t="shared" ref="D478" si="838">+F477*(1+L478)</f>
        <v>46.117858100976228</v>
      </c>
      <c r="E478" s="92"/>
      <c r="F478">
        <v>46.11</v>
      </c>
      <c r="G478" s="42">
        <f t="shared" ref="G478" si="839">+B478/D478-1</f>
        <v>1.1306227385843304E-3</v>
      </c>
      <c r="H478" s="92"/>
      <c r="I478" s="93">
        <f t="shared" si="389"/>
        <v>1.3012361743656164E-3</v>
      </c>
      <c r="J478">
        <v>20710.22</v>
      </c>
      <c r="K478">
        <v>20338.82</v>
      </c>
      <c r="L478" s="93">
        <f t="shared" ref="L478" si="840">+K478/J478-1</f>
        <v>-1.7933175021800918E-2</v>
      </c>
      <c r="M478" s="92">
        <f t="shared" ref="M478" si="841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842">B479/B478-1</f>
        <v>-7.7972709551656916E-3</v>
      </c>
      <c r="D479" s="38">
        <f t="shared" ref="D479" si="843">+F478*(1+L479)</f>
        <v>45.959215632961993</v>
      </c>
      <c r="E479" s="92"/>
      <c r="F479">
        <v>45.96</v>
      </c>
      <c r="G479" s="42">
        <f t="shared" ref="G479" si="844">+B479/D479-1</f>
        <v>-3.2466966832865873E-3</v>
      </c>
      <c r="H479" s="92"/>
      <c r="I479" s="93">
        <f t="shared" si="389"/>
        <v>-3.2637075718014996E-3</v>
      </c>
      <c r="J479">
        <v>20338.82</v>
      </c>
      <c r="K479">
        <v>20272.310000000001</v>
      </c>
      <c r="L479" s="93">
        <f t="shared" ref="L479" si="845">+K479/J479-1</f>
        <v>-3.2701012153113496E-3</v>
      </c>
      <c r="M479" s="92">
        <f t="shared" ref="M479" si="846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847">B480/B479-1</f>
        <v>8.7317179655088673E-4</v>
      </c>
      <c r="D480" s="38">
        <f t="shared" ref="D480" si="848">+F479*(1+L480)</f>
        <v>46.236884814804029</v>
      </c>
      <c r="E480" s="92"/>
      <c r="F480">
        <v>46.24</v>
      </c>
      <c r="G480" s="42">
        <f t="shared" ref="G480" si="849">+B480/D480-1</f>
        <v>-8.3674498477491754E-3</v>
      </c>
      <c r="H480" s="92"/>
      <c r="I480" s="93">
        <f t="shared" si="389"/>
        <v>-8.4342560553632984E-3</v>
      </c>
      <c r="J480">
        <v>20272.310000000001</v>
      </c>
      <c r="K480">
        <v>20394.439999999999</v>
      </c>
      <c r="L480" s="93">
        <f t="shared" ref="L480" si="850">+K480/J480-1</f>
        <v>6.0244737772852108E-3</v>
      </c>
      <c r="M480" s="92">
        <f t="shared" ref="M480" si="851">WEEKDAY(A480,2)</f>
        <v>1</v>
      </c>
    </row>
    <row r="481" spans="1:13" x14ac:dyDescent="0.25">
      <c r="A481" s="90">
        <v>43074</v>
      </c>
      <c r="B481">
        <v>45.88</v>
      </c>
      <c r="C481" s="93">
        <f t="shared" ref="C481" si="852">B481/B480-1</f>
        <v>6.5430752453665697E-4</v>
      </c>
      <c r="D481" s="38">
        <f t="shared" ref="D481" si="853">+F480*(1+L481)</f>
        <v>45.936183861876081</v>
      </c>
      <c r="E481" s="92"/>
      <c r="F481">
        <v>45.93</v>
      </c>
      <c r="G481" s="42">
        <f t="shared" ref="G481" si="854">+B481/D481-1</f>
        <v>-1.2230850965987417E-3</v>
      </c>
      <c r="H481" s="92"/>
      <c r="I481" s="93">
        <f t="shared" si="389"/>
        <v>-1.0886131069017813E-3</v>
      </c>
      <c r="J481">
        <v>20394.439999999999</v>
      </c>
      <c r="K481">
        <v>20260.439999999999</v>
      </c>
      <c r="L481" s="93">
        <f t="shared" ref="L481" si="855">+K481/J481-1</f>
        <v>-6.570418212022533E-3</v>
      </c>
      <c r="M481" s="92">
        <f t="shared" ref="M481" si="856">WEEKDAY(A481,2)</f>
        <v>2</v>
      </c>
    </row>
    <row r="482" spans="1:13" x14ac:dyDescent="0.25">
      <c r="A482" s="90">
        <v>43075</v>
      </c>
      <c r="B482">
        <v>44.86</v>
      </c>
      <c r="C482" s="93">
        <f t="shared" ref="C482" si="857">B482/B481-1</f>
        <v>-2.2231909328683575E-2</v>
      </c>
      <c r="D482" s="38">
        <f t="shared" ref="D482" si="858">+F481*(1+L482)</f>
        <v>44.602298178124471</v>
      </c>
      <c r="E482" s="92"/>
      <c r="F482">
        <v>44.6</v>
      </c>
      <c r="G482" s="42">
        <f t="shared" ref="G482" si="859">+B482/D482-1</f>
        <v>5.7777700343235594E-3</v>
      </c>
      <c r="H482" s="92"/>
      <c r="I482" s="93">
        <f t="shared" si="389"/>
        <v>5.8295964125560928E-3</v>
      </c>
      <c r="J482">
        <v>20260.439999999999</v>
      </c>
      <c r="K482">
        <v>19674.77</v>
      </c>
      <c r="L482" s="93">
        <f t="shared" ref="L482" si="860">+K482/J482-1</f>
        <v>-2.8907072107022258E-2</v>
      </c>
      <c r="M482" s="92">
        <f t="shared" ref="M482" si="861">WEEKDAY(A482,2)</f>
        <v>3</v>
      </c>
    </row>
    <row r="483" spans="1:13" x14ac:dyDescent="0.25">
      <c r="A483" s="90">
        <v>43076</v>
      </c>
      <c r="B483">
        <v>44.79</v>
      </c>
      <c r="C483" s="93">
        <f t="shared" ref="C483" si="862">B483/B482-1</f>
        <v>-1.5604101649576707E-3</v>
      </c>
      <c r="D483" s="38">
        <f t="shared" ref="D483" si="863">+F482*(1+L483)</f>
        <v>44.616434753748074</v>
      </c>
      <c r="E483" s="92"/>
      <c r="F483">
        <v>44.62</v>
      </c>
      <c r="G483" s="42">
        <f t="shared" ref="G483" si="864">+B483/D483-1</f>
        <v>3.8901639543789113E-3</v>
      </c>
      <c r="H483" s="92"/>
      <c r="I483" s="93">
        <f t="shared" si="389"/>
        <v>3.8099506947557593E-3</v>
      </c>
      <c r="J483">
        <v>19674.77</v>
      </c>
      <c r="K483">
        <v>19682.02</v>
      </c>
      <c r="L483" s="93">
        <f t="shared" ref="L483" si="865">+K483/J483-1</f>
        <v>3.684922365039256E-4</v>
      </c>
      <c r="M483" s="92">
        <f t="shared" ref="M483" si="866">WEEKDAY(A483,2)</f>
        <v>4</v>
      </c>
    </row>
    <row r="484" spans="1:13" x14ac:dyDescent="0.25">
      <c r="A484" s="90">
        <v>43077</v>
      </c>
      <c r="B484">
        <v>45.54</v>
      </c>
      <c r="C484" s="93">
        <f t="shared" ref="C484" si="867">B484/B483-1</f>
        <v>1.6744809109176195E-2</v>
      </c>
      <c r="D484" s="38">
        <f t="shared" ref="D484" si="868">+F483*(1+L484)</f>
        <v>45.343572346740828</v>
      </c>
      <c r="E484" s="92"/>
      <c r="F484">
        <v>45.34</v>
      </c>
      <c r="G484" s="42">
        <f t="shared" ref="G484" si="869">+B484/D484-1</f>
        <v>4.3319845149627501E-3</v>
      </c>
      <c r="H484" s="92"/>
      <c r="I484" s="93">
        <f t="shared" si="389"/>
        <v>4.4111160123510018E-3</v>
      </c>
      <c r="J484">
        <v>19682.02</v>
      </c>
      <c r="K484">
        <v>20001.189999999999</v>
      </c>
      <c r="L484" s="93">
        <f t="shared" ref="L484" si="870">+K484/J484-1</f>
        <v>1.6216323324536708E-2</v>
      </c>
      <c r="M484" s="92">
        <f t="shared" ref="M484" si="871">WEEKDAY(A484,2)</f>
        <v>5</v>
      </c>
    </row>
    <row r="485" spans="1:13" x14ac:dyDescent="0.25">
      <c r="A485" s="90">
        <v>43080</v>
      </c>
      <c r="B485">
        <v>45.93</v>
      </c>
      <c r="C485" s="93">
        <f t="shared" ref="C485" si="872">B485/B484-1</f>
        <v>8.5638998682477929E-3</v>
      </c>
      <c r="D485" s="38">
        <f t="shared" ref="D485" si="873">+F484*(1+L485)</f>
        <v>45.858318710036762</v>
      </c>
      <c r="E485" s="92"/>
      <c r="F485">
        <v>45.86</v>
      </c>
      <c r="G485" s="42">
        <f t="shared" ref="G485" si="874">+B485/D485-1</f>
        <v>1.5631033142859962E-3</v>
      </c>
      <c r="H485" s="92"/>
      <c r="I485" s="93">
        <f t="shared" si="389"/>
        <v>1.5263846489315114E-3</v>
      </c>
      <c r="J485">
        <v>20001.189999999999</v>
      </c>
      <c r="K485">
        <v>20229.84</v>
      </c>
      <c r="L485" s="93">
        <f t="shared" ref="L485" si="875">+K485/J485-1</f>
        <v>1.1431819806721588E-2</v>
      </c>
      <c r="M485" s="92">
        <f t="shared" ref="M485" si="876">WEEKDAY(A485,2)</f>
        <v>1</v>
      </c>
    </row>
    <row r="486" spans="1:13" x14ac:dyDescent="0.25">
      <c r="A486" s="90">
        <v>43081</v>
      </c>
      <c r="B486">
        <v>45.45</v>
      </c>
      <c r="C486" s="93">
        <f t="shared" ref="C486" si="877">B486/B485-1</f>
        <v>-1.04506858262573E-2</v>
      </c>
      <c r="D486" s="38">
        <f t="shared" ref="D486" si="878">+F485*(1+L486)</f>
        <v>45.414862045374555</v>
      </c>
      <c r="E486" s="92"/>
      <c r="G486" s="42">
        <f t="shared" ref="G486" si="879">+B486/D486-1</f>
        <v>7.7371047808849625E-4</v>
      </c>
      <c r="H486" s="92"/>
      <c r="J486">
        <v>20229.84</v>
      </c>
      <c r="K486">
        <v>20033.48</v>
      </c>
      <c r="L486" s="93">
        <f t="shared" ref="L486" si="880">+K486/J486-1</f>
        <v>-9.7064534371008593E-3</v>
      </c>
      <c r="M486" s="92">
        <f t="shared" ref="M486" si="881">WEEKDAY(A486,2)</f>
        <v>2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89"/>
  <sheetViews>
    <sheetView zoomScale="115" zoomScaleNormal="115" workbookViewId="0">
      <pane xSplit="1" ySplit="2" topLeftCell="B469" activePane="bottomRight" state="frozen"/>
      <selection pane="topRight" activeCell="B1" sqref="B1"/>
      <selection pane="bottomLeft" activeCell="A3" sqref="A3"/>
      <selection pane="bottomRight" activeCell="E485" sqref="E4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85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</row>
    <row r="488" spans="1:13" x14ac:dyDescent="0.25">
      <c r="A488" s="90">
        <v>43083</v>
      </c>
    </row>
    <row r="489" spans="1:13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89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C486" sqref="C48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85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</row>
    <row r="488" spans="1:14" x14ac:dyDescent="0.25">
      <c r="A488" s="90">
        <v>43083</v>
      </c>
    </row>
    <row r="489" spans="1:14" x14ac:dyDescent="0.25">
      <c r="A489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90"/>
  <sheetViews>
    <sheetView zoomScale="115" zoomScaleNormal="115" workbookViewId="0">
      <pane xSplit="1" ySplit="2" topLeftCell="E472" activePane="bottomRight" state="frozen"/>
      <selection pane="topRight" activeCell="B1" sqref="B1"/>
      <selection pane="bottomLeft" activeCell="A3" sqref="A3"/>
      <selection pane="bottomRight" activeCell="L487" sqref="L48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86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</row>
    <row r="489" spans="1:14" x14ac:dyDescent="0.25">
      <c r="A489" s="90">
        <v>43083</v>
      </c>
    </row>
    <row r="490" spans="1:14" x14ac:dyDescent="0.25">
      <c r="A490" s="90">
        <v>43084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2017-12-13T01:28:22Z</dcterms:modified>
</cp:coreProperties>
</file>