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90" windowWidth="16605" windowHeight="6465" firstSheet="5" activeTab="9"/>
  </bookViews>
  <sheets>
    <sheet name="Leverage Analysis" sheetId="26" r:id="rId1"/>
    <sheet name="ETF INFO" sheetId="14" r:id="rId2"/>
    <sheet name="Sheet1" sheetId="1" r:id="rId3"/>
    <sheet name="Calendar" sheetId="3" r:id="rId4"/>
    <sheet name="Caixin PMI" sheetId="4" r:id="rId5"/>
    <sheet name="A50 Fut" sheetId="18" r:id="rId6"/>
    <sheet name="Sheet3" sheetId="22" r:id="rId7"/>
    <sheet name="A50 Fut Part II" sheetId="23" r:id="rId8"/>
    <sheet name="FX" sheetId="25" r:id="rId9"/>
    <sheet name="Shcomp" sheetId="20" r:id="rId10"/>
    <sheet name="2823" sheetId="5" r:id="rId11"/>
    <sheet name="2822" sheetId="6" r:id="rId12"/>
    <sheet name="3147" sheetId="7" r:id="rId13"/>
    <sheet name="3188" sheetId="8" r:id="rId14"/>
    <sheet name="2828" sheetId="15" r:id="rId15"/>
    <sheet name="2800" sheetId="16" r:id="rId16"/>
    <sheet name="FXI" sheetId="12" r:id="rId17"/>
    <sheet name="CNXT" sheetId="11" r:id="rId18"/>
    <sheet name="ASHR" sheetId="9" r:id="rId19"/>
    <sheet name="ASHS" sheetId="10" r:id="rId20"/>
    <sheet name="MCHI" sheetId="13" r:id="rId21"/>
    <sheet name="China Futs" sheetId="19" r:id="rId22"/>
    <sheet name="AH Spreads" sheetId="17" r:id="rId23"/>
  </sheets>
  <definedNames>
    <definedName name="_xlnm._FilterDatabase" localSheetId="11" hidden="1">'2822'!$A$2:$L$67</definedName>
    <definedName name="_xlnm._FilterDatabase" localSheetId="10" hidden="1">'2823'!$A$2:$L$2</definedName>
    <definedName name="_xlnm._FilterDatabase" localSheetId="12" hidden="1">'3147'!$A$2:$L$67</definedName>
    <definedName name="_xlnm._FilterDatabase" localSheetId="19" hidden="1">ASHS!$A$2:$L$67</definedName>
    <definedName name="_xlnm._FilterDatabase" localSheetId="9" hidden="1">Shcomp!$A$2:$BG$142</definedName>
  </definedNames>
  <calcPr calcId="145621"/>
  <pivotCaches>
    <pivotCache cacheId="0" r:id="rId24"/>
  </pivotCaches>
</workbook>
</file>

<file path=xl/calcChain.xml><?xml version="1.0" encoding="utf-8"?>
<calcChain xmlns="http://schemas.openxmlformats.org/spreadsheetml/2006/main">
  <c r="BA141" i="20" l="1"/>
  <c r="BB141" i="20"/>
  <c r="BE141" i="20" s="1"/>
  <c r="BC141" i="20"/>
  <c r="BD141" i="20"/>
  <c r="Y140" i="20"/>
  <c r="Z140" i="20"/>
  <c r="AB140" i="20"/>
  <c r="AC140" i="20"/>
  <c r="AD140" i="20"/>
  <c r="AE140" i="20"/>
  <c r="AF140" i="20"/>
  <c r="AG140" i="20"/>
  <c r="AH140" i="20"/>
  <c r="AI140" i="20"/>
  <c r="AJ140" i="20"/>
  <c r="AK140" i="20"/>
  <c r="AL140" i="20"/>
  <c r="AM140" i="20"/>
  <c r="AN140" i="20"/>
  <c r="AO140" i="20"/>
  <c r="AP140" i="20"/>
  <c r="AR140" i="20"/>
  <c r="AS140" i="20"/>
  <c r="AT140" i="20"/>
  <c r="AU140" i="20"/>
  <c r="AV140" i="20"/>
  <c r="AW140" i="20"/>
  <c r="AX140" i="20"/>
  <c r="AY140" i="20"/>
  <c r="S140" i="20"/>
  <c r="V140" i="20" s="1"/>
  <c r="T140" i="20"/>
  <c r="W140" i="20" s="1"/>
  <c r="U140" i="20"/>
  <c r="AQ140" i="20" l="1"/>
  <c r="AA140" i="20"/>
  <c r="AQ139" i="20"/>
  <c r="AQ138" i="20"/>
  <c r="D79" i="25"/>
  <c r="D78" i="25"/>
  <c r="B78" i="25"/>
  <c r="B79" i="25"/>
  <c r="B80" i="25"/>
  <c r="B81" i="25"/>
  <c r="B82" i="25"/>
  <c r="L218" i="8"/>
  <c r="K218" i="8"/>
  <c r="J218" i="8"/>
  <c r="G218" i="8"/>
  <c r="D218" i="8"/>
  <c r="F218" i="8" s="1"/>
  <c r="C218" i="8"/>
  <c r="K224" i="10"/>
  <c r="L224" i="10"/>
  <c r="J224" i="10"/>
  <c r="D224" i="10" s="1"/>
  <c r="F224" i="10" s="1"/>
  <c r="G223" i="10"/>
  <c r="C224" i="10"/>
  <c r="F224" i="11"/>
  <c r="G223" i="11"/>
  <c r="D224" i="11"/>
  <c r="C224" i="11"/>
  <c r="F217" i="6"/>
  <c r="G217" i="6"/>
  <c r="C217" i="6"/>
  <c r="D217" i="6"/>
  <c r="K224" i="12"/>
  <c r="L224" i="12"/>
  <c r="J224" i="12"/>
  <c r="D224" i="12" s="1"/>
  <c r="F224" i="12" s="1"/>
  <c r="G223" i="12"/>
  <c r="C224" i="12"/>
  <c r="F224" i="9"/>
  <c r="F223" i="9"/>
  <c r="K224" i="9"/>
  <c r="J224" i="9"/>
  <c r="D224" i="9" s="1"/>
  <c r="G223" i="9"/>
  <c r="C224" i="9"/>
  <c r="L224" i="11"/>
  <c r="K224" i="11"/>
  <c r="J224" i="11"/>
  <c r="K218" i="7"/>
  <c r="L218" i="7"/>
  <c r="J218" i="7"/>
  <c r="D218" i="7" s="1"/>
  <c r="F218" i="7" s="1"/>
  <c r="G218" i="7"/>
  <c r="C218" i="7"/>
  <c r="K217" i="6"/>
  <c r="L217" i="6"/>
  <c r="J217" i="6"/>
  <c r="K218" i="5"/>
  <c r="L218" i="5"/>
  <c r="J218" i="5"/>
  <c r="G218" i="5"/>
  <c r="D218" i="5"/>
  <c r="F218" i="5" s="1"/>
  <c r="C218" i="5"/>
  <c r="BE139" i="20" l="1"/>
  <c r="Z139" i="20"/>
  <c r="AC139" i="20"/>
  <c r="AD139" i="20"/>
  <c r="AE139" i="20"/>
  <c r="AF139" i="20"/>
  <c r="AG139" i="20"/>
  <c r="AH139" i="20"/>
  <c r="AI139" i="20"/>
  <c r="AJ139" i="20"/>
  <c r="AK139" i="20"/>
  <c r="AL139" i="20"/>
  <c r="AM139" i="20"/>
  <c r="AN139" i="20"/>
  <c r="AO139" i="20"/>
  <c r="AP139" i="20"/>
  <c r="AR139" i="20"/>
  <c r="AT139" i="20"/>
  <c r="AU139" i="20"/>
  <c r="AV139" i="20"/>
  <c r="AW139" i="20"/>
  <c r="AX139" i="20"/>
  <c r="AY139" i="20"/>
  <c r="T139" i="20"/>
  <c r="S139" i="20"/>
  <c r="V139" i="20" s="1"/>
  <c r="AA139" i="20" l="1"/>
  <c r="Y139" i="20"/>
  <c r="W139" i="20"/>
  <c r="AB139" i="20"/>
  <c r="U139" i="20"/>
  <c r="AS139" i="20"/>
  <c r="BA139" i="20"/>
  <c r="BA138" i="20"/>
  <c r="BB138" i="20"/>
  <c r="BE138" i="20" s="1"/>
  <c r="BC138" i="20"/>
  <c r="BD138" i="20"/>
  <c r="BB139" i="20"/>
  <c r="BC139" i="20"/>
  <c r="BD139" i="20"/>
  <c r="BA140" i="20"/>
  <c r="BB140" i="20"/>
  <c r="BC140" i="20"/>
  <c r="BD140" i="20"/>
  <c r="G217" i="8"/>
  <c r="G216" i="6"/>
  <c r="F217" i="5"/>
  <c r="G217" i="5"/>
  <c r="D217" i="5"/>
  <c r="C217" i="5"/>
  <c r="L217" i="5"/>
  <c r="K217" i="5"/>
  <c r="J217" i="5"/>
  <c r="K216" i="6"/>
  <c r="L216" i="6"/>
  <c r="J216" i="6"/>
  <c r="D216" i="6" s="1"/>
  <c r="F216" i="6" s="1"/>
  <c r="C216" i="6"/>
  <c r="L217" i="7"/>
  <c r="K217" i="7"/>
  <c r="J217" i="7"/>
  <c r="G217" i="7"/>
  <c r="D217" i="7"/>
  <c r="F217" i="7" s="1"/>
  <c r="C217" i="7"/>
  <c r="D217" i="8"/>
  <c r="F217" i="8"/>
  <c r="L217" i="8"/>
  <c r="K217" i="8"/>
  <c r="J217" i="8"/>
  <c r="C217" i="8"/>
  <c r="F223" i="11"/>
  <c r="F222" i="11"/>
  <c r="K223" i="11"/>
  <c r="L223" i="11"/>
  <c r="J223" i="11"/>
  <c r="D223" i="11" s="1"/>
  <c r="C223" i="11"/>
  <c r="K223" i="10"/>
  <c r="L223" i="10"/>
  <c r="J223" i="10"/>
  <c r="D223" i="10" s="1"/>
  <c r="F223" i="10" s="1"/>
  <c r="C223" i="10"/>
  <c r="K223" i="9"/>
  <c r="J223" i="9"/>
  <c r="D223" i="9" s="1"/>
  <c r="C223" i="9"/>
  <c r="F223" i="12"/>
  <c r="D223" i="12"/>
  <c r="C223" i="12"/>
  <c r="K223" i="12"/>
  <c r="L223" i="12"/>
  <c r="J223" i="12"/>
  <c r="BE140" i="20" l="1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X23" i="20"/>
  <c r="AX24" i="20"/>
  <c r="AX25" i="20"/>
  <c r="AX26" i="20"/>
  <c r="AX27" i="20"/>
  <c r="AX28" i="20"/>
  <c r="AX29" i="20"/>
  <c r="AX30" i="20"/>
  <c r="AX31" i="20"/>
  <c r="AX32" i="20"/>
  <c r="AX33" i="20"/>
  <c r="AX34" i="20"/>
  <c r="AX35" i="20"/>
  <c r="AX36" i="20"/>
  <c r="AX37" i="20"/>
  <c r="AX38" i="20"/>
  <c r="AX39" i="20"/>
  <c r="AX40" i="20"/>
  <c r="AX41" i="20"/>
  <c r="AX42" i="20"/>
  <c r="AX43" i="20"/>
  <c r="AX44" i="20"/>
  <c r="AX45" i="20"/>
  <c r="AX46" i="20"/>
  <c r="AX47" i="20"/>
  <c r="AX48" i="20"/>
  <c r="AX49" i="20"/>
  <c r="AX50" i="20"/>
  <c r="AX51" i="20"/>
  <c r="AX52" i="20"/>
  <c r="AX53" i="20"/>
  <c r="AX54" i="20"/>
  <c r="AX55" i="20"/>
  <c r="AX56" i="20"/>
  <c r="AX57" i="20"/>
  <c r="AX58" i="20"/>
  <c r="AX59" i="20"/>
  <c r="AX60" i="20"/>
  <c r="AX61" i="20"/>
  <c r="AX62" i="20"/>
  <c r="AX63" i="20"/>
  <c r="AX64" i="20"/>
  <c r="AX65" i="20"/>
  <c r="AX66" i="20"/>
  <c r="AX67" i="20"/>
  <c r="AX68" i="20"/>
  <c r="AX69" i="20"/>
  <c r="AX70" i="20"/>
  <c r="AX71" i="20"/>
  <c r="AX72" i="20"/>
  <c r="AX73" i="20"/>
  <c r="AX74" i="20"/>
  <c r="AX75" i="20"/>
  <c r="AX76" i="20"/>
  <c r="AX77" i="20"/>
  <c r="AX78" i="20"/>
  <c r="AX79" i="20"/>
  <c r="AX80" i="20"/>
  <c r="AX81" i="20"/>
  <c r="AX82" i="20"/>
  <c r="AX83" i="20"/>
  <c r="AX84" i="20"/>
  <c r="AX85" i="20"/>
  <c r="AX86" i="20"/>
  <c r="AX87" i="20"/>
  <c r="AX88" i="20"/>
  <c r="AX89" i="20"/>
  <c r="AX90" i="20"/>
  <c r="AX91" i="20"/>
  <c r="AX92" i="20"/>
  <c r="AX93" i="20"/>
  <c r="AX94" i="20"/>
  <c r="AX95" i="20"/>
  <c r="AX96" i="20"/>
  <c r="AX97" i="20"/>
  <c r="AX98" i="20"/>
  <c r="AX99" i="20"/>
  <c r="AX100" i="20"/>
  <c r="AX101" i="20"/>
  <c r="AX102" i="20"/>
  <c r="AX103" i="20"/>
  <c r="AX104" i="20"/>
  <c r="AX105" i="20"/>
  <c r="AX106" i="20"/>
  <c r="AX107" i="20"/>
  <c r="AX108" i="20"/>
  <c r="AX109" i="20"/>
  <c r="AX110" i="20"/>
  <c r="AX111" i="20"/>
  <c r="AX112" i="20"/>
  <c r="AX113" i="20"/>
  <c r="AX114" i="20"/>
  <c r="AX115" i="20"/>
  <c r="AX116" i="20"/>
  <c r="AX117" i="20"/>
  <c r="AX118" i="20"/>
  <c r="AX119" i="20"/>
  <c r="AX120" i="20"/>
  <c r="AX121" i="20"/>
  <c r="AX122" i="20"/>
  <c r="AX123" i="20"/>
  <c r="AX124" i="20"/>
  <c r="AX125" i="20"/>
  <c r="AX126" i="20"/>
  <c r="AX127" i="20"/>
  <c r="AX128" i="20"/>
  <c r="AX129" i="20"/>
  <c r="AX130" i="20"/>
  <c r="AX131" i="20"/>
  <c r="AX132" i="20"/>
  <c r="AX133" i="20"/>
  <c r="AX134" i="20"/>
  <c r="AX135" i="20"/>
  <c r="AX136" i="20"/>
  <c r="AX137" i="20"/>
  <c r="AX138" i="20"/>
  <c r="AX4" i="20"/>
  <c r="AW3" i="20"/>
  <c r="AV3" i="20"/>
  <c r="Z138" i="20"/>
  <c r="AC138" i="20"/>
  <c r="AD138" i="20"/>
  <c r="AE138" i="20"/>
  <c r="AF138" i="20"/>
  <c r="AG138" i="20"/>
  <c r="AH138" i="20"/>
  <c r="AI138" i="20"/>
  <c r="AJ138" i="20"/>
  <c r="AK138" i="20"/>
  <c r="AL138" i="20"/>
  <c r="AM138" i="20"/>
  <c r="AN138" i="20"/>
  <c r="AO138" i="20"/>
  <c r="AP138" i="20"/>
  <c r="AR138" i="20"/>
  <c r="AT138" i="20"/>
  <c r="AU138" i="20"/>
  <c r="T138" i="20"/>
  <c r="S138" i="20"/>
  <c r="V138" i="20" s="1"/>
  <c r="W138" i="20" l="1"/>
  <c r="Y138" i="20"/>
  <c r="U138" i="20"/>
  <c r="AB138" i="20"/>
  <c r="AA138" i="20"/>
  <c r="AS138" i="20"/>
  <c r="B138" i="20"/>
  <c r="B142" i="20"/>
  <c r="B141" i="20"/>
  <c r="B140" i="20"/>
  <c r="B139" i="20"/>
  <c r="G222" i="11"/>
  <c r="G222" i="10"/>
  <c r="G222" i="9"/>
  <c r="G222" i="12"/>
  <c r="D75" i="25" l="1"/>
  <c r="D76" i="25"/>
  <c r="D77" i="25"/>
  <c r="G221" i="11"/>
  <c r="L222" i="11"/>
  <c r="K222" i="11"/>
  <c r="L221" i="11" s="1"/>
  <c r="J222" i="11"/>
  <c r="D222" i="11" s="1"/>
  <c r="C221" i="11"/>
  <c r="C222" i="11"/>
  <c r="F216" i="8"/>
  <c r="G216" i="8"/>
  <c r="C216" i="8"/>
  <c r="D216" i="8"/>
  <c r="F216" i="7"/>
  <c r="G216" i="7"/>
  <c r="C216" i="7"/>
  <c r="D216" i="7"/>
  <c r="F215" i="6"/>
  <c r="C215" i="6"/>
  <c r="D215" i="6"/>
  <c r="G215" i="6"/>
  <c r="K215" i="6"/>
  <c r="L215" i="6"/>
  <c r="J215" i="6"/>
  <c r="J216" i="5"/>
  <c r="D216" i="5" s="1"/>
  <c r="F216" i="5" s="1"/>
  <c r="C216" i="5"/>
  <c r="G216" i="5"/>
  <c r="K216" i="8"/>
  <c r="L216" i="8"/>
  <c r="J216" i="8"/>
  <c r="K216" i="7"/>
  <c r="L216" i="7"/>
  <c r="J216" i="7"/>
  <c r="K221" i="11"/>
  <c r="J221" i="11"/>
  <c r="J222" i="9"/>
  <c r="K222" i="9"/>
  <c r="D222" i="9"/>
  <c r="F222" i="9" s="1"/>
  <c r="K222" i="10"/>
  <c r="L222" i="10"/>
  <c r="J222" i="10"/>
  <c r="F222" i="10"/>
  <c r="G221" i="10"/>
  <c r="C222" i="10"/>
  <c r="D222" i="10"/>
  <c r="G221" i="9"/>
  <c r="C222" i="9"/>
  <c r="F222" i="12"/>
  <c r="D222" i="12"/>
  <c r="K222" i="12"/>
  <c r="L222" i="12"/>
  <c r="J222" i="12"/>
  <c r="G221" i="12"/>
  <c r="C222" i="12"/>
  <c r="Z137" i="20" l="1"/>
  <c r="AC137" i="20"/>
  <c r="AD137" i="20"/>
  <c r="AE137" i="20"/>
  <c r="AF137" i="20"/>
  <c r="AG137" i="20"/>
  <c r="AH137" i="20"/>
  <c r="AI137" i="20"/>
  <c r="AJ137" i="20"/>
  <c r="AK137" i="20"/>
  <c r="AL137" i="20"/>
  <c r="AM137" i="20"/>
  <c r="AN137" i="20"/>
  <c r="AO137" i="20"/>
  <c r="AP137" i="20"/>
  <c r="AR137" i="20"/>
  <c r="AT137" i="20"/>
  <c r="AU137" i="20"/>
  <c r="S137" i="20"/>
  <c r="T137" i="20"/>
  <c r="AQ137" i="20" l="1"/>
  <c r="AV138" i="20" s="1"/>
  <c r="AY138" i="20"/>
  <c r="AW138" i="20"/>
  <c r="Y137" i="20"/>
  <c r="AB137" i="20"/>
  <c r="AA137" i="20"/>
  <c r="AS137" i="20"/>
  <c r="W137" i="20"/>
  <c r="U137" i="20"/>
  <c r="V137" i="20"/>
  <c r="Z136" i="20"/>
  <c r="AC136" i="20"/>
  <c r="AD136" i="20"/>
  <c r="AE136" i="20"/>
  <c r="AF136" i="20"/>
  <c r="AG136" i="20"/>
  <c r="AH136" i="20"/>
  <c r="AI136" i="20"/>
  <c r="AJ136" i="20"/>
  <c r="AK136" i="20"/>
  <c r="AL136" i="20"/>
  <c r="AM136" i="20"/>
  <c r="AN136" i="20"/>
  <c r="AO136" i="20"/>
  <c r="AP136" i="20"/>
  <c r="AR136" i="20"/>
  <c r="AT136" i="20"/>
  <c r="AU136" i="20"/>
  <c r="T136" i="20"/>
  <c r="AB136" i="20" s="1"/>
  <c r="S136" i="20"/>
  <c r="D220" i="11"/>
  <c r="D221" i="9"/>
  <c r="D220" i="9"/>
  <c r="D219" i="9"/>
  <c r="D218" i="9"/>
  <c r="F221" i="9"/>
  <c r="D221" i="10"/>
  <c r="F221" i="10"/>
  <c r="G220" i="10"/>
  <c r="C221" i="10"/>
  <c r="J221" i="10"/>
  <c r="K221" i="10"/>
  <c r="L221" i="10"/>
  <c r="D220" i="10"/>
  <c r="D218" i="10"/>
  <c r="D219" i="11"/>
  <c r="D218" i="11"/>
  <c r="K221" i="9"/>
  <c r="J221" i="9"/>
  <c r="G220" i="9"/>
  <c r="C221" i="9"/>
  <c r="K221" i="12"/>
  <c r="L221" i="12"/>
  <c r="J221" i="12"/>
  <c r="D221" i="12" s="1"/>
  <c r="F221" i="12" s="1"/>
  <c r="G220" i="12"/>
  <c r="C221" i="12"/>
  <c r="F215" i="8"/>
  <c r="G215" i="8"/>
  <c r="D215" i="8"/>
  <c r="C215" i="8"/>
  <c r="K215" i="8"/>
  <c r="L215" i="8"/>
  <c r="J215" i="8"/>
  <c r="K215" i="7"/>
  <c r="L215" i="7"/>
  <c r="J215" i="7"/>
  <c r="D215" i="7" s="1"/>
  <c r="F215" i="7" s="1"/>
  <c r="G215" i="7"/>
  <c r="C215" i="7"/>
  <c r="F214" i="6"/>
  <c r="G214" i="6"/>
  <c r="D214" i="6"/>
  <c r="C214" i="6"/>
  <c r="F215" i="5"/>
  <c r="G215" i="5"/>
  <c r="D215" i="5"/>
  <c r="C215" i="5"/>
  <c r="U136" i="20" l="1"/>
  <c r="W136" i="20"/>
  <c r="AY137" i="20"/>
  <c r="AW137" i="20"/>
  <c r="AQ136" i="20"/>
  <c r="AV137" i="20" s="1"/>
  <c r="AS136" i="20"/>
  <c r="Y136" i="20"/>
  <c r="AA136" i="20"/>
  <c r="V136" i="20"/>
  <c r="K214" i="6"/>
  <c r="L214" i="6"/>
  <c r="J214" i="6"/>
  <c r="J215" i="5"/>
  <c r="Z135" i="20" l="1"/>
  <c r="AC135" i="20"/>
  <c r="AD135" i="20"/>
  <c r="AE135" i="20"/>
  <c r="AF135" i="20"/>
  <c r="AG135" i="20"/>
  <c r="AH135" i="20"/>
  <c r="AI135" i="20"/>
  <c r="AJ135" i="20"/>
  <c r="AK135" i="20"/>
  <c r="AL135" i="20"/>
  <c r="AM135" i="20"/>
  <c r="AN135" i="20"/>
  <c r="AO135" i="20"/>
  <c r="AP135" i="20"/>
  <c r="AR135" i="20"/>
  <c r="AT135" i="20"/>
  <c r="AU135" i="20"/>
  <c r="T135" i="20"/>
  <c r="W135" i="20" s="1"/>
  <c r="S135" i="20"/>
  <c r="AA135" i="20" s="1"/>
  <c r="D214" i="7"/>
  <c r="K220" i="11"/>
  <c r="L220" i="11"/>
  <c r="J220" i="11"/>
  <c r="F220" i="11" s="1"/>
  <c r="G219" i="11"/>
  <c r="C220" i="11"/>
  <c r="K220" i="12"/>
  <c r="L220" i="12"/>
  <c r="J220" i="12"/>
  <c r="D220" i="12" s="1"/>
  <c r="F220" i="12" s="1"/>
  <c r="G219" i="12"/>
  <c r="C220" i="12"/>
  <c r="G219" i="9"/>
  <c r="F220" i="9"/>
  <c r="C220" i="9"/>
  <c r="G219" i="10"/>
  <c r="F220" i="10"/>
  <c r="C219" i="10"/>
  <c r="C220" i="10"/>
  <c r="K219" i="10"/>
  <c r="L219" i="10"/>
  <c r="K220" i="10"/>
  <c r="L220" i="10"/>
  <c r="J220" i="10"/>
  <c r="J219" i="10"/>
  <c r="K220" i="9"/>
  <c r="J220" i="9"/>
  <c r="K214" i="8"/>
  <c r="L214" i="8"/>
  <c r="J214" i="8"/>
  <c r="D214" i="8" s="1"/>
  <c r="F214" i="8" s="1"/>
  <c r="G214" i="8"/>
  <c r="C214" i="8"/>
  <c r="K214" i="7"/>
  <c r="L214" i="7"/>
  <c r="J214" i="7"/>
  <c r="F214" i="7" s="1"/>
  <c r="F213" i="7"/>
  <c r="G213" i="7"/>
  <c r="G214" i="7"/>
  <c r="D213" i="7"/>
  <c r="C213" i="7"/>
  <c r="C214" i="7"/>
  <c r="F213" i="6"/>
  <c r="G213" i="6"/>
  <c r="D213" i="6"/>
  <c r="C213" i="6"/>
  <c r="L213" i="6"/>
  <c r="K213" i="6"/>
  <c r="J213" i="6"/>
  <c r="J214" i="5"/>
  <c r="G214" i="5"/>
  <c r="D214" i="5"/>
  <c r="F214" i="5" s="1"/>
  <c r="C214" i="5"/>
  <c r="U135" i="20" l="1"/>
  <c r="AY136" i="20"/>
  <c r="AW136" i="20"/>
  <c r="AQ135" i="20"/>
  <c r="AV136" i="20" s="1"/>
  <c r="Y135" i="20"/>
  <c r="V135" i="20"/>
  <c r="AB135" i="20"/>
  <c r="AS135" i="20"/>
  <c r="Z134" i="20"/>
  <c r="AC134" i="20"/>
  <c r="AD134" i="20"/>
  <c r="AE134" i="20"/>
  <c r="AF134" i="20"/>
  <c r="AG134" i="20"/>
  <c r="AH134" i="20"/>
  <c r="AI134" i="20"/>
  <c r="AJ134" i="20"/>
  <c r="AK134" i="20"/>
  <c r="AL134" i="20"/>
  <c r="AM134" i="20"/>
  <c r="AN134" i="20"/>
  <c r="AO134" i="20"/>
  <c r="AP134" i="20"/>
  <c r="AR134" i="20"/>
  <c r="AT134" i="20"/>
  <c r="AU134" i="20"/>
  <c r="T134" i="20"/>
  <c r="S134" i="20"/>
  <c r="AA134" i="20" s="1"/>
  <c r="D74" i="25"/>
  <c r="K213" i="7"/>
  <c r="L213" i="7"/>
  <c r="J213" i="7"/>
  <c r="D218" i="12"/>
  <c r="F219" i="12"/>
  <c r="D219" i="12"/>
  <c r="D217" i="12"/>
  <c r="G218" i="12"/>
  <c r="C219" i="12"/>
  <c r="K219" i="12"/>
  <c r="L219" i="12"/>
  <c r="J219" i="12"/>
  <c r="F219" i="11"/>
  <c r="G218" i="11"/>
  <c r="C219" i="11"/>
  <c r="K219" i="11"/>
  <c r="L219" i="11"/>
  <c r="J219" i="11"/>
  <c r="G218" i="9"/>
  <c r="F219" i="9"/>
  <c r="C219" i="9"/>
  <c r="K219" i="9"/>
  <c r="J219" i="9"/>
  <c r="K213" i="8"/>
  <c r="L213" i="8"/>
  <c r="J213" i="8"/>
  <c r="D213" i="8" s="1"/>
  <c r="F213" i="8" s="1"/>
  <c r="G213" i="8"/>
  <c r="C213" i="8"/>
  <c r="K212" i="6"/>
  <c r="L212" i="6"/>
  <c r="J212" i="6"/>
  <c r="D212" i="6" s="1"/>
  <c r="F212" i="6" s="1"/>
  <c r="G212" i="6"/>
  <c r="C212" i="6"/>
  <c r="J213" i="5"/>
  <c r="D213" i="5" s="1"/>
  <c r="F213" i="5" s="1"/>
  <c r="G213" i="5"/>
  <c r="C213" i="5"/>
  <c r="AY135" i="20" l="1"/>
  <c r="AW135" i="20"/>
  <c r="AQ134" i="20"/>
  <c r="AV135" i="20" s="1"/>
  <c r="W134" i="20"/>
  <c r="AS134" i="20"/>
  <c r="V134" i="20"/>
  <c r="AB134" i="20"/>
  <c r="Y134" i="20"/>
  <c r="U134" i="20"/>
  <c r="D73" i="25"/>
  <c r="B77" i="25"/>
  <c r="B76" i="25"/>
  <c r="B75" i="25"/>
  <c r="B74" i="25"/>
  <c r="B73" i="25"/>
  <c r="G212" i="7"/>
  <c r="F212" i="7"/>
  <c r="D212" i="7"/>
  <c r="C212" i="7"/>
  <c r="F212" i="8"/>
  <c r="G212" i="8"/>
  <c r="D212" i="8"/>
  <c r="C212" i="8"/>
  <c r="K212" i="7"/>
  <c r="L212" i="7"/>
  <c r="J212" i="7"/>
  <c r="K212" i="8"/>
  <c r="L212" i="8"/>
  <c r="J212" i="8"/>
  <c r="K218" i="11"/>
  <c r="L218" i="11"/>
  <c r="J218" i="11"/>
  <c r="F218" i="11" s="1"/>
  <c r="C218" i="11"/>
  <c r="F218" i="10"/>
  <c r="C218" i="10"/>
  <c r="K218" i="10"/>
  <c r="L218" i="10"/>
  <c r="J218" i="10"/>
  <c r="K218" i="9"/>
  <c r="J218" i="9"/>
  <c r="F218" i="9" s="1"/>
  <c r="C218" i="9"/>
  <c r="K218" i="12"/>
  <c r="L218" i="12"/>
  <c r="J218" i="12"/>
  <c r="F218" i="12" s="1"/>
  <c r="C218" i="12"/>
  <c r="G211" i="6"/>
  <c r="L211" i="6"/>
  <c r="K211" i="6"/>
  <c r="J211" i="6"/>
  <c r="D211" i="6" s="1"/>
  <c r="F211" i="6" s="1"/>
  <c r="C211" i="6"/>
  <c r="K212" i="5"/>
  <c r="K213" i="5"/>
  <c r="L212" i="5" s="1"/>
  <c r="K214" i="5"/>
  <c r="L213" i="5" s="1"/>
  <c r="K215" i="5"/>
  <c r="L214" i="5" s="1"/>
  <c r="K216" i="5"/>
  <c r="L215" i="5" s="1"/>
  <c r="L216" i="5"/>
  <c r="J212" i="5"/>
  <c r="F212" i="5"/>
  <c r="F211" i="5"/>
  <c r="G212" i="5"/>
  <c r="D212" i="5"/>
  <c r="C212" i="5"/>
  <c r="Z133" i="20" l="1"/>
  <c r="AC133" i="20"/>
  <c r="AD133" i="20"/>
  <c r="AE133" i="20"/>
  <c r="AF133" i="20"/>
  <c r="AG133" i="20"/>
  <c r="AH133" i="20"/>
  <c r="AI133" i="20"/>
  <c r="AJ133" i="20"/>
  <c r="AK133" i="20"/>
  <c r="AL133" i="20"/>
  <c r="AM133" i="20"/>
  <c r="AN133" i="20"/>
  <c r="AO133" i="20"/>
  <c r="AP133" i="20"/>
  <c r="AR133" i="20"/>
  <c r="AT133" i="20"/>
  <c r="AU133" i="20"/>
  <c r="T133" i="20"/>
  <c r="W133" i="20" s="1"/>
  <c r="S133" i="20"/>
  <c r="U133" i="20" l="1"/>
  <c r="AY134" i="20"/>
  <c r="AW134" i="20"/>
  <c r="Y133" i="20"/>
  <c r="AQ133" i="20"/>
  <c r="AV134" i="20" s="1"/>
  <c r="V133" i="20"/>
  <c r="AB133" i="20"/>
  <c r="AA133" i="20"/>
  <c r="AS133" i="20"/>
  <c r="B133" i="20"/>
  <c r="BB133" i="20" s="1"/>
  <c r="B134" i="20"/>
  <c r="BB134" i="20" s="1"/>
  <c r="B135" i="20"/>
  <c r="B136" i="20"/>
  <c r="B137" i="20"/>
  <c r="Z132" i="20"/>
  <c r="AC132" i="20"/>
  <c r="AD132" i="20"/>
  <c r="AE132" i="20"/>
  <c r="AF132" i="20"/>
  <c r="AG132" i="20"/>
  <c r="AH132" i="20"/>
  <c r="AI132" i="20"/>
  <c r="AJ132" i="20"/>
  <c r="AK132" i="20"/>
  <c r="AL132" i="20"/>
  <c r="AM132" i="20"/>
  <c r="AN132" i="20"/>
  <c r="AO132" i="20"/>
  <c r="AP132" i="20"/>
  <c r="AR132" i="20"/>
  <c r="AT132" i="20"/>
  <c r="AU132" i="20"/>
  <c r="T132" i="20"/>
  <c r="W132" i="20" s="1"/>
  <c r="S132" i="20"/>
  <c r="BD134" i="20" l="1"/>
  <c r="Y132" i="20"/>
  <c r="BD133" i="20"/>
  <c r="AA132" i="20"/>
  <c r="V132" i="20"/>
  <c r="AY133" i="20"/>
  <c r="AW133" i="20"/>
  <c r="AQ132" i="20"/>
  <c r="AV133" i="20" s="1"/>
  <c r="BB136" i="20"/>
  <c r="BD136" i="20"/>
  <c r="BA136" i="20"/>
  <c r="BC136" i="20"/>
  <c r="AB132" i="20"/>
  <c r="BB137" i="20"/>
  <c r="BC137" i="20"/>
  <c r="BD137" i="20"/>
  <c r="BA137" i="20"/>
  <c r="BA134" i="20"/>
  <c r="BA133" i="20"/>
  <c r="BB135" i="20"/>
  <c r="BD135" i="20"/>
  <c r="BA135" i="20"/>
  <c r="BC135" i="20"/>
  <c r="BC134" i="20"/>
  <c r="BC133" i="20"/>
  <c r="AS132" i="20"/>
  <c r="U132" i="20"/>
  <c r="D217" i="10"/>
  <c r="D217" i="9"/>
  <c r="G217" i="10"/>
  <c r="G217" i="9"/>
  <c r="G217" i="11"/>
  <c r="G217" i="12"/>
  <c r="BE133" i="20" l="1"/>
  <c r="BE134" i="20"/>
  <c r="BE136" i="20"/>
  <c r="BE135" i="20"/>
  <c r="BE137" i="20"/>
  <c r="D217" i="11"/>
  <c r="G216" i="11"/>
  <c r="F216" i="11"/>
  <c r="F217" i="11"/>
  <c r="D216" i="11"/>
  <c r="C216" i="11"/>
  <c r="C217" i="11"/>
  <c r="K217" i="10"/>
  <c r="L217" i="10"/>
  <c r="J217" i="10"/>
  <c r="F216" i="10"/>
  <c r="G216" i="10"/>
  <c r="D216" i="10"/>
  <c r="F217" i="10"/>
  <c r="C216" i="10"/>
  <c r="C217" i="10"/>
  <c r="D69" i="25"/>
  <c r="D70" i="25"/>
  <c r="D71" i="25"/>
  <c r="D72" i="25"/>
  <c r="F217" i="12"/>
  <c r="F217" i="9"/>
  <c r="K217" i="9"/>
  <c r="J217" i="9"/>
  <c r="D216" i="9"/>
  <c r="F216" i="9"/>
  <c r="G216" i="9"/>
  <c r="C216" i="9"/>
  <c r="C217" i="9"/>
  <c r="K217" i="12"/>
  <c r="L217" i="12"/>
  <c r="J217" i="12"/>
  <c r="G216" i="12"/>
  <c r="F216" i="12"/>
  <c r="D216" i="12"/>
  <c r="C216" i="12"/>
  <c r="C217" i="12"/>
  <c r="K211" i="8"/>
  <c r="L211" i="8"/>
  <c r="J211" i="8"/>
  <c r="D211" i="8" s="1"/>
  <c r="F211" i="8" s="1"/>
  <c r="G211" i="8"/>
  <c r="C211" i="8"/>
  <c r="L217" i="11"/>
  <c r="K217" i="11"/>
  <c r="J217" i="11"/>
  <c r="K211" i="7"/>
  <c r="L211" i="7"/>
  <c r="J211" i="7"/>
  <c r="D211" i="7" s="1"/>
  <c r="F211" i="7" s="1"/>
  <c r="G211" i="7"/>
  <c r="C211" i="7"/>
  <c r="F210" i="6"/>
  <c r="G210" i="6"/>
  <c r="D210" i="6"/>
  <c r="C210" i="6"/>
  <c r="L210" i="6"/>
  <c r="K210" i="6"/>
  <c r="J210" i="6"/>
  <c r="K211" i="5"/>
  <c r="L211" i="5"/>
  <c r="J211" i="5"/>
  <c r="D211" i="5" s="1"/>
  <c r="G211" i="5"/>
  <c r="C211" i="5"/>
  <c r="Z131" i="20" l="1"/>
  <c r="AC131" i="20"/>
  <c r="AD131" i="20"/>
  <c r="AE131" i="20"/>
  <c r="AF131" i="20"/>
  <c r="AG131" i="20"/>
  <c r="AH131" i="20"/>
  <c r="AI131" i="20"/>
  <c r="AJ131" i="20"/>
  <c r="AK131" i="20"/>
  <c r="AL131" i="20"/>
  <c r="AM131" i="20"/>
  <c r="AN131" i="20"/>
  <c r="AO131" i="20"/>
  <c r="AP131" i="20"/>
  <c r="AR131" i="20"/>
  <c r="AT131" i="20"/>
  <c r="AU131" i="20"/>
  <c r="T131" i="20"/>
  <c r="S131" i="20"/>
  <c r="K216" i="12"/>
  <c r="L216" i="12"/>
  <c r="J216" i="12"/>
  <c r="L216" i="11"/>
  <c r="K216" i="11"/>
  <c r="J216" i="11"/>
  <c r="K216" i="10"/>
  <c r="L216" i="10"/>
  <c r="J216" i="10"/>
  <c r="G215" i="10"/>
  <c r="G215" i="11"/>
  <c r="G215" i="12"/>
  <c r="G215" i="9"/>
  <c r="K216" i="9"/>
  <c r="J216" i="9"/>
  <c r="K210" i="8"/>
  <c r="L210" i="8"/>
  <c r="J210" i="8"/>
  <c r="D210" i="8" s="1"/>
  <c r="F210" i="8" s="1"/>
  <c r="G210" i="8"/>
  <c r="C210" i="8"/>
  <c r="K210" i="7"/>
  <c r="L210" i="7"/>
  <c r="J210" i="7"/>
  <c r="D210" i="7" s="1"/>
  <c r="F210" i="7" s="1"/>
  <c r="G210" i="7"/>
  <c r="C210" i="7"/>
  <c r="Y131" i="20" l="1"/>
  <c r="AY132" i="20"/>
  <c r="AW132" i="20"/>
  <c r="AQ131" i="20"/>
  <c r="AV132" i="20" s="1"/>
  <c r="AA131" i="20"/>
  <c r="V131" i="20"/>
  <c r="U131" i="20"/>
  <c r="AS131" i="20"/>
  <c r="AB131" i="20"/>
  <c r="W131" i="20"/>
  <c r="D209" i="6" l="1"/>
  <c r="C204" i="6"/>
  <c r="C205" i="6"/>
  <c r="C206" i="6"/>
  <c r="C207" i="6"/>
  <c r="C208" i="6"/>
  <c r="C209" i="6"/>
  <c r="K209" i="6"/>
  <c r="L209" i="6"/>
  <c r="J209" i="6"/>
  <c r="F209" i="6" s="1"/>
  <c r="G209" i="6"/>
  <c r="K210" i="5"/>
  <c r="L210" i="5"/>
  <c r="J210" i="5"/>
  <c r="D210" i="5" s="1"/>
  <c r="F210" i="5" s="1"/>
  <c r="G210" i="5"/>
  <c r="C210" i="5"/>
  <c r="K215" i="10" l="1"/>
  <c r="L215" i="10"/>
  <c r="J215" i="10"/>
  <c r="D215" i="10" s="1"/>
  <c r="F215" i="10" s="1"/>
  <c r="G214" i="10"/>
  <c r="C215" i="10"/>
  <c r="F215" i="9"/>
  <c r="D215" i="9"/>
  <c r="G214" i="9"/>
  <c r="C215" i="9"/>
  <c r="K215" i="9"/>
  <c r="J215" i="9"/>
  <c r="K215" i="11"/>
  <c r="L215" i="11"/>
  <c r="J215" i="11"/>
  <c r="F215" i="11"/>
  <c r="G214" i="11"/>
  <c r="D215" i="11"/>
  <c r="C215" i="11"/>
  <c r="K215" i="12"/>
  <c r="L215" i="12"/>
  <c r="J215" i="12"/>
  <c r="F215" i="12"/>
  <c r="G214" i="12"/>
  <c r="D215" i="12"/>
  <c r="C215" i="12"/>
  <c r="F209" i="8"/>
  <c r="G209" i="8"/>
  <c r="D209" i="8"/>
  <c r="C209" i="8"/>
  <c r="K209" i="8"/>
  <c r="L209" i="8"/>
  <c r="J209" i="8"/>
  <c r="K209" i="7"/>
  <c r="L209" i="7"/>
  <c r="J209" i="7"/>
  <c r="D209" i="7" s="1"/>
  <c r="F209" i="7" s="1"/>
  <c r="G209" i="7"/>
  <c r="C209" i="7"/>
  <c r="D209" i="5"/>
  <c r="D208" i="6"/>
  <c r="D207" i="6"/>
  <c r="F208" i="6"/>
  <c r="L208" i="6"/>
  <c r="K208" i="6"/>
  <c r="J208" i="6"/>
  <c r="G208" i="6"/>
  <c r="K209" i="5"/>
  <c r="L209" i="5"/>
  <c r="J209" i="5"/>
  <c r="F209" i="5" s="1"/>
  <c r="G209" i="5"/>
  <c r="C209" i="5"/>
  <c r="S129" i="20" l="1"/>
  <c r="AA129" i="20" s="1"/>
  <c r="T129" i="20"/>
  <c r="W129" i="20" s="1"/>
  <c r="Z129" i="20"/>
  <c r="AC129" i="20"/>
  <c r="AD129" i="20"/>
  <c r="AE129" i="20"/>
  <c r="AF129" i="20"/>
  <c r="AG129" i="20"/>
  <c r="AH129" i="20"/>
  <c r="AI129" i="20"/>
  <c r="AJ129" i="20"/>
  <c r="AK129" i="20"/>
  <c r="AL129" i="20"/>
  <c r="AM129" i="20"/>
  <c r="AN129" i="20"/>
  <c r="AO129" i="20"/>
  <c r="AP129" i="20"/>
  <c r="AR129" i="20"/>
  <c r="AT129" i="20"/>
  <c r="AU129" i="20"/>
  <c r="S130" i="20"/>
  <c r="V130" i="20" s="1"/>
  <c r="T130" i="20"/>
  <c r="AS130" i="20" s="1"/>
  <c r="Z130" i="20"/>
  <c r="AC130" i="20"/>
  <c r="AD130" i="20"/>
  <c r="AE130" i="20"/>
  <c r="AF130" i="20"/>
  <c r="AG130" i="20"/>
  <c r="AH130" i="20"/>
  <c r="AI130" i="20"/>
  <c r="AJ130" i="20"/>
  <c r="AK130" i="20"/>
  <c r="AL130" i="20"/>
  <c r="AM130" i="20"/>
  <c r="AN130" i="20"/>
  <c r="AO130" i="20"/>
  <c r="AP130" i="20"/>
  <c r="AR130" i="20"/>
  <c r="AT130" i="20"/>
  <c r="AU130" i="20"/>
  <c r="AY131" i="20" l="1"/>
  <c r="AW131" i="20"/>
  <c r="AY130" i="20"/>
  <c r="AW130" i="20"/>
  <c r="U130" i="20"/>
  <c r="AQ130" i="20"/>
  <c r="AV131" i="20" s="1"/>
  <c r="AS129" i="20"/>
  <c r="AQ129" i="20"/>
  <c r="AV130" i="20" s="1"/>
  <c r="Y129" i="20"/>
  <c r="V129" i="20"/>
  <c r="U129" i="20"/>
  <c r="W130" i="20"/>
  <c r="Y130" i="20"/>
  <c r="AB130" i="20"/>
  <c r="AA130" i="20"/>
  <c r="AB129" i="20"/>
  <c r="K208" i="8"/>
  <c r="L208" i="8"/>
  <c r="J208" i="8"/>
  <c r="D208" i="8" s="1"/>
  <c r="F208" i="8" s="1"/>
  <c r="G208" i="8"/>
  <c r="C208" i="8"/>
  <c r="K208" i="7"/>
  <c r="L208" i="7"/>
  <c r="J208" i="7"/>
  <c r="D208" i="7" s="1"/>
  <c r="F208" i="7" s="1"/>
  <c r="G208" i="7"/>
  <c r="C208" i="7"/>
  <c r="F207" i="6"/>
  <c r="G207" i="6"/>
  <c r="K214" i="11"/>
  <c r="L214" i="11"/>
  <c r="J214" i="11"/>
  <c r="D214" i="11" s="1"/>
  <c r="F214" i="11" s="1"/>
  <c r="G213" i="11"/>
  <c r="C214" i="11"/>
  <c r="K214" i="12"/>
  <c r="L214" i="12"/>
  <c r="J214" i="12"/>
  <c r="D214" i="12" s="1"/>
  <c r="F214" i="12" s="1"/>
  <c r="G213" i="12"/>
  <c r="C214" i="12"/>
  <c r="K214" i="10"/>
  <c r="L214" i="10"/>
  <c r="J214" i="10"/>
  <c r="D214" i="10" s="1"/>
  <c r="F214" i="10" s="1"/>
  <c r="G213" i="10"/>
  <c r="C214" i="10"/>
  <c r="K214" i="9"/>
  <c r="J214" i="9"/>
  <c r="D214" i="9" s="1"/>
  <c r="F214" i="9" s="1"/>
  <c r="G213" i="9"/>
  <c r="C214" i="9"/>
  <c r="L207" i="6"/>
  <c r="K207" i="6"/>
  <c r="J207" i="6"/>
  <c r="K208" i="5"/>
  <c r="L208" i="5"/>
  <c r="J208" i="5"/>
  <c r="D208" i="5" s="1"/>
  <c r="F208" i="5" s="1"/>
  <c r="G208" i="5"/>
  <c r="C208" i="5"/>
  <c r="D68" i="25" l="1"/>
  <c r="G207" i="8"/>
  <c r="C207" i="8"/>
  <c r="K213" i="10"/>
  <c r="L213" i="10"/>
  <c r="J213" i="10"/>
  <c r="D213" i="10" s="1"/>
  <c r="F213" i="10" s="1"/>
  <c r="C213" i="10"/>
  <c r="L213" i="11"/>
  <c r="K213" i="11"/>
  <c r="J213" i="11"/>
  <c r="D213" i="11" s="1"/>
  <c r="F213" i="11" s="1"/>
  <c r="C213" i="11"/>
  <c r="K213" i="12"/>
  <c r="L213" i="12"/>
  <c r="J213" i="12"/>
  <c r="D213" i="12" s="1"/>
  <c r="F213" i="12" s="1"/>
  <c r="C213" i="12"/>
  <c r="K213" i="9"/>
  <c r="J213" i="9"/>
  <c r="D213" i="9" s="1"/>
  <c r="F213" i="9" s="1"/>
  <c r="C213" i="9"/>
  <c r="K207" i="8"/>
  <c r="L207" i="8"/>
  <c r="J207" i="8"/>
  <c r="D207" i="8" s="1"/>
  <c r="F207" i="8" s="1"/>
  <c r="K207" i="7"/>
  <c r="L207" i="7"/>
  <c r="J207" i="7"/>
  <c r="D207" i="7" s="1"/>
  <c r="F207" i="7" s="1"/>
  <c r="G207" i="7"/>
  <c r="C207" i="7"/>
  <c r="F206" i="6"/>
  <c r="G206" i="6"/>
  <c r="D206" i="6"/>
  <c r="L206" i="6"/>
  <c r="K206" i="6"/>
  <c r="J206" i="6"/>
  <c r="K207" i="5"/>
  <c r="L207" i="5"/>
  <c r="J207" i="5"/>
  <c r="D207" i="5" s="1"/>
  <c r="F207" i="5" s="1"/>
  <c r="G207" i="5"/>
  <c r="C207" i="5"/>
  <c r="Z128" i="20" l="1"/>
  <c r="AC128" i="20"/>
  <c r="AD128" i="20"/>
  <c r="AE128" i="20"/>
  <c r="AF128" i="20"/>
  <c r="AG128" i="20"/>
  <c r="AH128" i="20"/>
  <c r="AI128" i="20"/>
  <c r="AJ128" i="20"/>
  <c r="AK128" i="20"/>
  <c r="AL128" i="20"/>
  <c r="AM128" i="20"/>
  <c r="AN128" i="20"/>
  <c r="AO128" i="20"/>
  <c r="AP128" i="20"/>
  <c r="AR128" i="20"/>
  <c r="AT128" i="20"/>
  <c r="AU128" i="20"/>
  <c r="T128" i="20"/>
  <c r="W128" i="20" s="1"/>
  <c r="S128" i="20"/>
  <c r="B72" i="25"/>
  <c r="B71" i="25"/>
  <c r="B70" i="25"/>
  <c r="B69" i="25"/>
  <c r="B68" i="25"/>
  <c r="B132" i="20"/>
  <c r="B131" i="20"/>
  <c r="B130" i="20"/>
  <c r="B129" i="20"/>
  <c r="B128" i="20"/>
  <c r="Y128" i="20" l="1"/>
  <c r="AA128" i="20"/>
  <c r="U128" i="20"/>
  <c r="AY129" i="20"/>
  <c r="AW129" i="20"/>
  <c r="V128" i="20"/>
  <c r="AQ128" i="20"/>
  <c r="BC131" i="20"/>
  <c r="BB131" i="20"/>
  <c r="BA131" i="20"/>
  <c r="BD131" i="20"/>
  <c r="AB128" i="20"/>
  <c r="BA132" i="20"/>
  <c r="BC132" i="20"/>
  <c r="BB132" i="20"/>
  <c r="BD132" i="20"/>
  <c r="BD129" i="20"/>
  <c r="BB129" i="20"/>
  <c r="BC129" i="20"/>
  <c r="BD128" i="20"/>
  <c r="BB128" i="20"/>
  <c r="BA128" i="20"/>
  <c r="BC128" i="20"/>
  <c r="BD130" i="20"/>
  <c r="BA130" i="20"/>
  <c r="BC130" i="20"/>
  <c r="BB130" i="20"/>
  <c r="AS128" i="20"/>
  <c r="Z127" i="20"/>
  <c r="AC127" i="20"/>
  <c r="AD127" i="20"/>
  <c r="AE127" i="20"/>
  <c r="AF127" i="20"/>
  <c r="AG127" i="20"/>
  <c r="AH127" i="20"/>
  <c r="AI127" i="20"/>
  <c r="AJ127" i="20"/>
  <c r="AK127" i="20"/>
  <c r="AL127" i="20"/>
  <c r="AM127" i="20"/>
  <c r="AN127" i="20"/>
  <c r="AO127" i="20"/>
  <c r="AP127" i="20"/>
  <c r="AR127" i="20"/>
  <c r="AT127" i="20"/>
  <c r="AU127" i="20"/>
  <c r="T127" i="20"/>
  <c r="AB127" i="20" s="1"/>
  <c r="S127" i="20"/>
  <c r="AA127" i="20" s="1"/>
  <c r="BA129" i="20" l="1"/>
  <c r="BE129" i="20" s="1"/>
  <c r="AV129" i="20"/>
  <c r="AY128" i="20"/>
  <c r="AW128" i="20"/>
  <c r="W127" i="20"/>
  <c r="BE130" i="20"/>
  <c r="BE131" i="20"/>
  <c r="Y127" i="20"/>
  <c r="U127" i="20"/>
  <c r="AQ127" i="20"/>
  <c r="AV128" i="20" s="1"/>
  <c r="AS127" i="20"/>
  <c r="V127" i="20"/>
  <c r="BE132" i="20"/>
  <c r="BE128" i="20"/>
  <c r="D212" i="12"/>
  <c r="F211" i="12"/>
  <c r="F212" i="12"/>
  <c r="G212" i="12"/>
  <c r="K212" i="12"/>
  <c r="L212" i="12"/>
  <c r="J212" i="12"/>
  <c r="G211" i="12"/>
  <c r="D67" i="25" l="1"/>
  <c r="K212" i="10" l="1"/>
  <c r="L212" i="10"/>
  <c r="J212" i="10"/>
  <c r="G212" i="10"/>
  <c r="C212" i="10"/>
  <c r="G212" i="9"/>
  <c r="C212" i="9"/>
  <c r="K212" i="9"/>
  <c r="J212" i="9"/>
  <c r="K206" i="8"/>
  <c r="L206" i="8"/>
  <c r="J206" i="8"/>
  <c r="D206" i="8" s="1"/>
  <c r="F206" i="8" s="1"/>
  <c r="G206" i="8"/>
  <c r="C206" i="8"/>
  <c r="C212" i="12"/>
  <c r="F211" i="11"/>
  <c r="G212" i="11"/>
  <c r="C212" i="11"/>
  <c r="L212" i="11"/>
  <c r="K212" i="11"/>
  <c r="J212" i="11"/>
  <c r="K206" i="7"/>
  <c r="L206" i="7"/>
  <c r="J206" i="7"/>
  <c r="D206" i="7" s="1"/>
  <c r="F206" i="7" s="1"/>
  <c r="G206" i="7"/>
  <c r="C206" i="7"/>
  <c r="L205" i="6"/>
  <c r="K205" i="6"/>
  <c r="J205" i="6"/>
  <c r="D205" i="6" s="1"/>
  <c r="F205" i="6" s="1"/>
  <c r="G205" i="6"/>
  <c r="K206" i="5"/>
  <c r="L206" i="5"/>
  <c r="J206" i="5"/>
  <c r="D206" i="5" s="1"/>
  <c r="F206" i="5" s="1"/>
  <c r="G206" i="5"/>
  <c r="C206" i="5"/>
  <c r="Z126" i="20" l="1"/>
  <c r="AC126" i="20"/>
  <c r="AD126" i="20"/>
  <c r="AE126" i="20"/>
  <c r="AF126" i="20"/>
  <c r="AG126" i="20"/>
  <c r="AH126" i="20"/>
  <c r="AI126" i="20"/>
  <c r="AJ126" i="20"/>
  <c r="AK126" i="20"/>
  <c r="AL126" i="20"/>
  <c r="AM126" i="20"/>
  <c r="AN126" i="20"/>
  <c r="AO126" i="20"/>
  <c r="AP126" i="20"/>
  <c r="AR126" i="20"/>
  <c r="AT126" i="20"/>
  <c r="AU126" i="20"/>
  <c r="T126" i="20"/>
  <c r="W126" i="20" s="1"/>
  <c r="S126" i="20"/>
  <c r="D66" i="25"/>
  <c r="D65" i="25"/>
  <c r="K211" i="10"/>
  <c r="L211" i="10"/>
  <c r="J211" i="10"/>
  <c r="D211" i="10" s="1"/>
  <c r="F211" i="10" s="1"/>
  <c r="G210" i="10"/>
  <c r="C211" i="10"/>
  <c r="K211" i="9"/>
  <c r="J211" i="9"/>
  <c r="D211" i="9" s="1"/>
  <c r="F211" i="9" s="1"/>
  <c r="G210" i="9"/>
  <c r="C211" i="9"/>
  <c r="L211" i="11"/>
  <c r="K211" i="11"/>
  <c r="J211" i="11"/>
  <c r="G210" i="11"/>
  <c r="D211" i="11"/>
  <c r="C211" i="11"/>
  <c r="K205" i="8"/>
  <c r="L205" i="8"/>
  <c r="J205" i="8"/>
  <c r="D205" i="8" s="1"/>
  <c r="F205" i="8" s="1"/>
  <c r="G205" i="8"/>
  <c r="C205" i="8"/>
  <c r="K205" i="7"/>
  <c r="L205" i="7"/>
  <c r="J205" i="7"/>
  <c r="D205" i="7" s="1"/>
  <c r="F205" i="7" s="1"/>
  <c r="G205" i="7"/>
  <c r="C205" i="7"/>
  <c r="F204" i="6"/>
  <c r="G204" i="6"/>
  <c r="D204" i="6"/>
  <c r="L204" i="6"/>
  <c r="K204" i="6"/>
  <c r="J204" i="6"/>
  <c r="K205" i="5"/>
  <c r="L205" i="5"/>
  <c r="J205" i="5"/>
  <c r="D205" i="5" s="1"/>
  <c r="F205" i="5" s="1"/>
  <c r="G205" i="5"/>
  <c r="C205" i="5"/>
  <c r="K211" i="12"/>
  <c r="L211" i="12"/>
  <c r="J211" i="12"/>
  <c r="D211" i="12" s="1"/>
  <c r="G210" i="12"/>
  <c r="C211" i="12"/>
  <c r="Y126" i="20" l="1"/>
  <c r="AY127" i="20"/>
  <c r="AW127" i="20"/>
  <c r="U126" i="20"/>
  <c r="AB126" i="20"/>
  <c r="AQ126" i="20"/>
  <c r="AV127" i="20" s="1"/>
  <c r="AA126" i="20"/>
  <c r="V126" i="20"/>
  <c r="AS126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43" i="20"/>
  <c r="U44" i="20"/>
  <c r="U45" i="20"/>
  <c r="U46" i="20"/>
  <c r="U47" i="20"/>
  <c r="U48" i="20"/>
  <c r="U3" i="20"/>
  <c r="Z125" i="20"/>
  <c r="AC125" i="20"/>
  <c r="AD125" i="20"/>
  <c r="AE125" i="20"/>
  <c r="AF125" i="20"/>
  <c r="AG125" i="20"/>
  <c r="AH125" i="20"/>
  <c r="AI125" i="20"/>
  <c r="AJ125" i="20"/>
  <c r="AK125" i="20"/>
  <c r="AL125" i="20"/>
  <c r="AM125" i="20"/>
  <c r="AN125" i="20"/>
  <c r="AO125" i="20"/>
  <c r="AP125" i="20"/>
  <c r="AR125" i="20"/>
  <c r="AT125" i="20"/>
  <c r="AU125" i="20"/>
  <c r="T125" i="20"/>
  <c r="AB125" i="20" s="1"/>
  <c r="S125" i="20"/>
  <c r="D64" i="25"/>
  <c r="K210" i="10"/>
  <c r="L210" i="10"/>
  <c r="J210" i="10"/>
  <c r="D210" i="10" s="1"/>
  <c r="F210" i="10" s="1"/>
  <c r="G209" i="10"/>
  <c r="C210" i="10"/>
  <c r="K210" i="9"/>
  <c r="J210" i="9"/>
  <c r="D210" i="9" s="1"/>
  <c r="F210" i="9" s="1"/>
  <c r="G209" i="9"/>
  <c r="C210" i="9"/>
  <c r="L210" i="11"/>
  <c r="K210" i="11"/>
  <c r="J210" i="11"/>
  <c r="D210" i="11" s="1"/>
  <c r="F210" i="11" s="1"/>
  <c r="G209" i="11"/>
  <c r="C210" i="11"/>
  <c r="K210" i="12"/>
  <c r="L210" i="12"/>
  <c r="J210" i="12"/>
  <c r="D210" i="12" s="1"/>
  <c r="F210" i="12" s="1"/>
  <c r="G209" i="12"/>
  <c r="C210" i="12"/>
  <c r="F204" i="8"/>
  <c r="G204" i="8"/>
  <c r="D204" i="8"/>
  <c r="C204" i="8"/>
  <c r="K204" i="8"/>
  <c r="L204" i="8"/>
  <c r="J204" i="8"/>
  <c r="K204" i="7"/>
  <c r="L204" i="7"/>
  <c r="J204" i="7"/>
  <c r="D204" i="7" s="1"/>
  <c r="F204" i="7" s="1"/>
  <c r="G204" i="7"/>
  <c r="C204" i="7"/>
  <c r="F203" i="6"/>
  <c r="G203" i="6"/>
  <c r="D203" i="6"/>
  <c r="C203" i="6"/>
  <c r="L203" i="6"/>
  <c r="K203" i="6"/>
  <c r="J203" i="6"/>
  <c r="K204" i="5"/>
  <c r="L204" i="5"/>
  <c r="J204" i="5"/>
  <c r="D204" i="5" s="1"/>
  <c r="F204" i="5" s="1"/>
  <c r="G204" i="5"/>
  <c r="C204" i="5"/>
  <c r="AY126" i="20" l="1"/>
  <c r="AW126" i="20"/>
  <c r="Y125" i="20"/>
  <c r="AQ125" i="20"/>
  <c r="AV126" i="20" s="1"/>
  <c r="AA125" i="20"/>
  <c r="U125" i="20"/>
  <c r="V125" i="20"/>
  <c r="AS125" i="20"/>
  <c r="W125" i="20"/>
  <c r="Z124" i="20"/>
  <c r="AC124" i="20"/>
  <c r="AD124" i="20"/>
  <c r="AE124" i="20"/>
  <c r="AF124" i="20"/>
  <c r="AG124" i="20"/>
  <c r="AH124" i="20"/>
  <c r="AI124" i="20"/>
  <c r="AJ124" i="20"/>
  <c r="AK124" i="20"/>
  <c r="AL124" i="20"/>
  <c r="AM124" i="20"/>
  <c r="AN124" i="20"/>
  <c r="AO124" i="20"/>
  <c r="AP124" i="20"/>
  <c r="AR124" i="20"/>
  <c r="AT124" i="20"/>
  <c r="AU124" i="20"/>
  <c r="T124" i="20"/>
  <c r="S124" i="20"/>
  <c r="F202" i="6"/>
  <c r="G202" i="6"/>
  <c r="D202" i="6"/>
  <c r="C202" i="6"/>
  <c r="L202" i="6"/>
  <c r="K202" i="6"/>
  <c r="J202" i="6"/>
  <c r="K203" i="5"/>
  <c r="L203" i="5"/>
  <c r="J203" i="5"/>
  <c r="D203" i="5" s="1"/>
  <c r="F203" i="5" s="1"/>
  <c r="G203" i="5"/>
  <c r="C203" i="5"/>
  <c r="K209" i="10"/>
  <c r="L209" i="10"/>
  <c r="J209" i="10"/>
  <c r="D209" i="10" s="1"/>
  <c r="F209" i="10" s="1"/>
  <c r="G208" i="10"/>
  <c r="C209" i="10"/>
  <c r="F209" i="11"/>
  <c r="G208" i="11"/>
  <c r="D209" i="11"/>
  <c r="C209" i="11"/>
  <c r="L209" i="11"/>
  <c r="K209" i="11"/>
  <c r="J209" i="11"/>
  <c r="K203" i="7"/>
  <c r="L203" i="7"/>
  <c r="J203" i="7"/>
  <c r="D203" i="7" s="1"/>
  <c r="F203" i="7" s="1"/>
  <c r="G203" i="7"/>
  <c r="C203" i="7"/>
  <c r="K203" i="8"/>
  <c r="L203" i="8"/>
  <c r="J203" i="8"/>
  <c r="D203" i="8" s="1"/>
  <c r="F203" i="8" s="1"/>
  <c r="G203" i="8"/>
  <c r="C203" i="8"/>
  <c r="K209" i="12"/>
  <c r="L209" i="12"/>
  <c r="J209" i="12"/>
  <c r="D209" i="12" s="1"/>
  <c r="F209" i="12" s="1"/>
  <c r="G208" i="12"/>
  <c r="C209" i="12"/>
  <c r="D208" i="9"/>
  <c r="K209" i="9"/>
  <c r="J209" i="9"/>
  <c r="D209" i="9"/>
  <c r="F209" i="9" s="1"/>
  <c r="C209" i="9"/>
  <c r="G208" i="9"/>
  <c r="AQ124" i="20" l="1"/>
  <c r="AV125" i="20" s="1"/>
  <c r="AY125" i="20"/>
  <c r="AW125" i="20"/>
  <c r="Y124" i="20"/>
  <c r="W124" i="20"/>
  <c r="AS124" i="20"/>
  <c r="U124" i="20"/>
  <c r="AB124" i="20"/>
  <c r="V124" i="20"/>
  <c r="AA124" i="20"/>
  <c r="L202" i="8"/>
  <c r="K202" i="8"/>
  <c r="J202" i="8"/>
  <c r="D202" i="8" s="1"/>
  <c r="F202" i="8" s="1"/>
  <c r="F193" i="5"/>
  <c r="F194" i="5"/>
  <c r="F195" i="5"/>
  <c r="F196" i="5"/>
  <c r="F197" i="5"/>
  <c r="F198" i="5"/>
  <c r="F199" i="5"/>
  <c r="F200" i="5"/>
  <c r="F201" i="5"/>
  <c r="F202" i="5"/>
  <c r="D63" i="25"/>
  <c r="S122" i="20"/>
  <c r="T122" i="20"/>
  <c r="Z122" i="20"/>
  <c r="AC122" i="20"/>
  <c r="AD122" i="20"/>
  <c r="AE122" i="20"/>
  <c r="AF122" i="20"/>
  <c r="AG122" i="20"/>
  <c r="AH122" i="20"/>
  <c r="AI122" i="20"/>
  <c r="AJ122" i="20"/>
  <c r="AK122" i="20"/>
  <c r="AL122" i="20"/>
  <c r="AM122" i="20"/>
  <c r="AW123" i="20" s="1"/>
  <c r="AN122" i="20"/>
  <c r="AO122" i="20"/>
  <c r="AP122" i="20"/>
  <c r="AR122" i="20"/>
  <c r="AT122" i="20"/>
  <c r="AU122" i="20"/>
  <c r="S123" i="20"/>
  <c r="T123" i="20"/>
  <c r="Z123" i="20"/>
  <c r="AC123" i="20"/>
  <c r="AD123" i="20"/>
  <c r="AE123" i="20"/>
  <c r="AF123" i="20"/>
  <c r="AG123" i="20"/>
  <c r="AH123" i="20"/>
  <c r="AI123" i="20"/>
  <c r="AJ123" i="20"/>
  <c r="AK123" i="20"/>
  <c r="AL123" i="20"/>
  <c r="AM123" i="20"/>
  <c r="AN123" i="20"/>
  <c r="AO123" i="20"/>
  <c r="AP123" i="20"/>
  <c r="AR123" i="20"/>
  <c r="AT123" i="20"/>
  <c r="AU123" i="20"/>
  <c r="F208" i="9"/>
  <c r="K208" i="9"/>
  <c r="J208" i="9"/>
  <c r="G202" i="8"/>
  <c r="C202" i="8"/>
  <c r="K202" i="7"/>
  <c r="L202" i="7"/>
  <c r="J202" i="7"/>
  <c r="D202" i="7" s="1"/>
  <c r="F202" i="7" s="1"/>
  <c r="G202" i="7"/>
  <c r="C202" i="7"/>
  <c r="F201" i="6"/>
  <c r="G201" i="6"/>
  <c r="D201" i="6"/>
  <c r="C201" i="6"/>
  <c r="L201" i="6"/>
  <c r="K201" i="6"/>
  <c r="J201" i="6"/>
  <c r="F208" i="11"/>
  <c r="D208" i="11"/>
  <c r="C208" i="11"/>
  <c r="K208" i="10"/>
  <c r="L208" i="10"/>
  <c r="J208" i="10"/>
  <c r="D208" i="10" s="1"/>
  <c r="F208" i="10" s="1"/>
  <c r="C208" i="10"/>
  <c r="K208" i="11"/>
  <c r="L208" i="11"/>
  <c r="J208" i="11"/>
  <c r="C208" i="9"/>
  <c r="K208" i="12"/>
  <c r="L208" i="12"/>
  <c r="J208" i="12"/>
  <c r="D208" i="12"/>
  <c r="F208" i="12" s="1"/>
  <c r="C208" i="12"/>
  <c r="K202" i="5"/>
  <c r="L202" i="5"/>
  <c r="J202" i="5"/>
  <c r="D202" i="5" s="1"/>
  <c r="G202" i="5"/>
  <c r="C202" i="5"/>
  <c r="AY123" i="20" l="1"/>
  <c r="AY124" i="20"/>
  <c r="AW124" i="20"/>
  <c r="AQ123" i="20"/>
  <c r="AV124" i="20" s="1"/>
  <c r="AQ122" i="20"/>
  <c r="AV123" i="20" s="1"/>
  <c r="V122" i="20"/>
  <c r="U122" i="20"/>
  <c r="Y123" i="20"/>
  <c r="U123" i="20"/>
  <c r="AS122" i="20"/>
  <c r="Y122" i="20"/>
  <c r="AS123" i="20"/>
  <c r="AB123" i="20"/>
  <c r="W123" i="20"/>
  <c r="AB122" i="20"/>
  <c r="W122" i="20"/>
  <c r="AA123" i="20"/>
  <c r="V123" i="20"/>
  <c r="AA122" i="20"/>
  <c r="AA5" i="20"/>
  <c r="AB5" i="20"/>
  <c r="AA6" i="20"/>
  <c r="AB6" i="20"/>
  <c r="AA7" i="20"/>
  <c r="AB7" i="20"/>
  <c r="AA8" i="20"/>
  <c r="AB8" i="20"/>
  <c r="AA9" i="20"/>
  <c r="AB9" i="20"/>
  <c r="AA10" i="20"/>
  <c r="AB10" i="20"/>
  <c r="AA11" i="20"/>
  <c r="AB11" i="20"/>
  <c r="AA12" i="20"/>
  <c r="AB12" i="20"/>
  <c r="AA13" i="20"/>
  <c r="AB13" i="20"/>
  <c r="AA14" i="20"/>
  <c r="AB14" i="20"/>
  <c r="AA15" i="20"/>
  <c r="AB15" i="20"/>
  <c r="AA16" i="20"/>
  <c r="AB16" i="20"/>
  <c r="AA17" i="20"/>
  <c r="AB17" i="20"/>
  <c r="AA18" i="20"/>
  <c r="AB18" i="20"/>
  <c r="AA19" i="20"/>
  <c r="AB19" i="20"/>
  <c r="AA20" i="20"/>
  <c r="AB20" i="20"/>
  <c r="AA21" i="20"/>
  <c r="AB21" i="20"/>
  <c r="AA22" i="20"/>
  <c r="AB22" i="20"/>
  <c r="AA23" i="20"/>
  <c r="AB23" i="20"/>
  <c r="AA24" i="20"/>
  <c r="AB24" i="20"/>
  <c r="AA25" i="20"/>
  <c r="AB25" i="20"/>
  <c r="AA26" i="20"/>
  <c r="AB26" i="20"/>
  <c r="AA27" i="20"/>
  <c r="AB27" i="20"/>
  <c r="AA28" i="20"/>
  <c r="AB28" i="20"/>
  <c r="AA29" i="20"/>
  <c r="AB29" i="20"/>
  <c r="AA35" i="20"/>
  <c r="AA43" i="20"/>
  <c r="AB43" i="20"/>
  <c r="AA44" i="20"/>
  <c r="AB44" i="20"/>
  <c r="AA45" i="20"/>
  <c r="AB45" i="20"/>
  <c r="AA46" i="20"/>
  <c r="AB46" i="20"/>
  <c r="AA47" i="20"/>
  <c r="AB47" i="20"/>
  <c r="AA48" i="20"/>
  <c r="AB48" i="20"/>
  <c r="AB4" i="20"/>
  <c r="AA4" i="20"/>
  <c r="D62" i="25"/>
  <c r="G207" i="10"/>
  <c r="G207" i="9"/>
  <c r="G207" i="11"/>
  <c r="G207" i="12"/>
  <c r="F207" i="10" l="1"/>
  <c r="G206" i="10"/>
  <c r="D207" i="10"/>
  <c r="C207" i="10"/>
  <c r="K207" i="10"/>
  <c r="L207" i="10"/>
  <c r="J207" i="10"/>
  <c r="L201" i="8"/>
  <c r="K201" i="8"/>
  <c r="J201" i="8"/>
  <c r="D201" i="8" s="1"/>
  <c r="F201" i="8" s="1"/>
  <c r="G201" i="8"/>
  <c r="C201" i="8"/>
  <c r="K207" i="12"/>
  <c r="L207" i="12"/>
  <c r="J207" i="12"/>
  <c r="D207" i="12" s="1"/>
  <c r="F207" i="12" s="1"/>
  <c r="G206" i="12"/>
  <c r="C207" i="12"/>
  <c r="F207" i="9"/>
  <c r="K206" i="9"/>
  <c r="K207" i="9"/>
  <c r="J207" i="9"/>
  <c r="D207" i="9" s="1"/>
  <c r="G206" i="9"/>
  <c r="C207" i="9"/>
  <c r="G206" i="11"/>
  <c r="F205" i="11"/>
  <c r="F207" i="11"/>
  <c r="D207" i="11"/>
  <c r="C206" i="11"/>
  <c r="C207" i="11"/>
  <c r="L206" i="11"/>
  <c r="K206" i="11"/>
  <c r="J206" i="11"/>
  <c r="L207" i="11"/>
  <c r="K207" i="11"/>
  <c r="J207" i="11"/>
  <c r="K201" i="7"/>
  <c r="L201" i="7"/>
  <c r="J201" i="7"/>
  <c r="D201" i="7" s="1"/>
  <c r="F201" i="7" s="1"/>
  <c r="G201" i="7"/>
  <c r="C201" i="7"/>
  <c r="L200" i="6"/>
  <c r="K200" i="6"/>
  <c r="J200" i="6"/>
  <c r="D200" i="6" s="1"/>
  <c r="F200" i="6" s="1"/>
  <c r="G200" i="6"/>
  <c r="C200" i="6"/>
  <c r="G201" i="5"/>
  <c r="K201" i="5"/>
  <c r="L201" i="5"/>
  <c r="J201" i="5"/>
  <c r="D201" i="5" s="1"/>
  <c r="C201" i="5"/>
  <c r="Z121" i="20" l="1"/>
  <c r="AC121" i="20"/>
  <c r="AD121" i="20"/>
  <c r="AE121" i="20"/>
  <c r="AF121" i="20"/>
  <c r="AG121" i="20"/>
  <c r="AH121" i="20"/>
  <c r="AI121" i="20"/>
  <c r="AJ121" i="20"/>
  <c r="AK121" i="20"/>
  <c r="AL121" i="20"/>
  <c r="AM121" i="20"/>
  <c r="AN121" i="20"/>
  <c r="AO121" i="20"/>
  <c r="AP121" i="20"/>
  <c r="AR121" i="20"/>
  <c r="AT121" i="20"/>
  <c r="AU121" i="20"/>
  <c r="T121" i="20"/>
  <c r="AB121" i="20" s="1"/>
  <c r="S121" i="20"/>
  <c r="D61" i="25"/>
  <c r="D200" i="7"/>
  <c r="L200" i="7"/>
  <c r="K200" i="7"/>
  <c r="J200" i="7"/>
  <c r="F200" i="7" s="1"/>
  <c r="G200" i="7"/>
  <c r="C200" i="7"/>
  <c r="D200" i="8"/>
  <c r="L200" i="8"/>
  <c r="K200" i="8"/>
  <c r="J200" i="8"/>
  <c r="F200" i="8" s="1"/>
  <c r="G200" i="8"/>
  <c r="C200" i="8"/>
  <c r="K206" i="10"/>
  <c r="L206" i="10"/>
  <c r="J206" i="10"/>
  <c r="D206" i="10" s="1"/>
  <c r="F206" i="10" s="1"/>
  <c r="G205" i="10"/>
  <c r="C206" i="10"/>
  <c r="J206" i="9"/>
  <c r="D206" i="9" s="1"/>
  <c r="F206" i="9" s="1"/>
  <c r="G205" i="9"/>
  <c r="C206" i="9"/>
  <c r="K206" i="12"/>
  <c r="L206" i="12"/>
  <c r="J206" i="12"/>
  <c r="D206" i="12" s="1"/>
  <c r="F206" i="12" s="1"/>
  <c r="G205" i="12"/>
  <c r="C206" i="12"/>
  <c r="F199" i="6"/>
  <c r="G199" i="6"/>
  <c r="D199" i="6"/>
  <c r="C199" i="6"/>
  <c r="L199" i="6"/>
  <c r="K199" i="6"/>
  <c r="J199" i="6"/>
  <c r="K200" i="5"/>
  <c r="L200" i="5"/>
  <c r="J200" i="5"/>
  <c r="D200" i="5" s="1"/>
  <c r="G200" i="5"/>
  <c r="C200" i="5"/>
  <c r="AS121" i="20" l="1"/>
  <c r="AY122" i="20"/>
  <c r="AW122" i="20"/>
  <c r="W121" i="20"/>
  <c r="U121" i="20"/>
  <c r="AA121" i="20"/>
  <c r="V121" i="20"/>
  <c r="AQ121" i="20"/>
  <c r="AV122" i="20" s="1"/>
  <c r="Y121" i="20"/>
  <c r="AE120" i="20"/>
  <c r="AE119" i="20"/>
  <c r="S119" i="20"/>
  <c r="T119" i="20"/>
  <c r="Z119" i="20"/>
  <c r="AC119" i="20"/>
  <c r="AD119" i="20"/>
  <c r="AF119" i="20"/>
  <c r="AG119" i="20"/>
  <c r="AH119" i="20"/>
  <c r="AI119" i="20"/>
  <c r="AJ119" i="20"/>
  <c r="AK119" i="20"/>
  <c r="AL119" i="20"/>
  <c r="AM119" i="20"/>
  <c r="AN119" i="20"/>
  <c r="AO119" i="20"/>
  <c r="AP119" i="20"/>
  <c r="AR119" i="20"/>
  <c r="AT119" i="20"/>
  <c r="AU119" i="20"/>
  <c r="S120" i="20"/>
  <c r="T120" i="20"/>
  <c r="Z120" i="20"/>
  <c r="AC120" i="20"/>
  <c r="AD120" i="20"/>
  <c r="AF120" i="20"/>
  <c r="AG120" i="20"/>
  <c r="AH120" i="20"/>
  <c r="AI120" i="20"/>
  <c r="AJ120" i="20"/>
  <c r="AK120" i="20"/>
  <c r="AL120" i="20"/>
  <c r="AM120" i="20"/>
  <c r="AN120" i="20"/>
  <c r="AO120" i="20"/>
  <c r="AP120" i="20"/>
  <c r="AR120" i="20"/>
  <c r="AT120" i="20"/>
  <c r="AU120" i="20"/>
  <c r="D60" i="25"/>
  <c r="L199" i="8"/>
  <c r="K199" i="8"/>
  <c r="J199" i="8"/>
  <c r="D199" i="8" s="1"/>
  <c r="F199" i="8" s="1"/>
  <c r="G199" i="8"/>
  <c r="C199" i="8"/>
  <c r="K205" i="10"/>
  <c r="L205" i="10"/>
  <c r="J205" i="10"/>
  <c r="D205" i="10" s="1"/>
  <c r="F205" i="10" s="1"/>
  <c r="G204" i="10"/>
  <c r="C205" i="10"/>
  <c r="G204" i="11"/>
  <c r="D205" i="11"/>
  <c r="C205" i="11"/>
  <c r="K205" i="12"/>
  <c r="L205" i="12"/>
  <c r="J205" i="12"/>
  <c r="D205" i="12" s="1"/>
  <c r="F205" i="12" s="1"/>
  <c r="G204" i="12"/>
  <c r="C205" i="12"/>
  <c r="K205" i="9"/>
  <c r="J205" i="9"/>
  <c r="D205" i="9" s="1"/>
  <c r="F205" i="9" s="1"/>
  <c r="G204" i="9"/>
  <c r="C205" i="9"/>
  <c r="L205" i="11"/>
  <c r="K205" i="11"/>
  <c r="J205" i="11"/>
  <c r="K199" i="7"/>
  <c r="L199" i="7"/>
  <c r="J199" i="7"/>
  <c r="D199" i="7" s="1"/>
  <c r="F199" i="7" s="1"/>
  <c r="G199" i="7"/>
  <c r="C199" i="7"/>
  <c r="C198" i="7"/>
  <c r="F198" i="6"/>
  <c r="G198" i="6"/>
  <c r="D198" i="6"/>
  <c r="C198" i="6"/>
  <c r="L198" i="6"/>
  <c r="K198" i="6"/>
  <c r="J198" i="6"/>
  <c r="K199" i="5"/>
  <c r="L199" i="5"/>
  <c r="J199" i="5"/>
  <c r="D199" i="5" s="1"/>
  <c r="G199" i="5"/>
  <c r="C199" i="5"/>
  <c r="AS120" i="20" l="1"/>
  <c r="AY120" i="20"/>
  <c r="AW120" i="20"/>
  <c r="AY121" i="20"/>
  <c r="AW121" i="20"/>
  <c r="U120" i="20"/>
  <c r="AA120" i="20"/>
  <c r="V119" i="20"/>
  <c r="U119" i="20"/>
  <c r="AA119" i="20"/>
  <c r="V120" i="20"/>
  <c r="W120" i="20"/>
  <c r="AB120" i="20"/>
  <c r="Y119" i="20"/>
  <c r="AB119" i="20"/>
  <c r="W119" i="20"/>
  <c r="AQ120" i="20"/>
  <c r="AV121" i="20" s="1"/>
  <c r="Y120" i="20"/>
  <c r="AS119" i="20"/>
  <c r="AQ119" i="20"/>
  <c r="AV120" i="20" s="1"/>
  <c r="D59" i="25"/>
  <c r="F198" i="8"/>
  <c r="G198" i="8"/>
  <c r="D198" i="8"/>
  <c r="C198" i="8"/>
  <c r="L198" i="8"/>
  <c r="K198" i="8"/>
  <c r="J198" i="8"/>
  <c r="F198" i="7"/>
  <c r="G198" i="7"/>
  <c r="D198" i="7"/>
  <c r="L198" i="7"/>
  <c r="K198" i="7"/>
  <c r="J198" i="7"/>
  <c r="F197" i="6"/>
  <c r="G197" i="6"/>
  <c r="D197" i="6"/>
  <c r="C197" i="6"/>
  <c r="F204" i="12"/>
  <c r="F204" i="11"/>
  <c r="K204" i="11"/>
  <c r="L204" i="11"/>
  <c r="J204" i="11"/>
  <c r="D204" i="11"/>
  <c r="G203" i="11"/>
  <c r="C204" i="11"/>
  <c r="K204" i="10"/>
  <c r="L204" i="10"/>
  <c r="J204" i="10"/>
  <c r="D204" i="10" s="1"/>
  <c r="F204" i="10" s="1"/>
  <c r="G203" i="10"/>
  <c r="C204" i="10"/>
  <c r="F204" i="9"/>
  <c r="D203" i="9"/>
  <c r="D204" i="9"/>
  <c r="K204" i="9"/>
  <c r="J204" i="9"/>
  <c r="G203" i="9"/>
  <c r="C204" i="9"/>
  <c r="K204" i="12"/>
  <c r="L204" i="12"/>
  <c r="J204" i="12"/>
  <c r="D204" i="12" s="1"/>
  <c r="G203" i="12"/>
  <c r="C204" i="12"/>
  <c r="L197" i="6"/>
  <c r="K197" i="6"/>
  <c r="J197" i="6"/>
  <c r="K198" i="5"/>
  <c r="L198" i="5"/>
  <c r="J198" i="5"/>
  <c r="D198" i="5" s="1"/>
  <c r="G198" i="5"/>
  <c r="C198" i="5"/>
  <c r="D58" i="25" l="1"/>
  <c r="B58" i="25"/>
  <c r="B59" i="25"/>
  <c r="B60" i="25"/>
  <c r="B61" i="25"/>
  <c r="B62" i="25"/>
  <c r="B63" i="25"/>
  <c r="B64" i="25"/>
  <c r="B65" i="25"/>
  <c r="B66" i="25"/>
  <c r="B67" i="25"/>
  <c r="Z117" i="20"/>
  <c r="AC117" i="20"/>
  <c r="AD117" i="20"/>
  <c r="AE117" i="20"/>
  <c r="AF117" i="20"/>
  <c r="AG117" i="20"/>
  <c r="AH117" i="20"/>
  <c r="AI117" i="20"/>
  <c r="AJ117" i="20"/>
  <c r="AK117" i="20"/>
  <c r="AL117" i="20"/>
  <c r="AM117" i="20"/>
  <c r="AN117" i="20"/>
  <c r="AO117" i="20"/>
  <c r="AP117" i="20"/>
  <c r="AR117" i="20"/>
  <c r="AT117" i="20"/>
  <c r="AU117" i="20"/>
  <c r="Z118" i="20"/>
  <c r="AC118" i="20"/>
  <c r="AD118" i="20"/>
  <c r="AE118" i="20"/>
  <c r="AF118" i="20"/>
  <c r="AG118" i="20"/>
  <c r="AH118" i="20"/>
  <c r="AI118" i="20"/>
  <c r="AJ118" i="20"/>
  <c r="AK118" i="20"/>
  <c r="AL118" i="20"/>
  <c r="AM118" i="20"/>
  <c r="AN118" i="20"/>
  <c r="AO118" i="20"/>
  <c r="AP118" i="20"/>
  <c r="AR118" i="20"/>
  <c r="AT118" i="20"/>
  <c r="AU118" i="20"/>
  <c r="T118" i="20"/>
  <c r="AB118" i="20" s="1"/>
  <c r="S118" i="20"/>
  <c r="T117" i="20"/>
  <c r="AB117" i="20" s="1"/>
  <c r="S117" i="20"/>
  <c r="B118" i="20"/>
  <c r="B119" i="20"/>
  <c r="B120" i="20"/>
  <c r="B121" i="20"/>
  <c r="B122" i="20"/>
  <c r="B123" i="20"/>
  <c r="B124" i="20"/>
  <c r="B125" i="20"/>
  <c r="B126" i="20"/>
  <c r="B127" i="20"/>
  <c r="K203" i="12"/>
  <c r="L203" i="12"/>
  <c r="J203" i="12"/>
  <c r="D203" i="12" s="1"/>
  <c r="F203" i="12" s="1"/>
  <c r="C203" i="12"/>
  <c r="G197" i="8"/>
  <c r="K197" i="8"/>
  <c r="L197" i="8"/>
  <c r="J197" i="8"/>
  <c r="D197" i="8" s="1"/>
  <c r="F197" i="8" s="1"/>
  <c r="C197" i="8"/>
  <c r="F203" i="11"/>
  <c r="D200" i="11"/>
  <c r="D201" i="11"/>
  <c r="D202" i="11"/>
  <c r="D203" i="11"/>
  <c r="C203" i="11"/>
  <c r="K203" i="10"/>
  <c r="L203" i="10"/>
  <c r="J203" i="10"/>
  <c r="F203" i="10"/>
  <c r="D203" i="10"/>
  <c r="C203" i="10"/>
  <c r="K203" i="9"/>
  <c r="J203" i="9"/>
  <c r="F203" i="9"/>
  <c r="C203" i="9"/>
  <c r="L203" i="11"/>
  <c r="K203" i="11"/>
  <c r="J203" i="11"/>
  <c r="K197" i="7"/>
  <c r="L196" i="7" s="1"/>
  <c r="L197" i="7"/>
  <c r="K196" i="7"/>
  <c r="J197" i="7"/>
  <c r="D197" i="7" s="1"/>
  <c r="F197" i="7" s="1"/>
  <c r="G197" i="7"/>
  <c r="C197" i="7"/>
  <c r="F196" i="6"/>
  <c r="G196" i="6"/>
  <c r="D196" i="6"/>
  <c r="C196" i="6"/>
  <c r="K196" i="6"/>
  <c r="L196" i="6"/>
  <c r="J196" i="6"/>
  <c r="K196" i="5"/>
  <c r="L196" i="5"/>
  <c r="K197" i="5"/>
  <c r="L197" i="5"/>
  <c r="J197" i="5"/>
  <c r="G197" i="5"/>
  <c r="D197" i="5"/>
  <c r="C197" i="5"/>
  <c r="AY118" i="20" l="1"/>
  <c r="AW118" i="20"/>
  <c r="AY119" i="20"/>
  <c r="AW119" i="20"/>
  <c r="Y117" i="20"/>
  <c r="AS118" i="20"/>
  <c r="BD127" i="20"/>
  <c r="BA127" i="20"/>
  <c r="BB127" i="20"/>
  <c r="BC127" i="20"/>
  <c r="BA123" i="20"/>
  <c r="BB123" i="20"/>
  <c r="BC123" i="20"/>
  <c r="BD123" i="20"/>
  <c r="BC119" i="20"/>
  <c r="BD119" i="20"/>
  <c r="BB119" i="20"/>
  <c r="AQ117" i="20"/>
  <c r="AV118" i="20" s="1"/>
  <c r="BA126" i="20"/>
  <c r="BB126" i="20"/>
  <c r="BC126" i="20"/>
  <c r="BD126" i="20"/>
  <c r="BB122" i="20"/>
  <c r="BC122" i="20"/>
  <c r="BD122" i="20"/>
  <c r="BA122" i="20"/>
  <c r="BD118" i="20"/>
  <c r="BA118" i="20"/>
  <c r="BB118" i="20"/>
  <c r="BC118" i="20"/>
  <c r="W117" i="20"/>
  <c r="W118" i="20"/>
  <c r="BA125" i="20"/>
  <c r="BB125" i="20"/>
  <c r="BC125" i="20"/>
  <c r="BD125" i="20"/>
  <c r="BB121" i="20"/>
  <c r="BC121" i="20"/>
  <c r="BD121" i="20"/>
  <c r="BA121" i="20"/>
  <c r="U117" i="20"/>
  <c r="AA117" i="20"/>
  <c r="U118" i="20"/>
  <c r="AA118" i="20"/>
  <c r="AQ118" i="20"/>
  <c r="Y118" i="20"/>
  <c r="AS117" i="20"/>
  <c r="BA124" i="20"/>
  <c r="BB124" i="20"/>
  <c r="BC124" i="20"/>
  <c r="BD124" i="20"/>
  <c r="BB120" i="20"/>
  <c r="BC120" i="20"/>
  <c r="BD120" i="20"/>
  <c r="BA120" i="20"/>
  <c r="V117" i="20"/>
  <c r="V118" i="20"/>
  <c r="D201" i="10"/>
  <c r="G202" i="11"/>
  <c r="BA119" i="20" l="1"/>
  <c r="BE119" i="20" s="1"/>
  <c r="AV119" i="20"/>
  <c r="BE127" i="20"/>
  <c r="BE125" i="20"/>
  <c r="BE121" i="20"/>
  <c r="BE118" i="20"/>
  <c r="BE124" i="20"/>
  <c r="BE120" i="20"/>
  <c r="BE126" i="20"/>
  <c r="BE123" i="20"/>
  <c r="BE122" i="20"/>
  <c r="D56" i="25"/>
  <c r="D57" i="25"/>
  <c r="K202" i="10"/>
  <c r="L202" i="10"/>
  <c r="J202" i="10"/>
  <c r="G202" i="10"/>
  <c r="G202" i="9"/>
  <c r="G202" i="12"/>
  <c r="F200" i="9" l="1"/>
  <c r="D200" i="9"/>
  <c r="G199" i="9"/>
  <c r="F202" i="11"/>
  <c r="G201" i="11"/>
  <c r="C202" i="11"/>
  <c r="L202" i="11"/>
  <c r="K202" i="11"/>
  <c r="J202" i="11"/>
  <c r="J201" i="11"/>
  <c r="K201" i="11"/>
  <c r="L201" i="11"/>
  <c r="J196" i="7"/>
  <c r="D196" i="7"/>
  <c r="F196" i="7" s="1"/>
  <c r="G196" i="7"/>
  <c r="C196" i="7"/>
  <c r="L196" i="8"/>
  <c r="K196" i="8"/>
  <c r="J196" i="8"/>
  <c r="G196" i="8"/>
  <c r="D196" i="8"/>
  <c r="F196" i="8" s="1"/>
  <c r="C196" i="8"/>
  <c r="C202" i="10"/>
  <c r="K202" i="9"/>
  <c r="J202" i="9"/>
  <c r="D202" i="9" s="1"/>
  <c r="F202" i="9" s="1"/>
  <c r="G201" i="9"/>
  <c r="C202" i="9"/>
  <c r="K202" i="12"/>
  <c r="L202" i="12"/>
  <c r="J202" i="12"/>
  <c r="D202" i="12" s="1"/>
  <c r="F202" i="12" s="1"/>
  <c r="G201" i="12"/>
  <c r="C202" i="12"/>
  <c r="L195" i="6"/>
  <c r="K195" i="6"/>
  <c r="J195" i="6"/>
  <c r="D195" i="6" s="1"/>
  <c r="F195" i="6" s="1"/>
  <c r="G195" i="6"/>
  <c r="C195" i="6"/>
  <c r="J196" i="5"/>
  <c r="D196" i="5" s="1"/>
  <c r="G196" i="5"/>
  <c r="C196" i="5"/>
  <c r="Z116" i="20" l="1"/>
  <c r="AC116" i="20"/>
  <c r="AD116" i="20"/>
  <c r="AE116" i="20"/>
  <c r="AF116" i="20"/>
  <c r="AG116" i="20"/>
  <c r="AH116" i="20"/>
  <c r="AI116" i="20"/>
  <c r="AJ116" i="20"/>
  <c r="AK116" i="20"/>
  <c r="AL116" i="20"/>
  <c r="AM116" i="20"/>
  <c r="AN116" i="20"/>
  <c r="AO116" i="20"/>
  <c r="AP116" i="20"/>
  <c r="AR116" i="20"/>
  <c r="AT116" i="20"/>
  <c r="AU116" i="20"/>
  <c r="T116" i="20"/>
  <c r="AB116" i="20" s="1"/>
  <c r="S116" i="20"/>
  <c r="AS116" i="20" s="1"/>
  <c r="AY117" i="20" l="1"/>
  <c r="AW117" i="20"/>
  <c r="W116" i="20"/>
  <c r="U116" i="20"/>
  <c r="AA116" i="20"/>
  <c r="V116" i="20"/>
  <c r="AQ116" i="20"/>
  <c r="AV117" i="20" s="1"/>
  <c r="Y116" i="20"/>
  <c r="G199" i="11"/>
  <c r="K201" i="10"/>
  <c r="L201" i="10"/>
  <c r="J201" i="10"/>
  <c r="F201" i="10"/>
  <c r="C201" i="10"/>
  <c r="K201" i="9"/>
  <c r="J201" i="9"/>
  <c r="D201" i="9" s="1"/>
  <c r="F201" i="9" s="1"/>
  <c r="C201" i="9"/>
  <c r="F201" i="11"/>
  <c r="F200" i="11"/>
  <c r="C201" i="11"/>
  <c r="K201" i="12"/>
  <c r="L201" i="12"/>
  <c r="J201" i="12"/>
  <c r="D201" i="12" s="1"/>
  <c r="F201" i="12" s="1"/>
  <c r="C201" i="12"/>
  <c r="K195" i="8"/>
  <c r="L195" i="8"/>
  <c r="J195" i="8"/>
  <c r="D195" i="8" s="1"/>
  <c r="F195" i="8" s="1"/>
  <c r="G195" i="8"/>
  <c r="C195" i="8"/>
  <c r="K195" i="7"/>
  <c r="L195" i="7"/>
  <c r="J195" i="7"/>
  <c r="D195" i="7" s="1"/>
  <c r="F195" i="7" s="1"/>
  <c r="G195" i="7"/>
  <c r="C195" i="7"/>
  <c r="F194" i="6"/>
  <c r="G194" i="6"/>
  <c r="D194" i="6"/>
  <c r="C194" i="6"/>
  <c r="L194" i="6"/>
  <c r="K194" i="6"/>
  <c r="J194" i="6"/>
  <c r="J195" i="5"/>
  <c r="D195" i="5" s="1"/>
  <c r="G195" i="5"/>
  <c r="C195" i="5"/>
  <c r="Z115" i="20" l="1"/>
  <c r="AC115" i="20"/>
  <c r="AD115" i="20"/>
  <c r="AE115" i="20"/>
  <c r="AF115" i="20"/>
  <c r="AG115" i="20"/>
  <c r="AH115" i="20"/>
  <c r="AI115" i="20"/>
  <c r="AJ115" i="20"/>
  <c r="AK115" i="20"/>
  <c r="AL115" i="20"/>
  <c r="AM115" i="20"/>
  <c r="AN115" i="20"/>
  <c r="AO115" i="20"/>
  <c r="AP115" i="20"/>
  <c r="AR115" i="20"/>
  <c r="AT115" i="20"/>
  <c r="AU115" i="20"/>
  <c r="T115" i="20"/>
  <c r="AB115" i="20" s="1"/>
  <c r="S115" i="20"/>
  <c r="D54" i="25"/>
  <c r="D55" i="25"/>
  <c r="L194" i="8"/>
  <c r="K194" i="8"/>
  <c r="J194" i="8"/>
  <c r="D194" i="8" s="1"/>
  <c r="F194" i="8" s="1"/>
  <c r="G194" i="8"/>
  <c r="C194" i="8"/>
  <c r="AS115" i="20" l="1"/>
  <c r="AY116" i="20"/>
  <c r="AW116" i="20"/>
  <c r="W115" i="20"/>
  <c r="U115" i="20"/>
  <c r="AA115" i="20"/>
  <c r="V115" i="20"/>
  <c r="AQ115" i="20"/>
  <c r="AV116" i="20" s="1"/>
  <c r="Y115" i="20"/>
  <c r="F200" i="12"/>
  <c r="D200" i="12"/>
  <c r="G199" i="12"/>
  <c r="G200" i="12"/>
  <c r="C200" i="12"/>
  <c r="G200" i="10"/>
  <c r="C200" i="10"/>
  <c r="K200" i="10"/>
  <c r="L200" i="10"/>
  <c r="J200" i="10"/>
  <c r="K200" i="9"/>
  <c r="J200" i="9"/>
  <c r="G200" i="9"/>
  <c r="C200" i="9"/>
  <c r="G200" i="11"/>
  <c r="C200" i="11"/>
  <c r="L200" i="11"/>
  <c r="K200" i="11"/>
  <c r="J200" i="11"/>
  <c r="K194" i="7"/>
  <c r="L194" i="7"/>
  <c r="J194" i="7"/>
  <c r="D194" i="7" s="1"/>
  <c r="F194" i="7" s="1"/>
  <c r="G194" i="7"/>
  <c r="C194" i="7"/>
  <c r="F193" i="6"/>
  <c r="G193" i="6"/>
  <c r="D193" i="6"/>
  <c r="C193" i="6"/>
  <c r="L193" i="6"/>
  <c r="K193" i="6"/>
  <c r="J193" i="6"/>
  <c r="J194" i="5"/>
  <c r="K200" i="12"/>
  <c r="L200" i="12"/>
  <c r="J200" i="12"/>
  <c r="G194" i="5"/>
  <c r="D194" i="5"/>
  <c r="C194" i="5"/>
  <c r="Z114" i="20" l="1"/>
  <c r="AC114" i="20"/>
  <c r="AD114" i="20"/>
  <c r="AE114" i="20"/>
  <c r="AF114" i="20"/>
  <c r="AG114" i="20"/>
  <c r="AH114" i="20"/>
  <c r="AI114" i="20"/>
  <c r="AJ114" i="20"/>
  <c r="AK114" i="20"/>
  <c r="AL114" i="20"/>
  <c r="AM114" i="20"/>
  <c r="AN114" i="20"/>
  <c r="AO114" i="20"/>
  <c r="AP114" i="20"/>
  <c r="AR114" i="20"/>
  <c r="AT114" i="20"/>
  <c r="AU114" i="20"/>
  <c r="T114" i="20"/>
  <c r="AB114" i="20" s="1"/>
  <c r="S114" i="20"/>
  <c r="AS114" i="20" s="1"/>
  <c r="AY115" i="20" l="1"/>
  <c r="AW115" i="20"/>
  <c r="W114" i="20"/>
  <c r="U114" i="20"/>
  <c r="AA114" i="20"/>
  <c r="V114" i="20"/>
  <c r="AQ114" i="20"/>
  <c r="AV115" i="20" s="1"/>
  <c r="Y114" i="20"/>
  <c r="F199" i="11"/>
  <c r="G198" i="11"/>
  <c r="D199" i="11"/>
  <c r="C199" i="11"/>
  <c r="K199" i="10"/>
  <c r="L199" i="10"/>
  <c r="J199" i="10"/>
  <c r="D199" i="10" s="1"/>
  <c r="F199" i="10" s="1"/>
  <c r="G198" i="10"/>
  <c r="C199" i="10"/>
  <c r="K199" i="12"/>
  <c r="L199" i="12"/>
  <c r="J199" i="12"/>
  <c r="D199" i="12" s="1"/>
  <c r="F199" i="12" s="1"/>
  <c r="G198" i="12"/>
  <c r="C199" i="12"/>
  <c r="F193" i="8"/>
  <c r="G193" i="8"/>
  <c r="D193" i="8"/>
  <c r="C193" i="8"/>
  <c r="L193" i="8"/>
  <c r="K193" i="8"/>
  <c r="J193" i="8"/>
  <c r="K199" i="9"/>
  <c r="J199" i="9"/>
  <c r="G198" i="9"/>
  <c r="D199" i="9"/>
  <c r="F199" i="9" s="1"/>
  <c r="C199" i="9"/>
  <c r="L199" i="11"/>
  <c r="K199" i="11"/>
  <c r="J199" i="11"/>
  <c r="K193" i="7"/>
  <c r="L193" i="7"/>
  <c r="J193" i="7"/>
  <c r="D193" i="7" s="1"/>
  <c r="F193" i="7" s="1"/>
  <c r="G193" i="7"/>
  <c r="C193" i="7"/>
  <c r="F192" i="6"/>
  <c r="G192" i="6"/>
  <c r="D192" i="6"/>
  <c r="C192" i="6"/>
  <c r="L192" i="6"/>
  <c r="K192" i="6"/>
  <c r="J192" i="6"/>
  <c r="J193" i="5"/>
  <c r="D193" i="5" s="1"/>
  <c r="G193" i="5"/>
  <c r="C193" i="5"/>
  <c r="Z113" i="20" l="1"/>
  <c r="AC113" i="20"/>
  <c r="AD113" i="20"/>
  <c r="AE113" i="20"/>
  <c r="AF113" i="20"/>
  <c r="AG113" i="20"/>
  <c r="AH113" i="20"/>
  <c r="AI113" i="20"/>
  <c r="AJ113" i="20"/>
  <c r="AK113" i="20"/>
  <c r="AL113" i="20"/>
  <c r="AM113" i="20"/>
  <c r="AN113" i="20"/>
  <c r="AO113" i="20"/>
  <c r="AP113" i="20"/>
  <c r="AR113" i="20"/>
  <c r="AT113" i="20"/>
  <c r="AU113" i="20"/>
  <c r="T113" i="20"/>
  <c r="AB113" i="20" s="1"/>
  <c r="S113" i="20"/>
  <c r="D53" i="25"/>
  <c r="F198" i="10"/>
  <c r="D198" i="10"/>
  <c r="K198" i="10"/>
  <c r="L198" i="10"/>
  <c r="J198" i="10"/>
  <c r="C198" i="10"/>
  <c r="G192" i="8"/>
  <c r="F192" i="8"/>
  <c r="D192" i="8"/>
  <c r="C192" i="8"/>
  <c r="L192" i="8"/>
  <c r="K192" i="8"/>
  <c r="J192" i="8"/>
  <c r="K198" i="9"/>
  <c r="J198" i="9"/>
  <c r="D198" i="9" s="1"/>
  <c r="F198" i="9" s="1"/>
  <c r="C198" i="9"/>
  <c r="F198" i="11"/>
  <c r="D198" i="11"/>
  <c r="C198" i="11"/>
  <c r="K198" i="12"/>
  <c r="L198" i="12"/>
  <c r="J198" i="12"/>
  <c r="D198" i="12"/>
  <c r="F198" i="12" s="1"/>
  <c r="C198" i="12"/>
  <c r="L198" i="11"/>
  <c r="K198" i="11"/>
  <c r="J198" i="11"/>
  <c r="K192" i="7"/>
  <c r="L192" i="7"/>
  <c r="J192" i="7"/>
  <c r="D192" i="7" s="1"/>
  <c r="F192" i="7" s="1"/>
  <c r="G192" i="7"/>
  <c r="C192" i="7"/>
  <c r="F191" i="6"/>
  <c r="G191" i="6"/>
  <c r="D191" i="6"/>
  <c r="C191" i="6"/>
  <c r="L191" i="6"/>
  <c r="K191" i="6"/>
  <c r="J191" i="6"/>
  <c r="K192" i="5"/>
  <c r="J192" i="5"/>
  <c r="D192" i="5" s="1"/>
  <c r="F192" i="5" s="1"/>
  <c r="G192" i="5"/>
  <c r="C192" i="5"/>
  <c r="AS113" i="20" l="1"/>
  <c r="AY114" i="20"/>
  <c r="AW114" i="20"/>
  <c r="W113" i="20"/>
  <c r="U113" i="20"/>
  <c r="AA113" i="20"/>
  <c r="V113" i="20"/>
  <c r="AQ113" i="20"/>
  <c r="AV114" i="20" s="1"/>
  <c r="Y113" i="20"/>
  <c r="Z112" i="20"/>
  <c r="AC112" i="20"/>
  <c r="AD112" i="20"/>
  <c r="AE112" i="20"/>
  <c r="AF112" i="20"/>
  <c r="AG112" i="20"/>
  <c r="AH112" i="20"/>
  <c r="AI112" i="20"/>
  <c r="AJ112" i="20"/>
  <c r="AK112" i="20"/>
  <c r="AL112" i="20"/>
  <c r="AM112" i="20"/>
  <c r="AN112" i="20"/>
  <c r="AO112" i="20"/>
  <c r="AP112" i="20"/>
  <c r="AR112" i="20"/>
  <c r="AT112" i="20"/>
  <c r="AU112" i="20"/>
  <c r="T112" i="20"/>
  <c r="AB112" i="20" s="1"/>
  <c r="S112" i="20"/>
  <c r="AY113" i="20" l="1"/>
  <c r="AW113" i="20"/>
  <c r="W112" i="20"/>
  <c r="U112" i="20"/>
  <c r="AA112" i="20"/>
  <c r="AS112" i="20"/>
  <c r="V112" i="20"/>
  <c r="AQ112" i="20"/>
  <c r="AV113" i="20" s="1"/>
  <c r="Y112" i="20"/>
  <c r="B112" i="20"/>
  <c r="B113" i="20"/>
  <c r="A200" i="10"/>
  <c r="A201" i="10" s="1"/>
  <c r="A202" i="10" s="1"/>
  <c r="A199" i="10"/>
  <c r="A200" i="9"/>
  <c r="A201" i="9" s="1"/>
  <c r="A202" i="9" s="1"/>
  <c r="A199" i="9"/>
  <c r="A200" i="11"/>
  <c r="A201" i="11" s="1"/>
  <c r="A202" i="11" s="1"/>
  <c r="A199" i="11"/>
  <c r="A200" i="12"/>
  <c r="A201" i="12" s="1"/>
  <c r="A202" i="12" s="1"/>
  <c r="A199" i="12"/>
  <c r="A193" i="8"/>
  <c r="A194" i="8" s="1"/>
  <c r="A195" i="8" s="1"/>
  <c r="A196" i="8" s="1"/>
  <c r="A193" i="7"/>
  <c r="A194" i="7" s="1"/>
  <c r="A195" i="7" s="1"/>
  <c r="A196" i="7" s="1"/>
  <c r="A192" i="6"/>
  <c r="A193" i="6" s="1"/>
  <c r="A194" i="6" s="1"/>
  <c r="A195" i="6" s="1"/>
  <c r="A193" i="5"/>
  <c r="K193" i="5" s="1"/>
  <c r="L192" i="5" s="1"/>
  <c r="A114" i="20"/>
  <c r="B114" i="20" s="1"/>
  <c r="B54" i="25"/>
  <c r="B55" i="25"/>
  <c r="B56" i="25"/>
  <c r="B57" i="25"/>
  <c r="A55" i="25"/>
  <c r="A56" i="25"/>
  <c r="A57" i="25"/>
  <c r="A54" i="25"/>
  <c r="B53" i="25"/>
  <c r="D52" i="25"/>
  <c r="G197" i="10"/>
  <c r="G197" i="9"/>
  <c r="F197" i="11"/>
  <c r="G197" i="11"/>
  <c r="G197" i="12"/>
  <c r="BA114" i="20" l="1"/>
  <c r="BB114" i="20"/>
  <c r="BC114" i="20"/>
  <c r="BD114" i="20"/>
  <c r="BA113" i="20"/>
  <c r="BB113" i="20"/>
  <c r="BC113" i="20"/>
  <c r="BD113" i="20"/>
  <c r="BA112" i="20"/>
  <c r="BB112" i="20"/>
  <c r="BC112" i="20"/>
  <c r="A115" i="20"/>
  <c r="A194" i="5"/>
  <c r="K197" i="10"/>
  <c r="L197" i="10"/>
  <c r="J197" i="10"/>
  <c r="D197" i="10" s="1"/>
  <c r="F197" i="10" s="1"/>
  <c r="G196" i="10"/>
  <c r="C197" i="10"/>
  <c r="F197" i="9"/>
  <c r="G196" i="9"/>
  <c r="D197" i="9"/>
  <c r="C197" i="9"/>
  <c r="K197" i="9"/>
  <c r="J197" i="9"/>
  <c r="L197" i="11"/>
  <c r="K197" i="11"/>
  <c r="J197" i="11"/>
  <c r="G196" i="11"/>
  <c r="D197" i="11"/>
  <c r="C197" i="11"/>
  <c r="K197" i="12"/>
  <c r="L197" i="12"/>
  <c r="J197" i="12"/>
  <c r="D197" i="12" s="1"/>
  <c r="F197" i="12" s="1"/>
  <c r="G196" i="12"/>
  <c r="C197" i="12"/>
  <c r="K190" i="8"/>
  <c r="K191" i="8"/>
  <c r="L190" i="8" s="1"/>
  <c r="L191" i="8"/>
  <c r="J191" i="8"/>
  <c r="D191" i="8" s="1"/>
  <c r="F191" i="8" s="1"/>
  <c r="G191" i="8"/>
  <c r="C191" i="8"/>
  <c r="K191" i="7"/>
  <c r="L191" i="7"/>
  <c r="J191" i="7"/>
  <c r="D191" i="7" s="1"/>
  <c r="F191" i="7" s="1"/>
  <c r="G191" i="7"/>
  <c r="C191" i="7"/>
  <c r="F190" i="6"/>
  <c r="G190" i="6"/>
  <c r="D190" i="6"/>
  <c r="C190" i="6"/>
  <c r="L190" i="6"/>
  <c r="K190" i="6"/>
  <c r="J190" i="6"/>
  <c r="K191" i="5"/>
  <c r="L191" i="5"/>
  <c r="J191" i="5"/>
  <c r="D191" i="5" s="1"/>
  <c r="F191" i="5" s="1"/>
  <c r="G191" i="5"/>
  <c r="C191" i="5"/>
  <c r="BE113" i="20" l="1"/>
  <c r="BE114" i="20"/>
  <c r="A116" i="20"/>
  <c r="B115" i="20"/>
  <c r="A195" i="5"/>
  <c r="K194" i="5"/>
  <c r="L193" i="5" s="1"/>
  <c r="S110" i="20"/>
  <c r="T110" i="20"/>
  <c r="Z110" i="20"/>
  <c r="AC110" i="20"/>
  <c r="AD110" i="20"/>
  <c r="AE110" i="20"/>
  <c r="AF110" i="20"/>
  <c r="AG110" i="20"/>
  <c r="AH110" i="20"/>
  <c r="AI110" i="20"/>
  <c r="AJ110" i="20"/>
  <c r="AK110" i="20"/>
  <c r="AL110" i="20"/>
  <c r="AM110" i="20"/>
  <c r="AN110" i="20"/>
  <c r="AO110" i="20"/>
  <c r="AP110" i="20"/>
  <c r="AR110" i="20"/>
  <c r="AT110" i="20"/>
  <c r="AU110" i="20"/>
  <c r="S111" i="20"/>
  <c r="T111" i="20"/>
  <c r="AB111" i="20" s="1"/>
  <c r="Z111" i="20"/>
  <c r="AC111" i="20"/>
  <c r="AD111" i="20"/>
  <c r="AE111" i="20"/>
  <c r="AF111" i="20"/>
  <c r="AG111" i="20"/>
  <c r="AH111" i="20"/>
  <c r="AI111" i="20"/>
  <c r="AJ111" i="20"/>
  <c r="AK111" i="20"/>
  <c r="AL111" i="20"/>
  <c r="AM111" i="20"/>
  <c r="AN111" i="20"/>
  <c r="AO111" i="20"/>
  <c r="AP111" i="20"/>
  <c r="AR111" i="20"/>
  <c r="AT111" i="20"/>
  <c r="AU111" i="20"/>
  <c r="AS111" i="20" l="1"/>
  <c r="AY112" i="20"/>
  <c r="AW112" i="20"/>
  <c r="AY111" i="20"/>
  <c r="AW111" i="20"/>
  <c r="Y111" i="20"/>
  <c r="AQ111" i="20"/>
  <c r="U111" i="20"/>
  <c r="AA111" i="20"/>
  <c r="Y110" i="20"/>
  <c r="AB110" i="20"/>
  <c r="BC115" i="20"/>
  <c r="BD115" i="20"/>
  <c r="BA115" i="20"/>
  <c r="BB115" i="20"/>
  <c r="W111" i="20"/>
  <c r="V110" i="20"/>
  <c r="U110" i="20"/>
  <c r="AA110" i="20"/>
  <c r="A117" i="20"/>
  <c r="B117" i="20" s="1"/>
  <c r="B116" i="20"/>
  <c r="V111" i="20"/>
  <c r="A196" i="5"/>
  <c r="K195" i="5"/>
  <c r="L194" i="5" s="1"/>
  <c r="W110" i="20"/>
  <c r="AS110" i="20"/>
  <c r="AQ110" i="20"/>
  <c r="AV111" i="20" s="1"/>
  <c r="BD112" i="20" l="1"/>
  <c r="BE112" i="20" s="1"/>
  <c r="AV112" i="20"/>
  <c r="BE115" i="20"/>
  <c r="BB116" i="20"/>
  <c r="BC116" i="20"/>
  <c r="BD116" i="20"/>
  <c r="BA116" i="20"/>
  <c r="BA117" i="20"/>
  <c r="BB117" i="20"/>
  <c r="BC117" i="20"/>
  <c r="BD117" i="20"/>
  <c r="L195" i="5"/>
  <c r="D50" i="25"/>
  <c r="D51" i="25"/>
  <c r="G189" i="6"/>
  <c r="F189" i="6"/>
  <c r="D189" i="6"/>
  <c r="C189" i="6"/>
  <c r="F190" i="7"/>
  <c r="G190" i="7"/>
  <c r="D190" i="7"/>
  <c r="C190" i="7"/>
  <c r="F190" i="8"/>
  <c r="G190" i="8"/>
  <c r="D190" i="8"/>
  <c r="C190" i="8"/>
  <c r="J190" i="8"/>
  <c r="L190" i="7"/>
  <c r="K190" i="7"/>
  <c r="J190" i="7"/>
  <c r="K196" i="11"/>
  <c r="L196" i="11"/>
  <c r="J196" i="11"/>
  <c r="D196" i="11" s="1"/>
  <c r="F196" i="11" s="1"/>
  <c r="G195" i="11"/>
  <c r="C196" i="11"/>
  <c r="K196" i="10"/>
  <c r="L196" i="10"/>
  <c r="J196" i="10"/>
  <c r="D196" i="10" s="1"/>
  <c r="F196" i="10" s="1"/>
  <c r="G195" i="10"/>
  <c r="C196" i="10"/>
  <c r="K196" i="9"/>
  <c r="J196" i="9"/>
  <c r="D196" i="9" s="1"/>
  <c r="F196" i="9" s="1"/>
  <c r="G195" i="9"/>
  <c r="C196" i="9"/>
  <c r="K196" i="12"/>
  <c r="L196" i="12"/>
  <c r="J196" i="12"/>
  <c r="D196" i="12" s="1"/>
  <c r="F196" i="12" s="1"/>
  <c r="G195" i="12"/>
  <c r="C196" i="12"/>
  <c r="L189" i="6"/>
  <c r="K189" i="6"/>
  <c r="J189" i="6"/>
  <c r="K190" i="5"/>
  <c r="L190" i="5"/>
  <c r="J190" i="5"/>
  <c r="D190" i="5" s="1"/>
  <c r="F190" i="5" s="1"/>
  <c r="G190" i="5"/>
  <c r="C190" i="5"/>
  <c r="BE117" i="20" l="1"/>
  <c r="BE116" i="20"/>
  <c r="L189" i="7"/>
  <c r="K189" i="7"/>
  <c r="J189" i="7"/>
  <c r="G189" i="7"/>
  <c r="D189" i="7"/>
  <c r="F189" i="7" s="1"/>
  <c r="C189" i="7"/>
  <c r="L189" i="8"/>
  <c r="K189" i="8"/>
  <c r="J189" i="8"/>
  <c r="G189" i="8"/>
  <c r="D189" i="8"/>
  <c r="F189" i="8" s="1"/>
  <c r="C189" i="8"/>
  <c r="K195" i="10"/>
  <c r="L195" i="10"/>
  <c r="J195" i="10"/>
  <c r="D195" i="10" s="1"/>
  <c r="F195" i="10" s="1"/>
  <c r="G194" i="10"/>
  <c r="C195" i="10"/>
  <c r="K195" i="9"/>
  <c r="J195" i="9"/>
  <c r="D195" i="9" s="1"/>
  <c r="F195" i="9" s="1"/>
  <c r="G194" i="9"/>
  <c r="C195" i="9"/>
  <c r="K195" i="11"/>
  <c r="L195" i="11"/>
  <c r="J195" i="11"/>
  <c r="G194" i="11"/>
  <c r="D195" i="11"/>
  <c r="F195" i="11" s="1"/>
  <c r="C195" i="11"/>
  <c r="K195" i="12"/>
  <c r="L195" i="12"/>
  <c r="J195" i="12"/>
  <c r="D195" i="12" s="1"/>
  <c r="F195" i="12" s="1"/>
  <c r="G194" i="12"/>
  <c r="C195" i="12"/>
  <c r="F188" i="6"/>
  <c r="G188" i="6"/>
  <c r="D188" i="6"/>
  <c r="C188" i="6"/>
  <c r="L188" i="6"/>
  <c r="K188" i="6"/>
  <c r="J188" i="6"/>
  <c r="K189" i="5"/>
  <c r="L189" i="5"/>
  <c r="J189" i="5"/>
  <c r="D189" i="5" s="1"/>
  <c r="F189" i="5" s="1"/>
  <c r="G189" i="5"/>
  <c r="C189" i="5"/>
  <c r="Z109" i="20" l="1"/>
  <c r="AC109" i="20"/>
  <c r="AD109" i="20"/>
  <c r="AE109" i="20"/>
  <c r="AF109" i="20"/>
  <c r="AG109" i="20"/>
  <c r="AH109" i="20"/>
  <c r="AI109" i="20"/>
  <c r="AJ109" i="20"/>
  <c r="AK109" i="20"/>
  <c r="AL109" i="20"/>
  <c r="AM109" i="20"/>
  <c r="AN109" i="20"/>
  <c r="AO109" i="20"/>
  <c r="AP109" i="20"/>
  <c r="AR109" i="20"/>
  <c r="AT109" i="20"/>
  <c r="AU109" i="20"/>
  <c r="T109" i="20"/>
  <c r="AB109" i="20" s="1"/>
  <c r="S109" i="20"/>
  <c r="AS109" i="20" s="1"/>
  <c r="AY110" i="20" l="1"/>
  <c r="AW110" i="20"/>
  <c r="W109" i="20"/>
  <c r="U109" i="20"/>
  <c r="AA109" i="20"/>
  <c r="V109" i="20"/>
  <c r="AQ109" i="20"/>
  <c r="AV110" i="20" s="1"/>
  <c r="Y109" i="20"/>
  <c r="D49" i="25"/>
  <c r="J193" i="10"/>
  <c r="K193" i="10"/>
  <c r="J194" i="10"/>
  <c r="K194" i="10"/>
  <c r="L193" i="10" s="1"/>
  <c r="L194" i="10"/>
  <c r="G193" i="10"/>
  <c r="D193" i="10"/>
  <c r="F193" i="10" s="1"/>
  <c r="D194" i="10"/>
  <c r="F194" i="10" s="1"/>
  <c r="C193" i="10"/>
  <c r="C194" i="10"/>
  <c r="F186" i="6"/>
  <c r="G185" i="6"/>
  <c r="L187" i="8"/>
  <c r="L188" i="8"/>
  <c r="K188" i="8"/>
  <c r="J188" i="8"/>
  <c r="D188" i="8" s="1"/>
  <c r="F188" i="8" s="1"/>
  <c r="K187" i="8"/>
  <c r="J187" i="8"/>
  <c r="J193" i="9"/>
  <c r="K193" i="9"/>
  <c r="J194" i="9"/>
  <c r="K194" i="9"/>
  <c r="F194" i="9"/>
  <c r="G193" i="9"/>
  <c r="D193" i="9"/>
  <c r="F193" i="9" s="1"/>
  <c r="D194" i="9"/>
  <c r="C193" i="9"/>
  <c r="C194" i="9"/>
  <c r="G186" i="8"/>
  <c r="G187" i="8"/>
  <c r="G188" i="8"/>
  <c r="D187" i="8"/>
  <c r="F187" i="8" s="1"/>
  <c r="C185" i="8"/>
  <c r="C186" i="8"/>
  <c r="C187" i="8"/>
  <c r="C188" i="8"/>
  <c r="F188" i="7"/>
  <c r="G188" i="7"/>
  <c r="D188" i="7"/>
  <c r="C188" i="7"/>
  <c r="L188" i="7"/>
  <c r="K188" i="7"/>
  <c r="J188" i="7"/>
  <c r="K194" i="11"/>
  <c r="L194" i="11"/>
  <c r="J194" i="11"/>
  <c r="D194" i="11" s="1"/>
  <c r="F194" i="11" s="1"/>
  <c r="G193" i="11"/>
  <c r="C194" i="11"/>
  <c r="K194" i="12"/>
  <c r="L194" i="12"/>
  <c r="J194" i="12"/>
  <c r="D194" i="12" s="1"/>
  <c r="F194" i="12" s="1"/>
  <c r="G193" i="12"/>
  <c r="C194" i="12"/>
  <c r="F187" i="6"/>
  <c r="G187" i="6"/>
  <c r="D187" i="6"/>
  <c r="C187" i="6"/>
  <c r="L187" i="6"/>
  <c r="K187" i="6"/>
  <c r="J187" i="6"/>
  <c r="K188" i="5"/>
  <c r="L188" i="5"/>
  <c r="J188" i="5"/>
  <c r="D188" i="5" s="1"/>
  <c r="F188" i="5" s="1"/>
  <c r="G188" i="5"/>
  <c r="C188" i="5"/>
  <c r="Z107" i="20" l="1"/>
  <c r="AC107" i="20"/>
  <c r="AD107" i="20"/>
  <c r="AE107" i="20"/>
  <c r="AF107" i="20"/>
  <c r="AG107" i="20"/>
  <c r="AH107" i="20"/>
  <c r="AI107" i="20"/>
  <c r="AJ107" i="20"/>
  <c r="AK107" i="20"/>
  <c r="AL107" i="20"/>
  <c r="AM107" i="20"/>
  <c r="AN107" i="20"/>
  <c r="AO107" i="20"/>
  <c r="AP107" i="20"/>
  <c r="AR107" i="20"/>
  <c r="AT107" i="20"/>
  <c r="AU107" i="20"/>
  <c r="Z108" i="20"/>
  <c r="AC108" i="20"/>
  <c r="AD108" i="20"/>
  <c r="AE108" i="20"/>
  <c r="AF108" i="20"/>
  <c r="AG108" i="20"/>
  <c r="AH108" i="20"/>
  <c r="AI108" i="20"/>
  <c r="AJ108" i="20"/>
  <c r="AK108" i="20"/>
  <c r="AL108" i="20"/>
  <c r="AM108" i="20"/>
  <c r="AN108" i="20"/>
  <c r="AO108" i="20"/>
  <c r="AP108" i="20"/>
  <c r="AR108" i="20"/>
  <c r="AT108" i="20"/>
  <c r="AU108" i="20"/>
  <c r="T108" i="20"/>
  <c r="AB108" i="20" s="1"/>
  <c r="S108" i="20"/>
  <c r="F187" i="7"/>
  <c r="D187" i="7"/>
  <c r="G186" i="7"/>
  <c r="K193" i="11"/>
  <c r="L193" i="11"/>
  <c r="J193" i="11"/>
  <c r="D193" i="11"/>
  <c r="F193" i="11" s="1"/>
  <c r="C193" i="11"/>
  <c r="K193" i="12"/>
  <c r="L193" i="12"/>
  <c r="J193" i="12"/>
  <c r="D193" i="12" s="1"/>
  <c r="F193" i="12" s="1"/>
  <c r="C193" i="12"/>
  <c r="K187" i="7"/>
  <c r="L187" i="7"/>
  <c r="J187" i="7"/>
  <c r="G187" i="7"/>
  <c r="G186" i="6"/>
  <c r="C187" i="7"/>
  <c r="L186" i="6"/>
  <c r="K186" i="6"/>
  <c r="J186" i="6"/>
  <c r="D186" i="6" s="1"/>
  <c r="C186" i="6"/>
  <c r="K187" i="5"/>
  <c r="L187" i="5"/>
  <c r="J187" i="5"/>
  <c r="G187" i="5"/>
  <c r="C187" i="5"/>
  <c r="D48" i="25"/>
  <c r="B48" i="25"/>
  <c r="B49" i="25"/>
  <c r="B50" i="25"/>
  <c r="B51" i="25"/>
  <c r="B52" i="25"/>
  <c r="AY108" i="20" l="1"/>
  <c r="AW108" i="20"/>
  <c r="AY109" i="20"/>
  <c r="AW109" i="20"/>
  <c r="W108" i="20"/>
  <c r="U108" i="20"/>
  <c r="AA108" i="20"/>
  <c r="AQ108" i="20"/>
  <c r="AV109" i="20" s="1"/>
  <c r="Y108" i="20"/>
  <c r="V108" i="20"/>
  <c r="AS108" i="20"/>
  <c r="L186" i="5"/>
  <c r="B111" i="20"/>
  <c r="B110" i="20"/>
  <c r="B109" i="20"/>
  <c r="B108" i="20"/>
  <c r="C185" i="6"/>
  <c r="D185" i="6"/>
  <c r="F185" i="6" s="1"/>
  <c r="L185" i="6"/>
  <c r="K185" i="6"/>
  <c r="J185" i="6"/>
  <c r="BA111" i="20" l="1"/>
  <c r="BB111" i="20"/>
  <c r="BC111" i="20"/>
  <c r="BD111" i="20"/>
  <c r="BA108" i="20"/>
  <c r="BB108" i="20"/>
  <c r="BC108" i="20"/>
  <c r="BD108" i="20"/>
  <c r="BA109" i="20"/>
  <c r="BB109" i="20"/>
  <c r="BC109" i="20"/>
  <c r="BD109" i="20"/>
  <c r="BA110" i="20"/>
  <c r="BB110" i="20"/>
  <c r="BC110" i="20"/>
  <c r="BD110" i="20"/>
  <c r="D47" i="25"/>
  <c r="G192" i="10"/>
  <c r="G192" i="9"/>
  <c r="G192" i="11"/>
  <c r="G192" i="12"/>
  <c r="BE108" i="20" l="1"/>
  <c r="BE110" i="20"/>
  <c r="BE109" i="20"/>
  <c r="BE111" i="20"/>
  <c r="T107" i="20"/>
  <c r="S107" i="20"/>
  <c r="C186" i="7"/>
  <c r="K192" i="10"/>
  <c r="L192" i="10"/>
  <c r="J192" i="10"/>
  <c r="G191" i="10"/>
  <c r="D192" i="10"/>
  <c r="F192" i="10" s="1"/>
  <c r="C192" i="10"/>
  <c r="K192" i="9"/>
  <c r="J192" i="9"/>
  <c r="G191" i="9"/>
  <c r="D192" i="9"/>
  <c r="F192" i="9" s="1"/>
  <c r="C192" i="9"/>
  <c r="K186" i="8"/>
  <c r="L186" i="8"/>
  <c r="J186" i="8"/>
  <c r="D186" i="8" s="1"/>
  <c r="F186" i="8" s="1"/>
  <c r="G185" i="8"/>
  <c r="L186" i="7"/>
  <c r="K186" i="7"/>
  <c r="J186" i="7"/>
  <c r="D186" i="7" s="1"/>
  <c r="F186" i="7" s="1"/>
  <c r="K192" i="11"/>
  <c r="L192" i="11"/>
  <c r="J192" i="11"/>
  <c r="G191" i="11"/>
  <c r="D192" i="11"/>
  <c r="F192" i="11" s="1"/>
  <c r="C192" i="11"/>
  <c r="K192" i="12"/>
  <c r="L192" i="12"/>
  <c r="J192" i="12"/>
  <c r="D192" i="12" s="1"/>
  <c r="F192" i="12" s="1"/>
  <c r="G191" i="12"/>
  <c r="C192" i="12"/>
  <c r="J186" i="5"/>
  <c r="D186" i="5" s="1"/>
  <c r="F186" i="5" s="1"/>
  <c r="K186" i="5"/>
  <c r="L185" i="5" s="1"/>
  <c r="C186" i="5"/>
  <c r="AB107" i="20" l="1"/>
  <c r="AQ107" i="20"/>
  <c r="AV108" i="20" s="1"/>
  <c r="U107" i="20"/>
  <c r="AA107" i="20"/>
  <c r="Y107" i="20"/>
  <c r="AS107" i="20"/>
  <c r="W107" i="20"/>
  <c r="V107" i="20"/>
  <c r="S105" i="20"/>
  <c r="T105" i="20"/>
  <c r="AB105" i="20" s="1"/>
  <c r="Z105" i="20"/>
  <c r="AC105" i="20"/>
  <c r="AD105" i="20"/>
  <c r="AE105" i="20"/>
  <c r="AF105" i="20"/>
  <c r="AG105" i="20"/>
  <c r="AH105" i="20"/>
  <c r="AI105" i="20"/>
  <c r="AJ105" i="20"/>
  <c r="AK105" i="20"/>
  <c r="AL105" i="20"/>
  <c r="AM105" i="20"/>
  <c r="AN105" i="20"/>
  <c r="AO105" i="20"/>
  <c r="AP105" i="20"/>
  <c r="AR105" i="20"/>
  <c r="AT105" i="20"/>
  <c r="AU105" i="20"/>
  <c r="S106" i="20"/>
  <c r="T106" i="20"/>
  <c r="Z106" i="20"/>
  <c r="AC106" i="20"/>
  <c r="AD106" i="20"/>
  <c r="AE106" i="20"/>
  <c r="AF106" i="20"/>
  <c r="AG106" i="20"/>
  <c r="AH106" i="20"/>
  <c r="AI106" i="20"/>
  <c r="AJ106" i="20"/>
  <c r="AK106" i="20"/>
  <c r="AL106" i="20"/>
  <c r="AM106" i="20"/>
  <c r="AN106" i="20"/>
  <c r="AO106" i="20"/>
  <c r="AP106" i="20"/>
  <c r="AR106" i="20"/>
  <c r="AT106" i="20"/>
  <c r="AU106" i="20"/>
  <c r="D46" i="25"/>
  <c r="K191" i="10"/>
  <c r="L191" i="10"/>
  <c r="J191" i="10"/>
  <c r="D191" i="10" s="1"/>
  <c r="F191" i="10" s="1"/>
  <c r="G190" i="10"/>
  <c r="C191" i="10"/>
  <c r="F191" i="9"/>
  <c r="G190" i="9"/>
  <c r="D191" i="9"/>
  <c r="C191" i="9"/>
  <c r="L191" i="11"/>
  <c r="K191" i="11"/>
  <c r="J191" i="11"/>
  <c r="D191" i="11" s="1"/>
  <c r="F191" i="11" s="1"/>
  <c r="G190" i="11"/>
  <c r="C191" i="11"/>
  <c r="J190" i="12"/>
  <c r="K190" i="12"/>
  <c r="J191" i="12"/>
  <c r="D191" i="12" s="1"/>
  <c r="F191" i="12" s="1"/>
  <c r="K191" i="12"/>
  <c r="L190" i="12" s="1"/>
  <c r="L191" i="12"/>
  <c r="G190" i="12"/>
  <c r="C191" i="12"/>
  <c r="K191" i="9"/>
  <c r="J191" i="9"/>
  <c r="K185" i="8"/>
  <c r="L185" i="8"/>
  <c r="J185" i="8"/>
  <c r="D185" i="8" s="1"/>
  <c r="F185" i="8" s="1"/>
  <c r="K185" i="7"/>
  <c r="L185" i="7"/>
  <c r="J185" i="7"/>
  <c r="D185" i="7" s="1"/>
  <c r="F185" i="7" s="1"/>
  <c r="G185" i="7"/>
  <c r="C185" i="7"/>
  <c r="G184" i="6"/>
  <c r="C184" i="6"/>
  <c r="L184" i="6"/>
  <c r="K184" i="6"/>
  <c r="J184" i="6"/>
  <c r="D184" i="6" s="1"/>
  <c r="F184" i="6" s="1"/>
  <c r="K185" i="5"/>
  <c r="J185" i="5"/>
  <c r="D185" i="5" s="1"/>
  <c r="F185" i="5" s="1"/>
  <c r="G185" i="5"/>
  <c r="C185" i="5"/>
  <c r="AQ106" i="20" l="1"/>
  <c r="AV107" i="20" s="1"/>
  <c r="AY107" i="20"/>
  <c r="AW107" i="20"/>
  <c r="AY106" i="20"/>
  <c r="AW106" i="20"/>
  <c r="W106" i="20"/>
  <c r="AB106" i="20"/>
  <c r="V106" i="20"/>
  <c r="U106" i="20"/>
  <c r="AA106" i="20"/>
  <c r="V105" i="20"/>
  <c r="U105" i="20"/>
  <c r="AA105" i="20"/>
  <c r="Y105" i="20"/>
  <c r="Y106" i="20"/>
  <c r="AS106" i="20"/>
  <c r="W105" i="20"/>
  <c r="AS105" i="20"/>
  <c r="AQ105" i="20"/>
  <c r="AV106" i="20" s="1"/>
  <c r="L184" i="8"/>
  <c r="K184" i="8"/>
  <c r="J184" i="8"/>
  <c r="D184" i="8" s="1"/>
  <c r="F184" i="8" s="1"/>
  <c r="G184" i="8"/>
  <c r="C184" i="8"/>
  <c r="L184" i="7"/>
  <c r="K184" i="7"/>
  <c r="J184" i="7"/>
  <c r="D184" i="7" s="1"/>
  <c r="F184" i="7" s="1"/>
  <c r="G184" i="7"/>
  <c r="C184" i="7"/>
  <c r="L183" i="6"/>
  <c r="K183" i="6"/>
  <c r="J183" i="6"/>
  <c r="D183" i="6" s="1"/>
  <c r="F183" i="6" s="1"/>
  <c r="K184" i="5"/>
  <c r="L184" i="5"/>
  <c r="J184" i="5"/>
  <c r="D184" i="5" s="1"/>
  <c r="F184" i="5" s="1"/>
  <c r="G183" i="6"/>
  <c r="C183" i="6"/>
  <c r="D190" i="11"/>
  <c r="F190" i="11" s="1"/>
  <c r="C190" i="11"/>
  <c r="K190" i="11"/>
  <c r="L190" i="11"/>
  <c r="J190" i="11"/>
  <c r="G189" i="11"/>
  <c r="K190" i="10"/>
  <c r="L190" i="10"/>
  <c r="J190" i="10"/>
  <c r="D190" i="10" s="1"/>
  <c r="F190" i="10" s="1"/>
  <c r="G189" i="10"/>
  <c r="C190" i="10"/>
  <c r="K190" i="9"/>
  <c r="J190" i="9"/>
  <c r="D190" i="9" s="1"/>
  <c r="F190" i="9" s="1"/>
  <c r="G189" i="9"/>
  <c r="C190" i="9"/>
  <c r="G189" i="12"/>
  <c r="D190" i="12"/>
  <c r="F190" i="12" s="1"/>
  <c r="C190" i="12"/>
  <c r="G184" i="5"/>
  <c r="C184" i="5"/>
  <c r="D44" i="25" l="1"/>
  <c r="D45" i="25"/>
  <c r="Z104" i="20" l="1"/>
  <c r="AC104" i="20"/>
  <c r="AD104" i="20"/>
  <c r="AE104" i="20"/>
  <c r="AF104" i="20"/>
  <c r="AG104" i="20"/>
  <c r="AH104" i="20"/>
  <c r="AI104" i="20"/>
  <c r="AJ104" i="20"/>
  <c r="AK104" i="20"/>
  <c r="AL104" i="20"/>
  <c r="AM104" i="20"/>
  <c r="AN104" i="20"/>
  <c r="AO104" i="20"/>
  <c r="AP104" i="20"/>
  <c r="AR104" i="20"/>
  <c r="AT104" i="20"/>
  <c r="AU104" i="20"/>
  <c r="T104" i="20"/>
  <c r="AB104" i="20" s="1"/>
  <c r="S104" i="20"/>
  <c r="K189" i="10"/>
  <c r="L189" i="10"/>
  <c r="J189" i="10"/>
  <c r="D189" i="10" s="1"/>
  <c r="F189" i="10" s="1"/>
  <c r="G188" i="10"/>
  <c r="C189" i="10"/>
  <c r="K189" i="9"/>
  <c r="J189" i="9"/>
  <c r="D189" i="9" s="1"/>
  <c r="F189" i="9" s="1"/>
  <c r="G188" i="9"/>
  <c r="C189" i="9"/>
  <c r="K183" i="8"/>
  <c r="L183" i="8"/>
  <c r="J183" i="8"/>
  <c r="D183" i="8" s="1"/>
  <c r="F183" i="8" s="1"/>
  <c r="G183" i="8"/>
  <c r="C183" i="8"/>
  <c r="L182" i="6"/>
  <c r="K182" i="6"/>
  <c r="J182" i="6"/>
  <c r="D182" i="6" s="1"/>
  <c r="F182" i="6" s="1"/>
  <c r="G182" i="6"/>
  <c r="C182" i="6"/>
  <c r="G183" i="7"/>
  <c r="C183" i="7"/>
  <c r="L183" i="7"/>
  <c r="K183" i="7"/>
  <c r="J183" i="7"/>
  <c r="D183" i="7" s="1"/>
  <c r="F183" i="7" s="1"/>
  <c r="K189" i="11"/>
  <c r="L189" i="11"/>
  <c r="J189" i="11"/>
  <c r="D189" i="11" s="1"/>
  <c r="F189" i="11" s="1"/>
  <c r="C189" i="11"/>
  <c r="K189" i="12"/>
  <c r="L189" i="12"/>
  <c r="J189" i="12"/>
  <c r="G188" i="12"/>
  <c r="D189" i="12"/>
  <c r="F189" i="12" s="1"/>
  <c r="C189" i="12"/>
  <c r="K183" i="5"/>
  <c r="L183" i="5"/>
  <c r="J183" i="5"/>
  <c r="D183" i="5" s="1"/>
  <c r="F183" i="5" s="1"/>
  <c r="G183" i="5"/>
  <c r="C183" i="5"/>
  <c r="AY105" i="20" l="1"/>
  <c r="AW105" i="20"/>
  <c r="W104" i="20"/>
  <c r="V104" i="20"/>
  <c r="U104" i="20"/>
  <c r="AA104" i="20"/>
  <c r="AQ104" i="20"/>
  <c r="AV105" i="20" s="1"/>
  <c r="Y104" i="20"/>
  <c r="AS104" i="20"/>
  <c r="L182" i="7"/>
  <c r="K182" i="7"/>
  <c r="J182" i="7"/>
  <c r="D182" i="7" s="1"/>
  <c r="F182" i="7" s="1"/>
  <c r="G182" i="7"/>
  <c r="C182" i="7"/>
  <c r="G181" i="6"/>
  <c r="C181" i="6"/>
  <c r="L181" i="6"/>
  <c r="K181" i="6"/>
  <c r="J181" i="6"/>
  <c r="D181" i="6" s="1"/>
  <c r="F181" i="6" s="1"/>
  <c r="K182" i="5"/>
  <c r="L182" i="5"/>
  <c r="J182" i="5"/>
  <c r="D182" i="5" s="1"/>
  <c r="F182" i="5" s="1"/>
  <c r="G182" i="5"/>
  <c r="C182" i="5"/>
  <c r="G182" i="8"/>
  <c r="C182" i="8"/>
  <c r="L182" i="8"/>
  <c r="K182" i="8"/>
  <c r="J182" i="8"/>
  <c r="D182" i="8" s="1"/>
  <c r="F182" i="8" s="1"/>
  <c r="K188" i="10"/>
  <c r="L188" i="10"/>
  <c r="J188" i="10"/>
  <c r="D188" i="10"/>
  <c r="F188" i="10" s="1"/>
  <c r="C188" i="10"/>
  <c r="K188" i="9"/>
  <c r="J188" i="9"/>
  <c r="D188" i="9" s="1"/>
  <c r="F188" i="9" s="1"/>
  <c r="C188" i="9"/>
  <c r="K188" i="11"/>
  <c r="L188" i="11"/>
  <c r="J188" i="11"/>
  <c r="D188" i="11" s="1"/>
  <c r="F188" i="11" s="1"/>
  <c r="G188" i="11"/>
  <c r="C188" i="11"/>
  <c r="G187" i="12"/>
  <c r="D188" i="12"/>
  <c r="F188" i="12" s="1"/>
  <c r="K188" i="12"/>
  <c r="L188" i="12"/>
  <c r="J188" i="12"/>
  <c r="C188" i="12"/>
  <c r="D43" i="25" l="1"/>
  <c r="B43" i="25"/>
  <c r="B44" i="25"/>
  <c r="B45" i="25"/>
  <c r="B46" i="25"/>
  <c r="B47" i="25"/>
  <c r="Z103" i="20"/>
  <c r="AC103" i="20"/>
  <c r="AD103" i="20"/>
  <c r="AE103" i="20"/>
  <c r="AF103" i="20"/>
  <c r="AG103" i="20"/>
  <c r="AH103" i="20"/>
  <c r="AI103" i="20"/>
  <c r="AJ103" i="20"/>
  <c r="AK103" i="20"/>
  <c r="AL103" i="20"/>
  <c r="AM103" i="20"/>
  <c r="AN103" i="20"/>
  <c r="AO103" i="20"/>
  <c r="AP103" i="20"/>
  <c r="AR103" i="20"/>
  <c r="AT103" i="20"/>
  <c r="AU103" i="20"/>
  <c r="T103" i="20"/>
  <c r="S103" i="20"/>
  <c r="B107" i="20"/>
  <c r="B106" i="20"/>
  <c r="B105" i="20"/>
  <c r="B104" i="20"/>
  <c r="B103" i="20"/>
  <c r="AY104" i="20" l="1"/>
  <c r="AW104" i="20"/>
  <c r="BA107" i="20"/>
  <c r="BB107" i="20"/>
  <c r="BC107" i="20"/>
  <c r="BD107" i="20"/>
  <c r="Y103" i="20"/>
  <c r="U103" i="20"/>
  <c r="AA103" i="20"/>
  <c r="W103" i="20"/>
  <c r="AB103" i="20"/>
  <c r="BA106" i="20"/>
  <c r="BB106" i="20"/>
  <c r="BC106" i="20"/>
  <c r="AS103" i="20"/>
  <c r="BA105" i="20"/>
  <c r="BB105" i="20"/>
  <c r="BC105" i="20"/>
  <c r="V103" i="20"/>
  <c r="AQ103" i="20"/>
  <c r="AV104" i="20" s="1"/>
  <c r="Z102" i="20"/>
  <c r="AC102" i="20"/>
  <c r="AD102" i="20"/>
  <c r="AE102" i="20"/>
  <c r="AF102" i="20"/>
  <c r="AG102" i="20"/>
  <c r="AH102" i="20"/>
  <c r="AI102" i="20"/>
  <c r="AJ102" i="20"/>
  <c r="AK102" i="20"/>
  <c r="AL102" i="20"/>
  <c r="AM102" i="20"/>
  <c r="AN102" i="20"/>
  <c r="AO102" i="20"/>
  <c r="AP102" i="20"/>
  <c r="AR102" i="20"/>
  <c r="AT102" i="20"/>
  <c r="AU102" i="20"/>
  <c r="T102" i="20"/>
  <c r="S102" i="20"/>
  <c r="D42" i="25"/>
  <c r="G187" i="10"/>
  <c r="G187" i="9"/>
  <c r="G187" i="11"/>
  <c r="F187" i="12"/>
  <c r="K187" i="12"/>
  <c r="L187" i="12"/>
  <c r="J187" i="12"/>
  <c r="D187" i="12" s="1"/>
  <c r="G186" i="12"/>
  <c r="C187" i="12"/>
  <c r="AY103" i="20" l="1"/>
  <c r="AW103" i="20"/>
  <c r="BE107" i="20"/>
  <c r="Y102" i="20"/>
  <c r="U102" i="20"/>
  <c r="AA102" i="20"/>
  <c r="AQ102" i="20"/>
  <c r="AV103" i="20" s="1"/>
  <c r="AB102" i="20"/>
  <c r="AS102" i="20"/>
  <c r="W102" i="20"/>
  <c r="V102" i="20"/>
  <c r="G186" i="11"/>
  <c r="C187" i="11"/>
  <c r="L181" i="7"/>
  <c r="K181" i="7"/>
  <c r="J181" i="7"/>
  <c r="D181" i="7" s="1"/>
  <c r="F181" i="7" s="1"/>
  <c r="G181" i="7"/>
  <c r="C181" i="7"/>
  <c r="L181" i="5"/>
  <c r="K181" i="5"/>
  <c r="J181" i="5"/>
  <c r="D181" i="5" s="1"/>
  <c r="F181" i="5" s="1"/>
  <c r="G181" i="5"/>
  <c r="C181" i="5"/>
  <c r="K180" i="6"/>
  <c r="L180" i="6"/>
  <c r="J180" i="6"/>
  <c r="D180" i="6" s="1"/>
  <c r="F180" i="6" s="1"/>
  <c r="G180" i="6"/>
  <c r="C180" i="6"/>
  <c r="L181" i="8"/>
  <c r="K181" i="8"/>
  <c r="J181" i="8"/>
  <c r="K187" i="10"/>
  <c r="L187" i="10"/>
  <c r="J187" i="10"/>
  <c r="D187" i="10" s="1"/>
  <c r="F187" i="10" s="1"/>
  <c r="G186" i="10"/>
  <c r="C187" i="10"/>
  <c r="K187" i="9"/>
  <c r="J187" i="9"/>
  <c r="D187" i="9" s="1"/>
  <c r="F187" i="9" s="1"/>
  <c r="G186" i="9"/>
  <c r="C187" i="9"/>
  <c r="K187" i="11"/>
  <c r="L187" i="11"/>
  <c r="J187" i="11"/>
  <c r="D187" i="11" s="1"/>
  <c r="F187" i="11" s="1"/>
  <c r="G181" i="8"/>
  <c r="C181" i="8"/>
  <c r="D181" i="8"/>
  <c r="F181" i="8" s="1"/>
  <c r="Z101" i="20" l="1"/>
  <c r="AC101" i="20"/>
  <c r="AD101" i="20"/>
  <c r="AE101" i="20"/>
  <c r="AF101" i="20"/>
  <c r="AG101" i="20"/>
  <c r="AH101" i="20"/>
  <c r="AI101" i="20"/>
  <c r="AJ101" i="20"/>
  <c r="AK101" i="20"/>
  <c r="AL101" i="20"/>
  <c r="AM101" i="20"/>
  <c r="AN101" i="20"/>
  <c r="AO101" i="20"/>
  <c r="AP101" i="20"/>
  <c r="AR101" i="20"/>
  <c r="AT101" i="20"/>
  <c r="AU101" i="20"/>
  <c r="S101" i="20"/>
  <c r="T101" i="20"/>
  <c r="AY102" i="20" l="1"/>
  <c r="AW102" i="20"/>
  <c r="Y101" i="20"/>
  <c r="U101" i="20"/>
  <c r="AA101" i="20"/>
  <c r="W101" i="20"/>
  <c r="AB101" i="20"/>
  <c r="AS101" i="20"/>
  <c r="AQ101" i="20"/>
  <c r="AV102" i="20" s="1"/>
  <c r="V101" i="20"/>
  <c r="D41" i="25"/>
  <c r="B38" i="25"/>
  <c r="B39" i="25"/>
  <c r="B40" i="25"/>
  <c r="B41" i="25"/>
  <c r="B42" i="25"/>
  <c r="K186" i="10"/>
  <c r="L186" i="10"/>
  <c r="J186" i="10"/>
  <c r="D186" i="10" s="1"/>
  <c r="F186" i="10" s="1"/>
  <c r="G185" i="10"/>
  <c r="C186" i="10"/>
  <c r="K186" i="9"/>
  <c r="J186" i="9"/>
  <c r="D186" i="9" s="1"/>
  <c r="F186" i="9" s="1"/>
  <c r="G185" i="9"/>
  <c r="C186" i="9"/>
  <c r="L186" i="11"/>
  <c r="K186" i="11"/>
  <c r="J186" i="11"/>
  <c r="D186" i="11" s="1"/>
  <c r="F186" i="11" s="1"/>
  <c r="G185" i="11"/>
  <c r="C186" i="11"/>
  <c r="K186" i="12"/>
  <c r="L186" i="12"/>
  <c r="J186" i="12"/>
  <c r="D186" i="12" s="1"/>
  <c r="F186" i="12" s="1"/>
  <c r="G185" i="12"/>
  <c r="C186" i="12"/>
  <c r="G179" i="8"/>
  <c r="K179" i="8"/>
  <c r="K180" i="8"/>
  <c r="L179" i="8" s="1"/>
  <c r="L180" i="8"/>
  <c r="J180" i="8"/>
  <c r="D180" i="8" s="1"/>
  <c r="F180" i="8" s="1"/>
  <c r="J179" i="8"/>
  <c r="D179" i="8" s="1"/>
  <c r="F179" i="8" s="1"/>
  <c r="G180" i="8"/>
  <c r="C179" i="8"/>
  <c r="C180" i="8"/>
  <c r="K180" i="7"/>
  <c r="L180" i="7"/>
  <c r="J180" i="7"/>
  <c r="D180" i="7" s="1"/>
  <c r="F180" i="7" s="1"/>
  <c r="G180" i="7"/>
  <c r="C180" i="7"/>
  <c r="G179" i="6"/>
  <c r="D179" i="6"/>
  <c r="F179" i="6" s="1"/>
  <c r="C179" i="6"/>
  <c r="C178" i="6"/>
  <c r="L179" i="6"/>
  <c r="K179" i="6"/>
  <c r="J179" i="6"/>
  <c r="K180" i="5"/>
  <c r="L180" i="5"/>
  <c r="J180" i="5"/>
  <c r="D180" i="5" s="1"/>
  <c r="F180" i="5" s="1"/>
  <c r="G180" i="5"/>
  <c r="C180" i="5"/>
  <c r="S100" i="20" l="1"/>
  <c r="T100" i="20"/>
  <c r="Z100" i="20"/>
  <c r="AC100" i="20"/>
  <c r="AD100" i="20"/>
  <c r="AE100" i="20"/>
  <c r="AF100" i="20"/>
  <c r="AG100" i="20"/>
  <c r="AH100" i="20"/>
  <c r="AI100" i="20"/>
  <c r="AJ100" i="20"/>
  <c r="AK100" i="20"/>
  <c r="AL100" i="20"/>
  <c r="AM100" i="20"/>
  <c r="AN100" i="20"/>
  <c r="AO100" i="20"/>
  <c r="AP100" i="20"/>
  <c r="AR100" i="20"/>
  <c r="AT100" i="20"/>
  <c r="AU100" i="20"/>
  <c r="AY101" i="20" l="1"/>
  <c r="AW101" i="20"/>
  <c r="AQ100" i="20"/>
  <c r="AV101" i="20" s="1"/>
  <c r="AB100" i="20"/>
  <c r="V100" i="20"/>
  <c r="U100" i="20"/>
  <c r="AA100" i="20"/>
  <c r="W100" i="20"/>
  <c r="Y100" i="20"/>
  <c r="AS100" i="20"/>
  <c r="K185" i="10"/>
  <c r="L185" i="10"/>
  <c r="J185" i="10"/>
  <c r="D185" i="10" s="1"/>
  <c r="F185" i="10" s="1"/>
  <c r="G184" i="10"/>
  <c r="C185" i="10"/>
  <c r="G183" i="9"/>
  <c r="K185" i="9"/>
  <c r="J185" i="9"/>
  <c r="D185" i="9" s="1"/>
  <c r="F185" i="9" s="1"/>
  <c r="C185" i="9"/>
  <c r="K184" i="11"/>
  <c r="J184" i="11"/>
  <c r="L185" i="11"/>
  <c r="K185" i="11"/>
  <c r="L184" i="11" s="1"/>
  <c r="J185" i="11"/>
  <c r="D185" i="11" s="1"/>
  <c r="F185" i="11" s="1"/>
  <c r="D184" i="11"/>
  <c r="F184" i="11" s="1"/>
  <c r="C185" i="11"/>
  <c r="G183" i="11"/>
  <c r="G184" i="11"/>
  <c r="C184" i="11"/>
  <c r="J185" i="12"/>
  <c r="D185" i="12" s="1"/>
  <c r="F185" i="12" s="1"/>
  <c r="K185" i="12"/>
  <c r="L185" i="12"/>
  <c r="G184" i="12"/>
  <c r="C185" i="12"/>
  <c r="K179" i="7"/>
  <c r="L179" i="7"/>
  <c r="J179" i="7"/>
  <c r="D179" i="7" s="1"/>
  <c r="F179" i="7" s="1"/>
  <c r="G179" i="7"/>
  <c r="C179" i="7"/>
  <c r="L178" i="6"/>
  <c r="K178" i="6"/>
  <c r="J178" i="6"/>
  <c r="G178" i="6"/>
  <c r="D178" i="6"/>
  <c r="F178" i="6" s="1"/>
  <c r="K179" i="5"/>
  <c r="L179" i="5"/>
  <c r="J179" i="5"/>
  <c r="D179" i="5" s="1"/>
  <c r="F179" i="5" s="1"/>
  <c r="G179" i="5"/>
  <c r="C179" i="5"/>
  <c r="D40" i="25" l="1"/>
  <c r="Z99" i="20" l="1"/>
  <c r="AC99" i="20"/>
  <c r="AD99" i="20"/>
  <c r="AE99" i="20"/>
  <c r="AF99" i="20"/>
  <c r="AG99" i="20"/>
  <c r="AH99" i="20"/>
  <c r="AI99" i="20"/>
  <c r="AJ99" i="20"/>
  <c r="AK99" i="20"/>
  <c r="AL99" i="20"/>
  <c r="AM99" i="20"/>
  <c r="AN99" i="20"/>
  <c r="AO99" i="20"/>
  <c r="AP99" i="20"/>
  <c r="AR99" i="20"/>
  <c r="AT99" i="20"/>
  <c r="AU99" i="20"/>
  <c r="T99" i="20"/>
  <c r="S99" i="20"/>
  <c r="AY100" i="20" l="1"/>
  <c r="AW100" i="20"/>
  <c r="AQ99" i="20"/>
  <c r="AV100" i="20" s="1"/>
  <c r="AB99" i="20"/>
  <c r="W99" i="20"/>
  <c r="Y99" i="20"/>
  <c r="U99" i="20"/>
  <c r="AA99" i="20"/>
  <c r="V99" i="20"/>
  <c r="AS99" i="20"/>
  <c r="J184" i="10"/>
  <c r="K184" i="10"/>
  <c r="L184" i="10"/>
  <c r="G183" i="10"/>
  <c r="D184" i="10"/>
  <c r="F184" i="10" s="1"/>
  <c r="C184" i="10"/>
  <c r="C183" i="10"/>
  <c r="K184" i="9"/>
  <c r="J184" i="9"/>
  <c r="D184" i="9" s="1"/>
  <c r="F184" i="9" s="1"/>
  <c r="G184" i="9"/>
  <c r="C184" i="9"/>
  <c r="K184" i="12"/>
  <c r="L184" i="12"/>
  <c r="J184" i="12"/>
  <c r="D184" i="12" s="1"/>
  <c r="F184" i="12" s="1"/>
  <c r="C184" i="12"/>
  <c r="L178" i="5"/>
  <c r="K178" i="5"/>
  <c r="J178" i="5"/>
  <c r="D178" i="5" s="1"/>
  <c r="F178" i="5" s="1"/>
  <c r="G177" i="8"/>
  <c r="J178" i="8"/>
  <c r="D178" i="8" s="1"/>
  <c r="F178" i="8" s="1"/>
  <c r="K177" i="8"/>
  <c r="K178" i="8"/>
  <c r="L177" i="8" s="1"/>
  <c r="L178" i="8"/>
  <c r="G178" i="8"/>
  <c r="C178" i="8"/>
  <c r="K178" i="7"/>
  <c r="L178" i="7"/>
  <c r="J178" i="7"/>
  <c r="D178" i="7" s="1"/>
  <c r="F178" i="7" s="1"/>
  <c r="G177" i="7"/>
  <c r="G178" i="7"/>
  <c r="C178" i="7"/>
  <c r="K177" i="6"/>
  <c r="L177" i="6"/>
  <c r="J177" i="6"/>
  <c r="G176" i="6"/>
  <c r="G177" i="6"/>
  <c r="C177" i="6"/>
  <c r="D177" i="6"/>
  <c r="F177" i="6" s="1"/>
  <c r="G177" i="5"/>
  <c r="G178" i="5"/>
  <c r="C178" i="5"/>
  <c r="D39" i="25" l="1"/>
  <c r="BA103" i="20"/>
  <c r="BB103" i="20"/>
  <c r="BC103" i="20"/>
  <c r="BD103" i="20"/>
  <c r="BA104" i="20"/>
  <c r="BB104" i="20"/>
  <c r="BC104" i="20"/>
  <c r="BD104" i="20"/>
  <c r="BD105" i="20"/>
  <c r="BE105" i="20" s="1"/>
  <c r="BD106" i="20"/>
  <c r="BE106" i="20" s="1"/>
  <c r="Z98" i="20"/>
  <c r="AC98" i="20"/>
  <c r="AD98" i="20"/>
  <c r="AE98" i="20"/>
  <c r="AF98" i="20"/>
  <c r="AG98" i="20"/>
  <c r="AH98" i="20"/>
  <c r="AI98" i="20"/>
  <c r="AJ98" i="20"/>
  <c r="AK98" i="20"/>
  <c r="AL98" i="20"/>
  <c r="AM98" i="20"/>
  <c r="AN98" i="20"/>
  <c r="AO98" i="20"/>
  <c r="AP98" i="20"/>
  <c r="AR98" i="20"/>
  <c r="AT98" i="20"/>
  <c r="AU98" i="20"/>
  <c r="W98" i="20"/>
  <c r="T98" i="20"/>
  <c r="S98" i="20"/>
  <c r="B98" i="20"/>
  <c r="BD98" i="20" s="1"/>
  <c r="B99" i="20"/>
  <c r="BD99" i="20" s="1"/>
  <c r="B100" i="20"/>
  <c r="BD100" i="20" s="1"/>
  <c r="B101" i="20"/>
  <c r="BD101" i="20" s="1"/>
  <c r="B102" i="20"/>
  <c r="AY99" i="20" l="1"/>
  <c r="AW99" i="20"/>
  <c r="Y98" i="20"/>
  <c r="U98" i="20"/>
  <c r="AA98" i="20"/>
  <c r="AQ98" i="20"/>
  <c r="AB98" i="20"/>
  <c r="AS98" i="20"/>
  <c r="V98" i="20"/>
  <c r="BC101" i="20"/>
  <c r="BC100" i="20"/>
  <c r="BC99" i="20"/>
  <c r="BC98" i="20"/>
  <c r="BB101" i="20"/>
  <c r="BB100" i="20"/>
  <c r="BB99" i="20"/>
  <c r="BB98" i="20"/>
  <c r="BA101" i="20"/>
  <c r="BE101" i="20" s="1"/>
  <c r="BA100" i="20"/>
  <c r="BE100" i="20" s="1"/>
  <c r="BA98" i="20"/>
  <c r="BB102" i="20"/>
  <c r="BC102" i="20"/>
  <c r="BD102" i="20"/>
  <c r="BA102" i="20"/>
  <c r="BE103" i="20"/>
  <c r="BE104" i="20"/>
  <c r="C177" i="8"/>
  <c r="J177" i="8"/>
  <c r="D177" i="8" s="1"/>
  <c r="F177" i="8" s="1"/>
  <c r="K177" i="7"/>
  <c r="L177" i="7"/>
  <c r="J177" i="7"/>
  <c r="D177" i="7"/>
  <c r="F177" i="7" s="1"/>
  <c r="C177" i="7"/>
  <c r="L177" i="5"/>
  <c r="K177" i="5"/>
  <c r="J177" i="5"/>
  <c r="D177" i="5" s="1"/>
  <c r="F177" i="5" s="1"/>
  <c r="K176" i="6"/>
  <c r="L176" i="6"/>
  <c r="J176" i="6"/>
  <c r="D176" i="6"/>
  <c r="F176" i="6" s="1"/>
  <c r="C176" i="6"/>
  <c r="C177" i="5"/>
  <c r="J183" i="12"/>
  <c r="D183" i="12" s="1"/>
  <c r="F183" i="12" s="1"/>
  <c r="K183" i="12"/>
  <c r="L183" i="12"/>
  <c r="K183" i="10"/>
  <c r="L183" i="10"/>
  <c r="J183" i="10"/>
  <c r="D183" i="10"/>
  <c r="F183" i="10" s="1"/>
  <c r="C183" i="9"/>
  <c r="K183" i="9"/>
  <c r="J183" i="9"/>
  <c r="D183" i="9" s="1"/>
  <c r="F183" i="9" s="1"/>
  <c r="K182" i="11"/>
  <c r="K183" i="11"/>
  <c r="L182" i="11" s="1"/>
  <c r="L183" i="11"/>
  <c r="J183" i="11"/>
  <c r="D183" i="11"/>
  <c r="F183" i="11" s="1"/>
  <c r="C183" i="11"/>
  <c r="G183" i="12"/>
  <c r="C183" i="12"/>
  <c r="BE98" i="20" l="1"/>
  <c r="BA99" i="20"/>
  <c r="BE99" i="20" s="1"/>
  <c r="AV99" i="20"/>
  <c r="BE102" i="20"/>
  <c r="D38" i="25"/>
  <c r="AU97" i="20" l="1"/>
  <c r="AT97" i="20"/>
  <c r="AR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Z97" i="20"/>
  <c r="T97" i="20"/>
  <c r="S97" i="20"/>
  <c r="B97" i="20"/>
  <c r="BB97" i="20" s="1"/>
  <c r="AU96" i="20"/>
  <c r="AT96" i="20"/>
  <c r="AR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Z96" i="20"/>
  <c r="T96" i="20"/>
  <c r="S96" i="20"/>
  <c r="B96" i="20"/>
  <c r="BB96" i="20" s="1"/>
  <c r="AY97" i="20" l="1"/>
  <c r="AW97" i="20"/>
  <c r="AY98" i="20"/>
  <c r="AW98" i="20"/>
  <c r="W96" i="20"/>
  <c r="AB96" i="20"/>
  <c r="Y97" i="20"/>
  <c r="U97" i="20"/>
  <c r="AA97" i="20"/>
  <c r="AS96" i="20"/>
  <c r="U96" i="20"/>
  <c r="AA96" i="20"/>
  <c r="AQ97" i="20"/>
  <c r="AV98" i="20" s="1"/>
  <c r="AB97" i="20"/>
  <c r="BD96" i="20"/>
  <c r="BA96" i="20"/>
  <c r="BA97" i="20"/>
  <c r="BC97" i="20"/>
  <c r="V96" i="20"/>
  <c r="V97" i="20"/>
  <c r="AS97" i="20"/>
  <c r="W97" i="20"/>
  <c r="Y96" i="20"/>
  <c r="AQ96" i="20"/>
  <c r="BD97" i="20" l="1"/>
  <c r="BE97" i="20" s="1"/>
  <c r="AV97" i="20"/>
  <c r="L182" i="10"/>
  <c r="K182" i="10"/>
  <c r="L181" i="10" s="1"/>
  <c r="J182" i="10"/>
  <c r="D182" i="10" s="1"/>
  <c r="F182" i="10" s="1"/>
  <c r="G182" i="10"/>
  <c r="C182" i="10"/>
  <c r="K181" i="10"/>
  <c r="J181" i="10"/>
  <c r="D181" i="10" s="1"/>
  <c r="F181" i="10" s="1"/>
  <c r="G181" i="10"/>
  <c r="C181" i="10"/>
  <c r="L180" i="10"/>
  <c r="K180" i="10"/>
  <c r="J180" i="10"/>
  <c r="D180" i="10" s="1"/>
  <c r="F180" i="10" s="1"/>
  <c r="G180" i="10"/>
  <c r="C180" i="10"/>
  <c r="L179" i="10"/>
  <c r="K179" i="10"/>
  <c r="L178" i="10" s="1"/>
  <c r="J179" i="10"/>
  <c r="D179" i="10" s="1"/>
  <c r="F179" i="10" s="1"/>
  <c r="G179" i="10"/>
  <c r="C179" i="10"/>
  <c r="K178" i="10"/>
  <c r="J178" i="10"/>
  <c r="D178" i="10" s="1"/>
  <c r="F178" i="10" s="1"/>
  <c r="G178" i="10"/>
  <c r="C178" i="10"/>
  <c r="K182" i="9"/>
  <c r="J182" i="9"/>
  <c r="D182" i="9" s="1"/>
  <c r="F182" i="9" s="1"/>
  <c r="G182" i="9"/>
  <c r="C182" i="9"/>
  <c r="K181" i="9"/>
  <c r="J181" i="9"/>
  <c r="D181" i="9" s="1"/>
  <c r="F181" i="9" s="1"/>
  <c r="G181" i="9"/>
  <c r="C181" i="9"/>
  <c r="K180" i="9"/>
  <c r="J180" i="9"/>
  <c r="D180" i="9" s="1"/>
  <c r="F180" i="9" s="1"/>
  <c r="G180" i="9"/>
  <c r="C180" i="9"/>
  <c r="K179" i="9"/>
  <c r="J179" i="9"/>
  <c r="G179" i="9"/>
  <c r="D179" i="9"/>
  <c r="F179" i="9" s="1"/>
  <c r="C179" i="9"/>
  <c r="K178" i="9"/>
  <c r="J178" i="9"/>
  <c r="D178" i="9" s="1"/>
  <c r="F178" i="9" s="1"/>
  <c r="G178" i="9"/>
  <c r="C178" i="9"/>
  <c r="L181" i="11"/>
  <c r="J182" i="11"/>
  <c r="D182" i="11" s="1"/>
  <c r="F182" i="11" s="1"/>
  <c r="G182" i="11"/>
  <c r="C182" i="11"/>
  <c r="K181" i="11"/>
  <c r="J181" i="11"/>
  <c r="D181" i="11" s="1"/>
  <c r="F181" i="11" s="1"/>
  <c r="G181" i="11"/>
  <c r="C181" i="11"/>
  <c r="L180" i="11"/>
  <c r="K180" i="11"/>
  <c r="J180" i="11"/>
  <c r="D180" i="11" s="1"/>
  <c r="F180" i="11" s="1"/>
  <c r="G180" i="11"/>
  <c r="C180" i="11"/>
  <c r="L179" i="11"/>
  <c r="K179" i="11"/>
  <c r="L178" i="11" s="1"/>
  <c r="J179" i="11"/>
  <c r="D179" i="11" s="1"/>
  <c r="F179" i="11" s="1"/>
  <c r="G179" i="11"/>
  <c r="C179" i="11"/>
  <c r="K178" i="11"/>
  <c r="J178" i="11"/>
  <c r="D178" i="11" s="1"/>
  <c r="F178" i="11" s="1"/>
  <c r="G178" i="11"/>
  <c r="C178" i="11"/>
  <c r="L182" i="12"/>
  <c r="K182" i="12"/>
  <c r="L181" i="12" s="1"/>
  <c r="J182" i="12"/>
  <c r="G182" i="12"/>
  <c r="D182" i="12"/>
  <c r="F182" i="12" s="1"/>
  <c r="C182" i="12"/>
  <c r="K181" i="12"/>
  <c r="J181" i="12"/>
  <c r="D181" i="12" s="1"/>
  <c r="F181" i="12" s="1"/>
  <c r="G181" i="12"/>
  <c r="C181" i="12"/>
  <c r="L180" i="12"/>
  <c r="K180" i="12"/>
  <c r="J180" i="12"/>
  <c r="D180" i="12" s="1"/>
  <c r="F180" i="12" s="1"/>
  <c r="G180" i="12"/>
  <c r="C180" i="12"/>
  <c r="L179" i="12"/>
  <c r="K179" i="12"/>
  <c r="L178" i="12" s="1"/>
  <c r="J179" i="12"/>
  <c r="G179" i="12"/>
  <c r="D179" i="12"/>
  <c r="F179" i="12" s="1"/>
  <c r="C179" i="12"/>
  <c r="K178" i="12"/>
  <c r="J178" i="12"/>
  <c r="D178" i="12" s="1"/>
  <c r="F178" i="12" s="1"/>
  <c r="G178" i="12"/>
  <c r="C178" i="12"/>
  <c r="K172" i="8"/>
  <c r="K173" i="8"/>
  <c r="L172" i="8" s="1"/>
  <c r="K174" i="8"/>
  <c r="L173" i="8" s="1"/>
  <c r="K175" i="8"/>
  <c r="L174" i="8" s="1"/>
  <c r="K176" i="8"/>
  <c r="L175" i="8" s="1"/>
  <c r="L176" i="8"/>
  <c r="J176" i="8"/>
  <c r="D176" i="8" s="1"/>
  <c r="F176" i="8" s="1"/>
  <c r="G176" i="8"/>
  <c r="C176" i="8"/>
  <c r="J175" i="8"/>
  <c r="D175" i="8" s="1"/>
  <c r="F175" i="8" s="1"/>
  <c r="G175" i="8"/>
  <c r="C175" i="8"/>
  <c r="J174" i="8"/>
  <c r="D174" i="8" s="1"/>
  <c r="F174" i="8" s="1"/>
  <c r="G174" i="8"/>
  <c r="C174" i="8"/>
  <c r="J173" i="8"/>
  <c r="D173" i="8" s="1"/>
  <c r="F173" i="8" s="1"/>
  <c r="G173" i="8"/>
  <c r="C173" i="8"/>
  <c r="J172" i="8"/>
  <c r="D172" i="8" s="1"/>
  <c r="F172" i="8" s="1"/>
  <c r="G172" i="8"/>
  <c r="C172" i="8"/>
  <c r="K173" i="7"/>
  <c r="K174" i="7"/>
  <c r="L173" i="7" s="1"/>
  <c r="K175" i="7"/>
  <c r="L174" i="7" s="1"/>
  <c r="K176" i="7"/>
  <c r="L175" i="7" s="1"/>
  <c r="L176" i="7"/>
  <c r="J176" i="7"/>
  <c r="D176" i="7" s="1"/>
  <c r="F176" i="7" s="1"/>
  <c r="G176" i="7"/>
  <c r="C176" i="7"/>
  <c r="J175" i="7"/>
  <c r="D175" i="7" s="1"/>
  <c r="F175" i="7" s="1"/>
  <c r="G175" i="7"/>
  <c r="C175" i="7"/>
  <c r="J174" i="7"/>
  <c r="G174" i="7"/>
  <c r="D174" i="7"/>
  <c r="F174" i="7" s="1"/>
  <c r="C174" i="7"/>
  <c r="J173" i="7"/>
  <c r="D173" i="7" s="1"/>
  <c r="F173" i="7" s="1"/>
  <c r="G173" i="7"/>
  <c r="C173" i="7"/>
  <c r="L172" i="7"/>
  <c r="K172" i="7"/>
  <c r="J172" i="7"/>
  <c r="D172" i="7" s="1"/>
  <c r="F172" i="7" s="1"/>
  <c r="G172" i="7"/>
  <c r="C172" i="7"/>
  <c r="L175" i="6"/>
  <c r="K175" i="6"/>
  <c r="L174" i="6" s="1"/>
  <c r="J175" i="6"/>
  <c r="D175" i="6" s="1"/>
  <c r="F175" i="6" s="1"/>
  <c r="G175" i="6"/>
  <c r="C175" i="6"/>
  <c r="K174" i="6"/>
  <c r="J174" i="6"/>
  <c r="D174" i="6" s="1"/>
  <c r="F174" i="6" s="1"/>
  <c r="G174" i="6"/>
  <c r="C174" i="6"/>
  <c r="L173" i="6"/>
  <c r="K173" i="6"/>
  <c r="J173" i="6"/>
  <c r="D173" i="6" s="1"/>
  <c r="F173" i="6" s="1"/>
  <c r="G173" i="6"/>
  <c r="C173" i="6"/>
  <c r="L172" i="6"/>
  <c r="K172" i="6"/>
  <c r="L171" i="6" s="1"/>
  <c r="J172" i="6"/>
  <c r="G172" i="6"/>
  <c r="D172" i="6"/>
  <c r="F172" i="6" s="1"/>
  <c r="C172" i="6"/>
  <c r="K171" i="6"/>
  <c r="J171" i="6"/>
  <c r="D171" i="6" s="1"/>
  <c r="F171" i="6" s="1"/>
  <c r="G171" i="6"/>
  <c r="C171" i="6"/>
  <c r="L176" i="5"/>
  <c r="K176" i="5"/>
  <c r="L175" i="5" s="1"/>
  <c r="J176" i="5"/>
  <c r="D176" i="5" s="1"/>
  <c r="F176" i="5" s="1"/>
  <c r="G176" i="5"/>
  <c r="C176" i="5"/>
  <c r="K175" i="5"/>
  <c r="L174" i="5" s="1"/>
  <c r="J175" i="5"/>
  <c r="D175" i="5" s="1"/>
  <c r="F175" i="5" s="1"/>
  <c r="G175" i="5"/>
  <c r="C175" i="5"/>
  <c r="K174" i="5"/>
  <c r="L173" i="5" s="1"/>
  <c r="J174" i="5"/>
  <c r="D174" i="5" s="1"/>
  <c r="F174" i="5" s="1"/>
  <c r="G174" i="5"/>
  <c r="C174" i="5"/>
  <c r="K173" i="5"/>
  <c r="L172" i="5" s="1"/>
  <c r="J173" i="5"/>
  <c r="D173" i="5" s="1"/>
  <c r="F173" i="5" s="1"/>
  <c r="G173" i="5"/>
  <c r="C173" i="5"/>
  <c r="K172" i="5"/>
  <c r="J172" i="5"/>
  <c r="D172" i="5" s="1"/>
  <c r="F172" i="5" s="1"/>
  <c r="G172" i="5"/>
  <c r="C172" i="5"/>
  <c r="G177" i="10" l="1"/>
  <c r="G177" i="9"/>
  <c r="G177" i="11"/>
  <c r="G177" i="12"/>
  <c r="D36" i="25" l="1"/>
  <c r="D37" i="25"/>
  <c r="K177" i="10"/>
  <c r="L177" i="10"/>
  <c r="J177" i="10"/>
  <c r="D177" i="10" s="1"/>
  <c r="F177" i="10" s="1"/>
  <c r="G176" i="10"/>
  <c r="C177" i="10"/>
  <c r="K177" i="9"/>
  <c r="J177" i="9"/>
  <c r="D177" i="9" s="1"/>
  <c r="F177" i="9" s="1"/>
  <c r="G176" i="9"/>
  <c r="C177" i="9"/>
  <c r="L177" i="11"/>
  <c r="K177" i="11"/>
  <c r="J177" i="11"/>
  <c r="D177" i="11" s="1"/>
  <c r="F177" i="11" s="1"/>
  <c r="G176" i="11"/>
  <c r="C177" i="11"/>
  <c r="K177" i="12"/>
  <c r="L177" i="12"/>
  <c r="J177" i="12"/>
  <c r="D177" i="12" s="1"/>
  <c r="F177" i="12" s="1"/>
  <c r="G176" i="12"/>
  <c r="C177" i="12"/>
  <c r="K171" i="8"/>
  <c r="L171" i="8"/>
  <c r="J171" i="8"/>
  <c r="D171" i="8" s="1"/>
  <c r="F171" i="8" s="1"/>
  <c r="G171" i="8"/>
  <c r="C171" i="8"/>
  <c r="K171" i="7"/>
  <c r="L171" i="7"/>
  <c r="J171" i="7"/>
  <c r="D171" i="7" s="1"/>
  <c r="F171" i="7" s="1"/>
  <c r="G171" i="7"/>
  <c r="C171" i="7"/>
  <c r="L170" i="6"/>
  <c r="K170" i="6"/>
  <c r="J170" i="6"/>
  <c r="D170" i="6" s="1"/>
  <c r="F170" i="6" s="1"/>
  <c r="G170" i="6"/>
  <c r="C170" i="6"/>
  <c r="J171" i="5"/>
  <c r="D171" i="5" s="1"/>
  <c r="F171" i="5" s="1"/>
  <c r="G171" i="5"/>
  <c r="C171" i="5"/>
  <c r="K176" i="10" l="1"/>
  <c r="L176" i="10"/>
  <c r="J176" i="10"/>
  <c r="D176" i="10" s="1"/>
  <c r="F176" i="10" s="1"/>
  <c r="G175" i="10"/>
  <c r="C176" i="10"/>
  <c r="K176" i="9"/>
  <c r="J176" i="9"/>
  <c r="D176" i="9" s="1"/>
  <c r="F176" i="9" s="1"/>
  <c r="G175" i="9"/>
  <c r="C176" i="9"/>
  <c r="G175" i="11"/>
  <c r="K175" i="11"/>
  <c r="J175" i="11"/>
  <c r="L176" i="11"/>
  <c r="K176" i="11"/>
  <c r="L175" i="11" s="1"/>
  <c r="J176" i="11"/>
  <c r="D176" i="11" s="1"/>
  <c r="F176" i="11" s="1"/>
  <c r="C176" i="11"/>
  <c r="C175" i="11"/>
  <c r="K176" i="12"/>
  <c r="L176" i="12"/>
  <c r="J176" i="12"/>
  <c r="D176" i="12" s="1"/>
  <c r="F176" i="12" s="1"/>
  <c r="G175" i="12"/>
  <c r="C176" i="12"/>
  <c r="K170" i="8"/>
  <c r="L170" i="8"/>
  <c r="J170" i="8"/>
  <c r="D170" i="8" s="1"/>
  <c r="F170" i="8" s="1"/>
  <c r="G170" i="8"/>
  <c r="C170" i="8"/>
  <c r="K170" i="7"/>
  <c r="L170" i="7"/>
  <c r="J170" i="7"/>
  <c r="D170" i="7" s="1"/>
  <c r="F170" i="7" s="1"/>
  <c r="G170" i="7"/>
  <c r="C170" i="7"/>
  <c r="L169" i="6"/>
  <c r="K169" i="6"/>
  <c r="J169" i="6"/>
  <c r="D169" i="6" s="1"/>
  <c r="F169" i="6" s="1"/>
  <c r="G169" i="6"/>
  <c r="C169" i="6"/>
  <c r="J170" i="5"/>
  <c r="D170" i="5" s="1"/>
  <c r="F170" i="5" s="1"/>
  <c r="G170" i="5"/>
  <c r="C170" i="5"/>
  <c r="Z95" i="20" l="1"/>
  <c r="AC95" i="20"/>
  <c r="AD95" i="20"/>
  <c r="AE95" i="20"/>
  <c r="AF95" i="20"/>
  <c r="AG95" i="20"/>
  <c r="AH95" i="20"/>
  <c r="AI95" i="20"/>
  <c r="AJ95" i="20"/>
  <c r="AK95" i="20"/>
  <c r="AL95" i="20"/>
  <c r="AM95" i="20"/>
  <c r="AN95" i="20"/>
  <c r="AO95" i="20"/>
  <c r="AP95" i="20"/>
  <c r="AR95" i="20"/>
  <c r="AT95" i="20"/>
  <c r="AU95" i="20"/>
  <c r="T95" i="20"/>
  <c r="S95" i="20"/>
  <c r="AY96" i="20" l="1"/>
  <c r="AW96" i="20"/>
  <c r="Y95" i="20"/>
  <c r="U95" i="20"/>
  <c r="AA95" i="20"/>
  <c r="AQ95" i="20"/>
  <c r="AB95" i="20"/>
  <c r="W95" i="20"/>
  <c r="AS95" i="20"/>
  <c r="V95" i="20"/>
  <c r="D32" i="25"/>
  <c r="D33" i="25"/>
  <c r="D34" i="25"/>
  <c r="D35" i="25"/>
  <c r="B37" i="25"/>
  <c r="B36" i="25"/>
  <c r="B35" i="25"/>
  <c r="B34" i="25"/>
  <c r="B33" i="25"/>
  <c r="K175" i="12"/>
  <c r="L175" i="12"/>
  <c r="J175" i="12"/>
  <c r="D175" i="12" s="1"/>
  <c r="F175" i="12" s="1"/>
  <c r="C175" i="12"/>
  <c r="K175" i="10"/>
  <c r="L175" i="10"/>
  <c r="J175" i="10"/>
  <c r="G174" i="10"/>
  <c r="D175" i="10"/>
  <c r="F175" i="10" s="1"/>
  <c r="C175" i="10"/>
  <c r="G174" i="9"/>
  <c r="D175" i="9"/>
  <c r="F175" i="9" s="1"/>
  <c r="C175" i="9"/>
  <c r="K175" i="9"/>
  <c r="J175" i="9"/>
  <c r="K169" i="8"/>
  <c r="L169" i="8"/>
  <c r="J169" i="8"/>
  <c r="D169" i="8" s="1"/>
  <c r="F169" i="8" s="1"/>
  <c r="G169" i="8"/>
  <c r="C169" i="8"/>
  <c r="K169" i="7"/>
  <c r="L169" i="7"/>
  <c r="J169" i="7"/>
  <c r="D169" i="7" s="1"/>
  <c r="F169" i="7" s="1"/>
  <c r="G169" i="7"/>
  <c r="C169" i="7"/>
  <c r="G168" i="6"/>
  <c r="C168" i="6"/>
  <c r="L168" i="6"/>
  <c r="K168" i="6"/>
  <c r="J168" i="6"/>
  <c r="D168" i="6" s="1"/>
  <c r="F168" i="6" s="1"/>
  <c r="J169" i="5"/>
  <c r="D169" i="5" s="1"/>
  <c r="F169" i="5" s="1"/>
  <c r="G169" i="5"/>
  <c r="C169" i="5"/>
  <c r="BC96" i="20" l="1"/>
  <c r="BE96" i="20" s="1"/>
  <c r="AV96" i="20"/>
  <c r="T94" i="20"/>
  <c r="S94" i="20"/>
  <c r="U94" i="20" l="1"/>
  <c r="AA94" i="20"/>
  <c r="V94" i="20"/>
  <c r="W94" i="20"/>
  <c r="AB94" i="20"/>
  <c r="G173" i="11"/>
  <c r="K174" i="10"/>
  <c r="L174" i="10"/>
  <c r="J174" i="10"/>
  <c r="D174" i="10" s="1"/>
  <c r="F174" i="10" s="1"/>
  <c r="G173" i="10"/>
  <c r="C174" i="10"/>
  <c r="K174" i="9"/>
  <c r="J174" i="9"/>
  <c r="D174" i="9" s="1"/>
  <c r="F174" i="9" s="1"/>
  <c r="G173" i="9"/>
  <c r="C174" i="9"/>
  <c r="L174" i="11"/>
  <c r="K174" i="11"/>
  <c r="J174" i="11"/>
  <c r="D174" i="11" s="1"/>
  <c r="F174" i="11" s="1"/>
  <c r="C174" i="11"/>
  <c r="G174" i="12"/>
  <c r="K174" i="12"/>
  <c r="L174" i="12"/>
  <c r="J174" i="12"/>
  <c r="D174" i="12" s="1"/>
  <c r="F174" i="12" s="1"/>
  <c r="G173" i="12"/>
  <c r="C174" i="12"/>
  <c r="G167" i="8"/>
  <c r="G168" i="8"/>
  <c r="K168" i="8"/>
  <c r="L168" i="8"/>
  <c r="J168" i="8"/>
  <c r="D168" i="8" s="1"/>
  <c r="F168" i="8" s="1"/>
  <c r="C168" i="8"/>
  <c r="K168" i="7"/>
  <c r="L168" i="7"/>
  <c r="J168" i="7"/>
  <c r="D168" i="7" s="1"/>
  <c r="F168" i="7" s="1"/>
  <c r="G168" i="7"/>
  <c r="C168" i="7"/>
  <c r="G167" i="6"/>
  <c r="C167" i="6"/>
  <c r="L167" i="6"/>
  <c r="K167" i="6"/>
  <c r="J167" i="6"/>
  <c r="D167" i="6" s="1"/>
  <c r="F167" i="6" s="1"/>
  <c r="K168" i="5"/>
  <c r="K169" i="5"/>
  <c r="L168" i="5" s="1"/>
  <c r="K170" i="5"/>
  <c r="L169" i="5" s="1"/>
  <c r="K171" i="5"/>
  <c r="L170" i="5" s="1"/>
  <c r="L171" i="5"/>
  <c r="J168" i="5"/>
  <c r="D168" i="5" s="1"/>
  <c r="F168" i="5" s="1"/>
  <c r="G168" i="5"/>
  <c r="C168" i="5"/>
  <c r="Y94" i="20" l="1"/>
  <c r="Z94" i="20"/>
  <c r="AC94" i="20"/>
  <c r="AD94" i="20"/>
  <c r="AE94" i="20"/>
  <c r="AF94" i="20"/>
  <c r="AG94" i="20"/>
  <c r="AH94" i="20"/>
  <c r="AI94" i="20"/>
  <c r="AJ94" i="20"/>
  <c r="AK94" i="20"/>
  <c r="AL94" i="20"/>
  <c r="AM94" i="20"/>
  <c r="AN94" i="20"/>
  <c r="AO94" i="20"/>
  <c r="AP94" i="20"/>
  <c r="AQ94" i="20"/>
  <c r="AV95" i="20" s="1"/>
  <c r="AR94" i="20"/>
  <c r="AS94" i="20"/>
  <c r="AT94" i="20"/>
  <c r="AU94" i="20"/>
  <c r="AY95" i="20" l="1"/>
  <c r="AW95" i="20"/>
  <c r="L167" i="8"/>
  <c r="K167" i="8"/>
  <c r="J167" i="8"/>
  <c r="D167" i="8" s="1"/>
  <c r="F167" i="8" s="1"/>
  <c r="C167" i="8"/>
  <c r="L167" i="7"/>
  <c r="K167" i="7"/>
  <c r="J167" i="7"/>
  <c r="D167" i="7" s="1"/>
  <c r="F167" i="7" s="1"/>
  <c r="G167" i="7"/>
  <c r="C167" i="7"/>
  <c r="G166" i="6"/>
  <c r="C166" i="6"/>
  <c r="K173" i="10"/>
  <c r="L173" i="10"/>
  <c r="J173" i="10"/>
  <c r="D173" i="10" s="1"/>
  <c r="F173" i="10" s="1"/>
  <c r="C173" i="10"/>
  <c r="K173" i="9"/>
  <c r="J173" i="9"/>
  <c r="D173" i="9" s="1"/>
  <c r="F173" i="9" s="1"/>
  <c r="C173" i="9"/>
  <c r="K173" i="11"/>
  <c r="L173" i="11"/>
  <c r="J173" i="11"/>
  <c r="D173" i="11"/>
  <c r="F173" i="11" s="1"/>
  <c r="C173" i="11"/>
  <c r="K173" i="12"/>
  <c r="L173" i="12"/>
  <c r="J173" i="12"/>
  <c r="D173" i="12"/>
  <c r="F173" i="12" s="1"/>
  <c r="C173" i="12"/>
  <c r="L166" i="6"/>
  <c r="K166" i="6"/>
  <c r="J166" i="6"/>
  <c r="D166" i="6" s="1"/>
  <c r="F166" i="6" s="1"/>
  <c r="J167" i="5"/>
  <c r="D167" i="5" s="1"/>
  <c r="F167" i="5" s="1"/>
  <c r="G167" i="5"/>
  <c r="C167" i="5"/>
  <c r="Z93" i="20" l="1"/>
  <c r="AC93" i="20"/>
  <c r="AD93" i="20"/>
  <c r="AE93" i="20"/>
  <c r="AF93" i="20"/>
  <c r="AG93" i="20"/>
  <c r="AH93" i="20"/>
  <c r="AI93" i="20"/>
  <c r="AJ93" i="20"/>
  <c r="AK93" i="20"/>
  <c r="AL93" i="20"/>
  <c r="AM93" i="20"/>
  <c r="AN93" i="20"/>
  <c r="AO93" i="20"/>
  <c r="AP93" i="20"/>
  <c r="AR93" i="20"/>
  <c r="AT93" i="20"/>
  <c r="AU93" i="20"/>
  <c r="S92" i="20"/>
  <c r="T92" i="20"/>
  <c r="S93" i="20"/>
  <c r="T93" i="20"/>
  <c r="B93" i="20"/>
  <c r="BA93" i="20" s="1"/>
  <c r="B94" i="20"/>
  <c r="B95" i="20"/>
  <c r="BB95" i="20" s="1"/>
  <c r="AY94" i="20" l="1"/>
  <c r="AW94" i="20"/>
  <c r="W92" i="20"/>
  <c r="AB92" i="20"/>
  <c r="V92" i="20"/>
  <c r="U92" i="20"/>
  <c r="AA92" i="20"/>
  <c r="W93" i="20"/>
  <c r="AB93" i="20"/>
  <c r="V93" i="20"/>
  <c r="U93" i="20"/>
  <c r="AA93" i="20"/>
  <c r="AQ93" i="20"/>
  <c r="Y93" i="20"/>
  <c r="BD94" i="20"/>
  <c r="BD93" i="20"/>
  <c r="BD95" i="20"/>
  <c r="BC94" i="20"/>
  <c r="BC93" i="20"/>
  <c r="AS93" i="20"/>
  <c r="BC95" i="20"/>
  <c r="BB94" i="20"/>
  <c r="BB93" i="20"/>
  <c r="BA95" i="20"/>
  <c r="G172" i="10"/>
  <c r="G172" i="9"/>
  <c r="G172" i="11"/>
  <c r="G172" i="12"/>
  <c r="BE95" i="20" l="1"/>
  <c r="BA94" i="20"/>
  <c r="BE94" i="20" s="1"/>
  <c r="AV94" i="20"/>
  <c r="BE93" i="20"/>
  <c r="K172" i="10"/>
  <c r="L172" i="10"/>
  <c r="J172" i="10"/>
  <c r="D172" i="10" s="1"/>
  <c r="F172" i="10" s="1"/>
  <c r="G171" i="10"/>
  <c r="C172" i="10"/>
  <c r="K171" i="9"/>
  <c r="J171" i="9"/>
  <c r="K172" i="9"/>
  <c r="J172" i="9"/>
  <c r="D172" i="9" s="1"/>
  <c r="F172" i="9" s="1"/>
  <c r="G171" i="9"/>
  <c r="C172" i="9"/>
  <c r="L172" i="11"/>
  <c r="K172" i="11"/>
  <c r="J172" i="11"/>
  <c r="D172" i="11" s="1"/>
  <c r="F172" i="11" s="1"/>
  <c r="C172" i="11"/>
  <c r="J172" i="12"/>
  <c r="D172" i="12" s="1"/>
  <c r="F172" i="12" s="1"/>
  <c r="C172" i="12"/>
  <c r="K166" i="8"/>
  <c r="L166" i="8"/>
  <c r="J166" i="8"/>
  <c r="D166" i="8" s="1"/>
  <c r="F166" i="8" s="1"/>
  <c r="G166" i="8"/>
  <c r="C166" i="8"/>
  <c r="K166" i="7"/>
  <c r="L166" i="7"/>
  <c r="J166" i="7"/>
  <c r="D166" i="7" s="1"/>
  <c r="F166" i="7" s="1"/>
  <c r="G166" i="7"/>
  <c r="C166" i="7"/>
  <c r="L165" i="6"/>
  <c r="K165" i="6"/>
  <c r="J165" i="6"/>
  <c r="D165" i="6" s="1"/>
  <c r="F165" i="6" s="1"/>
  <c r="G165" i="6"/>
  <c r="C165" i="6"/>
  <c r="J166" i="5"/>
  <c r="D166" i="5" s="1"/>
  <c r="F166" i="5" s="1"/>
  <c r="G166" i="5"/>
  <c r="C166" i="5"/>
  <c r="Y92" i="20" l="1"/>
  <c r="Z92" i="20"/>
  <c r="AC92" i="20"/>
  <c r="AD92" i="20"/>
  <c r="AE92" i="20"/>
  <c r="AF92" i="20"/>
  <c r="AG92" i="20"/>
  <c r="AH92" i="20"/>
  <c r="AI92" i="20"/>
  <c r="AJ92" i="20"/>
  <c r="AK92" i="20"/>
  <c r="AL92" i="20"/>
  <c r="AM92" i="20"/>
  <c r="AN92" i="20"/>
  <c r="AO92" i="20"/>
  <c r="AP92" i="20"/>
  <c r="AQ92" i="20"/>
  <c r="AV93" i="20" s="1"/>
  <c r="AR92" i="20"/>
  <c r="AS92" i="20"/>
  <c r="AT92" i="20"/>
  <c r="AU92" i="20"/>
  <c r="Z91" i="20"/>
  <c r="AC91" i="20"/>
  <c r="AD91" i="20"/>
  <c r="AE91" i="20"/>
  <c r="AF91" i="20"/>
  <c r="AG91" i="20"/>
  <c r="AH91" i="20"/>
  <c r="AI91" i="20"/>
  <c r="AJ91" i="20"/>
  <c r="AK91" i="20"/>
  <c r="AL91" i="20"/>
  <c r="AM91" i="20"/>
  <c r="AN91" i="20"/>
  <c r="AO91" i="20"/>
  <c r="AP91" i="20"/>
  <c r="AR91" i="20"/>
  <c r="AT91" i="20"/>
  <c r="AU91" i="20"/>
  <c r="T91" i="20"/>
  <c r="S91" i="20"/>
  <c r="AY92" i="20" l="1"/>
  <c r="AW92" i="20"/>
  <c r="AY93" i="20"/>
  <c r="AW93" i="20"/>
  <c r="W91" i="20"/>
  <c r="AB91" i="20"/>
  <c r="AS91" i="20"/>
  <c r="U91" i="20"/>
  <c r="AA91" i="20"/>
  <c r="V91" i="20"/>
  <c r="AQ91" i="20"/>
  <c r="AV92" i="20" s="1"/>
  <c r="Y91" i="20"/>
  <c r="D29" i="25"/>
  <c r="D30" i="25"/>
  <c r="D31" i="25"/>
  <c r="B29" i="25"/>
  <c r="B30" i="25"/>
  <c r="B31" i="25"/>
  <c r="B32" i="25"/>
  <c r="K171" i="10"/>
  <c r="L171" i="10"/>
  <c r="J171" i="10"/>
  <c r="D171" i="10" s="1"/>
  <c r="F171" i="10" s="1"/>
  <c r="G170" i="10"/>
  <c r="C171" i="10"/>
  <c r="D171" i="9"/>
  <c r="F171" i="9" s="1"/>
  <c r="G170" i="9"/>
  <c r="C171" i="9"/>
  <c r="L171" i="11"/>
  <c r="K171" i="11"/>
  <c r="J171" i="11"/>
  <c r="G171" i="11"/>
  <c r="C171" i="11"/>
  <c r="G170" i="12"/>
  <c r="J171" i="12"/>
  <c r="D171" i="12" s="1"/>
  <c r="F171" i="12" s="1"/>
  <c r="G171" i="12"/>
  <c r="C171" i="12"/>
  <c r="J164" i="8"/>
  <c r="D164" i="8" s="1"/>
  <c r="F164" i="8" s="1"/>
  <c r="K164" i="8"/>
  <c r="J165" i="8"/>
  <c r="K165" i="8"/>
  <c r="L164" i="8" s="1"/>
  <c r="L165" i="8"/>
  <c r="G164" i="8"/>
  <c r="G165" i="8"/>
  <c r="D165" i="8"/>
  <c r="F165" i="8" s="1"/>
  <c r="C164" i="8"/>
  <c r="C165" i="8"/>
  <c r="K165" i="7"/>
  <c r="L165" i="7"/>
  <c r="J165" i="7"/>
  <c r="D165" i="7" s="1"/>
  <c r="F165" i="7" s="1"/>
  <c r="G165" i="7"/>
  <c r="C165" i="7"/>
  <c r="L164" i="6"/>
  <c r="K164" i="6"/>
  <c r="J164" i="6"/>
  <c r="D164" i="6" s="1"/>
  <c r="F164" i="6"/>
  <c r="G164" i="6"/>
  <c r="C164" i="6"/>
  <c r="J165" i="5"/>
  <c r="D165" i="5" s="1"/>
  <c r="F165" i="5" s="1"/>
  <c r="G165" i="5"/>
  <c r="C165" i="5"/>
  <c r="Y4" i="20" l="1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43" i="20"/>
  <c r="Y44" i="20"/>
  <c r="Y45" i="20"/>
  <c r="Y46" i="20"/>
  <c r="Y47" i="20"/>
  <c r="Y48" i="20"/>
  <c r="Y3" i="20"/>
  <c r="Z90" i="20"/>
  <c r="AC90" i="20"/>
  <c r="AD90" i="20"/>
  <c r="AE90" i="20"/>
  <c r="AF90" i="20"/>
  <c r="AG90" i="20"/>
  <c r="AH90" i="20"/>
  <c r="AI90" i="20"/>
  <c r="AJ90" i="20"/>
  <c r="AK90" i="20"/>
  <c r="AL90" i="20"/>
  <c r="AM90" i="20"/>
  <c r="AN90" i="20"/>
  <c r="AO90" i="20"/>
  <c r="AP90" i="20"/>
  <c r="AR90" i="20"/>
  <c r="AT90" i="20"/>
  <c r="AU90" i="20"/>
  <c r="T90" i="20"/>
  <c r="S90" i="20"/>
  <c r="G163" i="6"/>
  <c r="C163" i="6"/>
  <c r="L164" i="7"/>
  <c r="K164" i="7"/>
  <c r="J164" i="7"/>
  <c r="D164" i="7" s="1"/>
  <c r="F164" i="7" s="1"/>
  <c r="G164" i="7"/>
  <c r="C164" i="7"/>
  <c r="K170" i="10"/>
  <c r="L170" i="10"/>
  <c r="J170" i="10"/>
  <c r="D170" i="10" s="1"/>
  <c r="F170" i="10" s="1"/>
  <c r="C170" i="10"/>
  <c r="K170" i="9"/>
  <c r="J170" i="9"/>
  <c r="D170" i="9" s="1"/>
  <c r="F170" i="9" s="1"/>
  <c r="G169" i="9"/>
  <c r="C170" i="9"/>
  <c r="K170" i="11"/>
  <c r="L170" i="11"/>
  <c r="J170" i="11"/>
  <c r="D170" i="11" s="1"/>
  <c r="F170" i="11" s="1"/>
  <c r="C170" i="11"/>
  <c r="J170" i="12"/>
  <c r="D170" i="12" s="1"/>
  <c r="F170" i="12" s="1"/>
  <c r="C170" i="12"/>
  <c r="J163" i="6"/>
  <c r="D163" i="6" s="1"/>
  <c r="F163" i="6" s="1"/>
  <c r="K164" i="5"/>
  <c r="K165" i="5"/>
  <c r="L164" i="5" s="1"/>
  <c r="K166" i="5"/>
  <c r="L165" i="5" s="1"/>
  <c r="K167" i="5"/>
  <c r="L166" i="5" s="1"/>
  <c r="L167" i="5"/>
  <c r="J164" i="5"/>
  <c r="D164" i="5" s="1"/>
  <c r="F164" i="5" s="1"/>
  <c r="G164" i="5"/>
  <c r="C164" i="5"/>
  <c r="AY91" i="20" l="1"/>
  <c r="AW91" i="20"/>
  <c r="AQ90" i="20"/>
  <c r="AV91" i="20" s="1"/>
  <c r="AB90" i="20"/>
  <c r="AS90" i="20"/>
  <c r="U90" i="20"/>
  <c r="AA90" i="20"/>
  <c r="V90" i="20"/>
  <c r="Y90" i="20"/>
  <c r="W90" i="20"/>
  <c r="Z89" i="20"/>
  <c r="AC89" i="20"/>
  <c r="AD89" i="20"/>
  <c r="AE89" i="20"/>
  <c r="AF89" i="20"/>
  <c r="AG89" i="20"/>
  <c r="AH89" i="20"/>
  <c r="AI89" i="20"/>
  <c r="AJ89" i="20"/>
  <c r="AK89" i="20"/>
  <c r="AL89" i="20"/>
  <c r="AM89" i="20"/>
  <c r="AN89" i="20"/>
  <c r="AO89" i="20"/>
  <c r="AP89" i="20"/>
  <c r="AR89" i="20"/>
  <c r="AT89" i="20"/>
  <c r="AU89" i="20"/>
  <c r="S89" i="20"/>
  <c r="T89" i="20"/>
  <c r="AB89" i="20" s="1"/>
  <c r="AY90" i="20" l="1"/>
  <c r="AW90" i="20"/>
  <c r="W89" i="20"/>
  <c r="Y89" i="20"/>
  <c r="U89" i="20"/>
  <c r="AA89" i="20"/>
  <c r="V89" i="20"/>
  <c r="AS89" i="20"/>
  <c r="AQ89" i="20"/>
  <c r="AV90" i="20" s="1"/>
  <c r="L163" i="7"/>
  <c r="K163" i="7"/>
  <c r="J163" i="7"/>
  <c r="F163" i="7"/>
  <c r="G163" i="7"/>
  <c r="D163" i="7"/>
  <c r="C163" i="7"/>
  <c r="K163" i="8"/>
  <c r="L163" i="8"/>
  <c r="J163" i="8"/>
  <c r="D163" i="8" s="1"/>
  <c r="F163" i="8" s="1"/>
  <c r="G163" i="8"/>
  <c r="C163" i="8"/>
  <c r="K169" i="10"/>
  <c r="L169" i="10"/>
  <c r="J169" i="10"/>
  <c r="G169" i="10"/>
  <c r="C169" i="10"/>
  <c r="K169" i="9"/>
  <c r="J169" i="9"/>
  <c r="D169" i="9" s="1"/>
  <c r="F169" i="9" s="1"/>
  <c r="G168" i="9"/>
  <c r="C169" i="9"/>
  <c r="G168" i="11"/>
  <c r="K169" i="11"/>
  <c r="L169" i="11"/>
  <c r="J169" i="11"/>
  <c r="D169" i="11" s="1"/>
  <c r="F169" i="11" s="1"/>
  <c r="G169" i="11"/>
  <c r="C169" i="11"/>
  <c r="G168" i="12"/>
  <c r="C169" i="12"/>
  <c r="G169" i="12"/>
  <c r="J169" i="12"/>
  <c r="D169" i="12" s="1"/>
  <c r="F169" i="12" s="1"/>
  <c r="J162" i="6"/>
  <c r="K160" i="6"/>
  <c r="K161" i="6"/>
  <c r="L160" i="6" s="1"/>
  <c r="K162" i="6"/>
  <c r="L161" i="6" s="1"/>
  <c r="L162" i="6"/>
  <c r="K163" i="6"/>
  <c r="L163" i="6"/>
  <c r="G161" i="6"/>
  <c r="C161" i="6"/>
  <c r="J161" i="6"/>
  <c r="D161" i="6" s="1"/>
  <c r="F161" i="6" s="1"/>
  <c r="G162" i="6"/>
  <c r="D162" i="6"/>
  <c r="F162" i="6" s="1"/>
  <c r="C162" i="6"/>
  <c r="K163" i="5"/>
  <c r="L163" i="5"/>
  <c r="J163" i="5"/>
  <c r="D163" i="5" s="1"/>
  <c r="F163" i="5" s="1"/>
  <c r="G163" i="5"/>
  <c r="C163" i="5"/>
  <c r="B89" i="20"/>
  <c r="B90" i="20"/>
  <c r="B91" i="20"/>
  <c r="B92" i="20"/>
  <c r="BD92" i="20" l="1"/>
  <c r="BA92" i="20"/>
  <c r="BB92" i="20"/>
  <c r="BC92" i="20"/>
  <c r="BD89" i="20"/>
  <c r="BB89" i="20"/>
  <c r="BC89" i="20"/>
  <c r="BD91" i="20"/>
  <c r="BA91" i="20"/>
  <c r="BB91" i="20"/>
  <c r="BC91" i="20"/>
  <c r="BD90" i="20"/>
  <c r="BA90" i="20"/>
  <c r="BB90" i="20"/>
  <c r="BC90" i="20"/>
  <c r="S86" i="20"/>
  <c r="T86" i="20"/>
  <c r="Z86" i="20"/>
  <c r="AC86" i="20"/>
  <c r="AD86" i="20"/>
  <c r="AE86" i="20"/>
  <c r="AF86" i="20"/>
  <c r="AG86" i="20"/>
  <c r="AH86" i="20"/>
  <c r="AI86" i="20"/>
  <c r="AJ86" i="20"/>
  <c r="AK86" i="20"/>
  <c r="AL86" i="20"/>
  <c r="AM86" i="20"/>
  <c r="AW87" i="20" s="1"/>
  <c r="AN86" i="20"/>
  <c r="AO86" i="20"/>
  <c r="AP86" i="20"/>
  <c r="AR86" i="20"/>
  <c r="AT86" i="20"/>
  <c r="AU86" i="20"/>
  <c r="S87" i="20"/>
  <c r="T87" i="20"/>
  <c r="Z87" i="20"/>
  <c r="AC87" i="20"/>
  <c r="AD87" i="20"/>
  <c r="AE87" i="20"/>
  <c r="AF87" i="20"/>
  <c r="AG87" i="20"/>
  <c r="AH87" i="20"/>
  <c r="AI87" i="20"/>
  <c r="AJ87" i="20"/>
  <c r="AK87" i="20"/>
  <c r="AL87" i="20"/>
  <c r="AM87" i="20"/>
  <c r="AN87" i="20"/>
  <c r="AO87" i="20"/>
  <c r="AP87" i="20"/>
  <c r="AR87" i="20"/>
  <c r="AT87" i="20"/>
  <c r="AU87" i="20"/>
  <c r="S88" i="20"/>
  <c r="T88" i="20"/>
  <c r="Z88" i="20"/>
  <c r="AC88" i="20"/>
  <c r="AD88" i="20"/>
  <c r="AE88" i="20"/>
  <c r="AF88" i="20"/>
  <c r="AG88" i="20"/>
  <c r="AH88" i="20"/>
  <c r="AI88" i="20"/>
  <c r="AJ88" i="20"/>
  <c r="AK88" i="20"/>
  <c r="AL88" i="20"/>
  <c r="AM88" i="20"/>
  <c r="AN88" i="20"/>
  <c r="AO88" i="20"/>
  <c r="AP88" i="20"/>
  <c r="AR88" i="20"/>
  <c r="AT88" i="20"/>
  <c r="AU88" i="20"/>
  <c r="D28" i="25"/>
  <c r="D26" i="25"/>
  <c r="D27" i="25"/>
  <c r="B26" i="25"/>
  <c r="B27" i="25"/>
  <c r="B28" i="25"/>
  <c r="G161" i="7"/>
  <c r="G161" i="8"/>
  <c r="C159" i="8"/>
  <c r="K168" i="10"/>
  <c r="L168" i="10"/>
  <c r="J168" i="10"/>
  <c r="D168" i="10" s="1"/>
  <c r="F168" i="10" s="1"/>
  <c r="C168" i="10"/>
  <c r="K164" i="10"/>
  <c r="K165" i="10"/>
  <c r="L164" i="10" s="1"/>
  <c r="K166" i="10"/>
  <c r="L165" i="10" s="1"/>
  <c r="K167" i="10"/>
  <c r="L166" i="10" s="1"/>
  <c r="L167" i="10"/>
  <c r="J167" i="10"/>
  <c r="G167" i="10"/>
  <c r="D167" i="10"/>
  <c r="F167" i="10" s="1"/>
  <c r="C167" i="10"/>
  <c r="J166" i="10"/>
  <c r="D166" i="10" s="1"/>
  <c r="F166" i="10" s="1"/>
  <c r="G166" i="10"/>
  <c r="C166" i="10"/>
  <c r="J165" i="10"/>
  <c r="D165" i="10" s="1"/>
  <c r="F165" i="10" s="1"/>
  <c r="G165" i="10"/>
  <c r="C165" i="10"/>
  <c r="J164" i="10"/>
  <c r="G164" i="10"/>
  <c r="C164" i="10"/>
  <c r="K168" i="9"/>
  <c r="J168" i="9"/>
  <c r="D168" i="9" s="1"/>
  <c r="F168" i="9" s="1"/>
  <c r="K164" i="9"/>
  <c r="K165" i="9"/>
  <c r="K166" i="9"/>
  <c r="K167" i="9"/>
  <c r="C168" i="9"/>
  <c r="J167" i="9"/>
  <c r="G167" i="9"/>
  <c r="D167" i="9"/>
  <c r="F167" i="9" s="1"/>
  <c r="C167" i="9"/>
  <c r="J166" i="9"/>
  <c r="D166" i="9" s="1"/>
  <c r="F166" i="9" s="1"/>
  <c r="G166" i="9"/>
  <c r="C166" i="9"/>
  <c r="J165" i="9"/>
  <c r="D165" i="9" s="1"/>
  <c r="F165" i="9" s="1"/>
  <c r="G165" i="9"/>
  <c r="C165" i="9"/>
  <c r="J164" i="9"/>
  <c r="G164" i="9"/>
  <c r="C164" i="9"/>
  <c r="C168" i="11"/>
  <c r="L168" i="11"/>
  <c r="K168" i="11"/>
  <c r="J168" i="11"/>
  <c r="D168" i="11" s="1"/>
  <c r="F168" i="11" s="1"/>
  <c r="K164" i="11"/>
  <c r="K165" i="11"/>
  <c r="L164" i="11" s="1"/>
  <c r="K166" i="11"/>
  <c r="L165" i="11" s="1"/>
  <c r="K167" i="11"/>
  <c r="L166" i="11" s="1"/>
  <c r="L167" i="11"/>
  <c r="J167" i="11"/>
  <c r="D167" i="11" s="1"/>
  <c r="F167" i="11" s="1"/>
  <c r="G167" i="11"/>
  <c r="C167" i="11"/>
  <c r="J166" i="11"/>
  <c r="D166" i="11" s="1"/>
  <c r="F166" i="11" s="1"/>
  <c r="G166" i="11"/>
  <c r="C166" i="11"/>
  <c r="J165" i="11"/>
  <c r="D165" i="11" s="1"/>
  <c r="F165" i="11" s="1"/>
  <c r="G165" i="11"/>
  <c r="C165" i="11"/>
  <c r="H164" i="11"/>
  <c r="J164" i="11" s="1"/>
  <c r="D164" i="11" s="1"/>
  <c r="F164" i="11" s="1"/>
  <c r="G164" i="11"/>
  <c r="C164" i="11"/>
  <c r="J168" i="12"/>
  <c r="D168" i="12"/>
  <c r="F168" i="12" s="1"/>
  <c r="C168" i="12"/>
  <c r="K164" i="12"/>
  <c r="K165" i="12"/>
  <c r="L164" i="12" s="1"/>
  <c r="K166" i="12"/>
  <c r="L165" i="12" s="1"/>
  <c r="L166" i="12"/>
  <c r="K167" i="12"/>
  <c r="K168" i="12"/>
  <c r="L167" i="12" s="1"/>
  <c r="L168" i="12"/>
  <c r="K169" i="12"/>
  <c r="K170" i="12"/>
  <c r="L169" i="12" s="1"/>
  <c r="K171" i="12"/>
  <c r="L170" i="12" s="1"/>
  <c r="K172" i="12"/>
  <c r="L171" i="12" s="1"/>
  <c r="L172" i="12"/>
  <c r="J167" i="12"/>
  <c r="D167" i="12" s="1"/>
  <c r="F167" i="12" s="1"/>
  <c r="G167" i="12"/>
  <c r="C167" i="12"/>
  <c r="J166" i="12"/>
  <c r="D166" i="12" s="1"/>
  <c r="F166" i="12" s="1"/>
  <c r="G166" i="12"/>
  <c r="C166" i="12"/>
  <c r="J165" i="12"/>
  <c r="D165" i="12" s="1"/>
  <c r="F165" i="12" s="1"/>
  <c r="G165" i="12"/>
  <c r="C165" i="12"/>
  <c r="H164" i="12"/>
  <c r="J164" i="12" s="1"/>
  <c r="D164" i="12" s="1"/>
  <c r="F164" i="12" s="1"/>
  <c r="G164" i="12"/>
  <c r="C164" i="12"/>
  <c r="J159" i="8"/>
  <c r="D159" i="8" s="1"/>
  <c r="F159" i="8" s="1"/>
  <c r="K159" i="8"/>
  <c r="L159" i="8"/>
  <c r="J160" i="8"/>
  <c r="K160" i="8"/>
  <c r="L160" i="8"/>
  <c r="J161" i="8"/>
  <c r="K161" i="8"/>
  <c r="J162" i="8"/>
  <c r="D162" i="8" s="1"/>
  <c r="F162" i="8" s="1"/>
  <c r="K162" i="8"/>
  <c r="L161" i="8" s="1"/>
  <c r="L162" i="8"/>
  <c r="G162" i="8"/>
  <c r="C162" i="8"/>
  <c r="D161" i="8"/>
  <c r="F161" i="8" s="1"/>
  <c r="C161" i="8"/>
  <c r="D160" i="8"/>
  <c r="F160" i="8" s="1"/>
  <c r="G160" i="8"/>
  <c r="C160" i="8"/>
  <c r="G159" i="8"/>
  <c r="J162" i="7"/>
  <c r="D162" i="7" s="1"/>
  <c r="F162" i="7" s="1"/>
  <c r="K161" i="7"/>
  <c r="L160" i="7" s="1"/>
  <c r="L161" i="7"/>
  <c r="K162" i="7"/>
  <c r="L162" i="7"/>
  <c r="G162" i="7"/>
  <c r="C162" i="7"/>
  <c r="C161" i="7"/>
  <c r="K159" i="7"/>
  <c r="K160" i="7"/>
  <c r="L159" i="7" s="1"/>
  <c r="J161" i="7"/>
  <c r="D161" i="7" s="1"/>
  <c r="F161" i="7" s="1"/>
  <c r="C159" i="7"/>
  <c r="J160" i="7"/>
  <c r="D160" i="7" s="1"/>
  <c r="F160" i="7" s="1"/>
  <c r="G160" i="7"/>
  <c r="C160" i="7"/>
  <c r="H159" i="7"/>
  <c r="J159" i="7" s="1"/>
  <c r="G159" i="7"/>
  <c r="K158" i="6"/>
  <c r="K159" i="6"/>
  <c r="L158" i="6" s="1"/>
  <c r="L159" i="6"/>
  <c r="J160" i="6"/>
  <c r="D160" i="6" s="1"/>
  <c r="F160" i="6" s="1"/>
  <c r="G160" i="6"/>
  <c r="C160" i="6"/>
  <c r="J159" i="6"/>
  <c r="D159" i="6" s="1"/>
  <c r="F159" i="6" s="1"/>
  <c r="G159" i="6"/>
  <c r="C159" i="6"/>
  <c r="H158" i="6"/>
  <c r="J158" i="6" s="1"/>
  <c r="D158" i="6" s="1"/>
  <c r="F158" i="6" s="1"/>
  <c r="G158" i="6"/>
  <c r="C158" i="6"/>
  <c r="G162" i="5"/>
  <c r="L162" i="5"/>
  <c r="K161" i="5"/>
  <c r="K162" i="5"/>
  <c r="L161" i="5" s="1"/>
  <c r="J162" i="5"/>
  <c r="C159" i="5"/>
  <c r="C160" i="5"/>
  <c r="C161" i="5"/>
  <c r="C162" i="5"/>
  <c r="D162" i="5"/>
  <c r="F162" i="5" s="1"/>
  <c r="J161" i="5"/>
  <c r="D161" i="5" s="1"/>
  <c r="F161" i="5" s="1"/>
  <c r="G161" i="5"/>
  <c r="J160" i="5"/>
  <c r="D160" i="5" s="1"/>
  <c r="F160" i="5" s="1"/>
  <c r="G160" i="5"/>
  <c r="H159" i="5"/>
  <c r="J159" i="5" s="1"/>
  <c r="D159" i="5" s="1"/>
  <c r="F159" i="5" s="1"/>
  <c r="G159" i="5"/>
  <c r="AY87" i="20" l="1"/>
  <c r="AY89" i="20"/>
  <c r="AW89" i="20"/>
  <c r="AY88" i="20"/>
  <c r="AW88" i="20"/>
  <c r="U87" i="20"/>
  <c r="AA87" i="20"/>
  <c r="U86" i="20"/>
  <c r="AA86" i="20"/>
  <c r="W88" i="20"/>
  <c r="AB88" i="20"/>
  <c r="BE90" i="20"/>
  <c r="Y88" i="20"/>
  <c r="U88" i="20"/>
  <c r="AA88" i="20"/>
  <c r="W87" i="20"/>
  <c r="AB87" i="20"/>
  <c r="W86" i="20"/>
  <c r="AB86" i="20"/>
  <c r="AS88" i="20"/>
  <c r="AQ88" i="20"/>
  <c r="Y87" i="20"/>
  <c r="BE91" i="20"/>
  <c r="BE92" i="20"/>
  <c r="V88" i="20"/>
  <c r="V86" i="20"/>
  <c r="Y86" i="20"/>
  <c r="AS86" i="20"/>
  <c r="AQ87" i="20"/>
  <c r="AV88" i="20" s="1"/>
  <c r="V87" i="20"/>
  <c r="AQ86" i="20"/>
  <c r="AV87" i="20" s="1"/>
  <c r="AS87" i="20"/>
  <c r="D159" i="7"/>
  <c r="F159" i="7" s="1"/>
  <c r="BA89" i="20" l="1"/>
  <c r="BE89" i="20" s="1"/>
  <c r="AV89" i="20"/>
  <c r="B88" i="20"/>
  <c r="BD88" i="20" l="1"/>
  <c r="BA88" i="20"/>
  <c r="BB88" i="20"/>
  <c r="BC88" i="20"/>
  <c r="T85" i="20"/>
  <c r="S85" i="20"/>
  <c r="Y85" i="20" l="1"/>
  <c r="U85" i="20"/>
  <c r="AA85" i="20"/>
  <c r="W85" i="20"/>
  <c r="AB85" i="20"/>
  <c r="V85" i="20"/>
  <c r="BE88" i="20"/>
  <c r="J157" i="6"/>
  <c r="K157" i="6"/>
  <c r="L157" i="6"/>
  <c r="G157" i="6"/>
  <c r="D157" i="6"/>
  <c r="F157" i="6" s="1"/>
  <c r="C157" i="6"/>
  <c r="D25" i="25"/>
  <c r="B25" i="25"/>
  <c r="G158" i="7"/>
  <c r="L158" i="7"/>
  <c r="K158" i="7"/>
  <c r="J158" i="7"/>
  <c r="D158" i="7" s="1"/>
  <c r="F158" i="7" s="1"/>
  <c r="C158" i="7"/>
  <c r="G158" i="8"/>
  <c r="L158" i="8"/>
  <c r="K158" i="8"/>
  <c r="J158" i="8"/>
  <c r="D158" i="8" s="1"/>
  <c r="F158" i="8" s="1"/>
  <c r="C158" i="8"/>
  <c r="G162" i="10"/>
  <c r="G161" i="10"/>
  <c r="D163" i="10"/>
  <c r="F163" i="10" s="1"/>
  <c r="J163" i="10"/>
  <c r="J162" i="10"/>
  <c r="D162" i="10" s="1"/>
  <c r="F162" i="10" s="1"/>
  <c r="K162" i="10"/>
  <c r="K163" i="10"/>
  <c r="L162" i="10" s="1"/>
  <c r="L163" i="10"/>
  <c r="C163" i="10"/>
  <c r="C162" i="10"/>
  <c r="J163" i="9"/>
  <c r="D163" i="9" s="1"/>
  <c r="F163" i="9" s="1"/>
  <c r="K163" i="9"/>
  <c r="C163" i="9"/>
  <c r="K163" i="11"/>
  <c r="L163" i="11"/>
  <c r="J163" i="11"/>
  <c r="D163" i="11" s="1"/>
  <c r="F163" i="11" s="1"/>
  <c r="C163" i="11"/>
  <c r="K163" i="12"/>
  <c r="L163" i="12"/>
  <c r="J163" i="12"/>
  <c r="D163" i="12" s="1"/>
  <c r="F163" i="12" s="1"/>
  <c r="G163" i="12"/>
  <c r="C163" i="12"/>
  <c r="K158" i="5"/>
  <c r="K159" i="5"/>
  <c r="L158" i="5" s="1"/>
  <c r="K160" i="5"/>
  <c r="L159" i="5" s="1"/>
  <c r="L160" i="5"/>
  <c r="J158" i="5"/>
  <c r="D158" i="5" s="1"/>
  <c r="F158" i="5" s="1"/>
  <c r="G158" i="5"/>
  <c r="C158" i="5"/>
  <c r="B4" i="26" l="1"/>
  <c r="B3" i="26"/>
  <c r="E5" i="26"/>
  <c r="B5" i="26"/>
  <c r="B6" i="26" s="1"/>
  <c r="E2" i="26" s="1"/>
  <c r="E3" i="26" s="1"/>
  <c r="Z85" i="20"/>
  <c r="AC85" i="20"/>
  <c r="AD85" i="20"/>
  <c r="AE85" i="20"/>
  <c r="AF85" i="20"/>
  <c r="AG85" i="20"/>
  <c r="AH85" i="20"/>
  <c r="AI85" i="20"/>
  <c r="AJ85" i="20"/>
  <c r="AK85" i="20"/>
  <c r="AL85" i="20"/>
  <c r="AM85" i="20"/>
  <c r="AN85" i="20"/>
  <c r="AO85" i="20"/>
  <c r="AP85" i="20"/>
  <c r="AQ85" i="20"/>
  <c r="AV86" i="20" s="1"/>
  <c r="AR85" i="20"/>
  <c r="AS85" i="20"/>
  <c r="AT85" i="20"/>
  <c r="AU85" i="20"/>
  <c r="T84" i="20"/>
  <c r="S84" i="20"/>
  <c r="V84" i="20" s="1"/>
  <c r="B86" i="20"/>
  <c r="B87" i="20"/>
  <c r="B85" i="20"/>
  <c r="AY86" i="20" l="1"/>
  <c r="AW86" i="20"/>
  <c r="U84" i="20"/>
  <c r="AA84" i="20"/>
  <c r="W84" i="20"/>
  <c r="AB84" i="20"/>
  <c r="BA85" i="20"/>
  <c r="BB85" i="20"/>
  <c r="BC85" i="20"/>
  <c r="BD85" i="20"/>
  <c r="BA87" i="20"/>
  <c r="BB87" i="20"/>
  <c r="BC87" i="20"/>
  <c r="BD87" i="20"/>
  <c r="BA86" i="20"/>
  <c r="BB86" i="20"/>
  <c r="BC86" i="20"/>
  <c r="BD86" i="20"/>
  <c r="Y84" i="20"/>
  <c r="D23" i="25"/>
  <c r="D24" i="25"/>
  <c r="G161" i="9"/>
  <c r="K162" i="9"/>
  <c r="J162" i="9"/>
  <c r="G162" i="9"/>
  <c r="D162" i="9"/>
  <c r="F162" i="9" s="1"/>
  <c r="C162" i="9"/>
  <c r="G161" i="11"/>
  <c r="L162" i="11"/>
  <c r="K162" i="11"/>
  <c r="J162" i="11"/>
  <c r="D162" i="11" s="1"/>
  <c r="F162" i="11" s="1"/>
  <c r="G162" i="11"/>
  <c r="C162" i="11"/>
  <c r="G161" i="12"/>
  <c r="K162" i="12"/>
  <c r="L162" i="12"/>
  <c r="J162" i="12"/>
  <c r="G162" i="12"/>
  <c r="D162" i="12"/>
  <c r="F162" i="12" s="1"/>
  <c r="C162" i="12"/>
  <c r="K157" i="8"/>
  <c r="L157" i="8"/>
  <c r="J157" i="8"/>
  <c r="G157" i="8"/>
  <c r="D157" i="8"/>
  <c r="F157" i="8" s="1"/>
  <c r="C157" i="8"/>
  <c r="J157" i="7"/>
  <c r="D157" i="7" s="1"/>
  <c r="F157" i="7" s="1"/>
  <c r="K157" i="7"/>
  <c r="L157" i="7"/>
  <c r="G157" i="7"/>
  <c r="C157" i="7"/>
  <c r="L156" i="6"/>
  <c r="K156" i="6"/>
  <c r="J156" i="6"/>
  <c r="D156" i="6" s="1"/>
  <c r="F156" i="6" s="1"/>
  <c r="G156" i="6"/>
  <c r="C156" i="6"/>
  <c r="K157" i="5"/>
  <c r="L157" i="5"/>
  <c r="J157" i="5"/>
  <c r="D157" i="5" s="1"/>
  <c r="F157" i="5" s="1"/>
  <c r="G157" i="5"/>
  <c r="C157" i="5"/>
  <c r="BE86" i="20" l="1"/>
  <c r="BE85" i="20"/>
  <c r="BE87" i="20"/>
  <c r="Z84" i="20"/>
  <c r="AC84" i="20"/>
  <c r="AD84" i="20"/>
  <c r="AE84" i="20"/>
  <c r="AF84" i="20"/>
  <c r="AG84" i="20"/>
  <c r="AH84" i="20"/>
  <c r="AI84" i="20"/>
  <c r="AJ84" i="20"/>
  <c r="AK84" i="20"/>
  <c r="AL84" i="20"/>
  <c r="AM84" i="20"/>
  <c r="AN84" i="20"/>
  <c r="AO84" i="20"/>
  <c r="AP84" i="20"/>
  <c r="AQ84" i="20"/>
  <c r="AV85" i="20" s="1"/>
  <c r="AR84" i="20"/>
  <c r="AS84" i="20"/>
  <c r="AT84" i="20"/>
  <c r="AU84" i="20"/>
  <c r="Z83" i="20"/>
  <c r="AC83" i="20"/>
  <c r="AD83" i="20"/>
  <c r="AE83" i="20"/>
  <c r="AF83" i="20"/>
  <c r="AG83" i="20"/>
  <c r="AH83" i="20"/>
  <c r="AI83" i="20"/>
  <c r="AJ83" i="20"/>
  <c r="AK83" i="20"/>
  <c r="AL83" i="20"/>
  <c r="AM83" i="20"/>
  <c r="AN83" i="20"/>
  <c r="AO83" i="20"/>
  <c r="AP83" i="20"/>
  <c r="AR83" i="20"/>
  <c r="AT83" i="20"/>
  <c r="AU83" i="20"/>
  <c r="T83" i="20"/>
  <c r="S83" i="20"/>
  <c r="AY84" i="20" l="1"/>
  <c r="AW84" i="20"/>
  <c r="AY85" i="20"/>
  <c r="AW85" i="20"/>
  <c r="U83" i="20"/>
  <c r="AA83" i="20"/>
  <c r="W83" i="20"/>
  <c r="AB83" i="20"/>
  <c r="AS83" i="20"/>
  <c r="Y83" i="20"/>
  <c r="AQ83" i="20"/>
  <c r="AV84" i="20" s="1"/>
  <c r="V83" i="20"/>
  <c r="J161" i="10"/>
  <c r="K161" i="10"/>
  <c r="L161" i="10"/>
  <c r="D161" i="10"/>
  <c r="F161" i="10" s="1"/>
  <c r="G160" i="10"/>
  <c r="C161" i="10"/>
  <c r="K161" i="9"/>
  <c r="J161" i="9"/>
  <c r="D161" i="9" s="1"/>
  <c r="F161" i="9" s="1"/>
  <c r="G160" i="9"/>
  <c r="C161" i="9"/>
  <c r="L161" i="11"/>
  <c r="K161" i="11"/>
  <c r="J161" i="11"/>
  <c r="D161" i="11" s="1"/>
  <c r="F161" i="11" s="1"/>
  <c r="G160" i="11"/>
  <c r="C161" i="11"/>
  <c r="J161" i="12"/>
  <c r="D161" i="12" s="1"/>
  <c r="F161" i="12" s="1"/>
  <c r="K161" i="12"/>
  <c r="L161" i="12"/>
  <c r="C161" i="12"/>
  <c r="G156" i="8"/>
  <c r="C156" i="8"/>
  <c r="K156" i="8"/>
  <c r="L156" i="8"/>
  <c r="J156" i="8"/>
  <c r="D156" i="8" s="1"/>
  <c r="F156" i="8" s="1"/>
  <c r="J156" i="7"/>
  <c r="D156" i="7" s="1"/>
  <c r="F156" i="7" s="1"/>
  <c r="K156" i="7"/>
  <c r="L156" i="7"/>
  <c r="G156" i="7"/>
  <c r="C156" i="7"/>
  <c r="G155" i="6"/>
  <c r="C155" i="6"/>
  <c r="L155" i="6"/>
  <c r="K155" i="6"/>
  <c r="J155" i="6"/>
  <c r="D155" i="6" s="1"/>
  <c r="F155" i="6" s="1"/>
  <c r="K156" i="5"/>
  <c r="L156" i="5"/>
  <c r="J156" i="5"/>
  <c r="D156" i="5" s="1"/>
  <c r="F156" i="5" s="1"/>
  <c r="G156" i="5"/>
  <c r="C156" i="5"/>
  <c r="E7" i="26" l="1"/>
  <c r="E8" i="26"/>
  <c r="E9" i="26" l="1"/>
  <c r="E10" i="26" s="1"/>
  <c r="E11" i="26" s="1"/>
  <c r="D22" i="25" l="1"/>
  <c r="D21" i="25"/>
  <c r="Z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R82" i="20"/>
  <c r="AT82" i="20"/>
  <c r="AU82" i="20"/>
  <c r="T82" i="20"/>
  <c r="S82" i="20"/>
  <c r="AY83" i="20" l="1"/>
  <c r="AW83" i="20"/>
  <c r="U82" i="20"/>
  <c r="AA82" i="20"/>
  <c r="W82" i="20"/>
  <c r="AB82" i="20"/>
  <c r="AS82" i="20"/>
  <c r="Y82" i="20"/>
  <c r="V82" i="20"/>
  <c r="AQ82" i="20"/>
  <c r="AV83" i="20" s="1"/>
  <c r="G159" i="10"/>
  <c r="G158" i="10"/>
  <c r="G157" i="10"/>
  <c r="K160" i="10"/>
  <c r="L160" i="10"/>
  <c r="J160" i="10"/>
  <c r="D160" i="10" s="1"/>
  <c r="F160" i="10" s="1"/>
  <c r="C160" i="10"/>
  <c r="K160" i="9"/>
  <c r="J160" i="9"/>
  <c r="D160" i="9" s="1"/>
  <c r="F160" i="9" s="1"/>
  <c r="G158" i="9"/>
  <c r="G159" i="9"/>
  <c r="C160" i="9"/>
  <c r="L160" i="11"/>
  <c r="K160" i="11"/>
  <c r="J160" i="11"/>
  <c r="G159" i="11"/>
  <c r="G158" i="11"/>
  <c r="D160" i="11"/>
  <c r="F160" i="11" s="1"/>
  <c r="C160" i="11"/>
  <c r="G159" i="12"/>
  <c r="G160" i="12"/>
  <c r="K160" i="12"/>
  <c r="L160" i="12"/>
  <c r="J160" i="12"/>
  <c r="D160" i="12" s="1"/>
  <c r="F160" i="12" s="1"/>
  <c r="C160" i="12"/>
  <c r="G155" i="8"/>
  <c r="C155" i="8"/>
  <c r="K155" i="8"/>
  <c r="L155" i="8"/>
  <c r="J155" i="8"/>
  <c r="D155" i="8" s="1"/>
  <c r="F155" i="8" s="1"/>
  <c r="J155" i="7"/>
  <c r="D155" i="7" s="1"/>
  <c r="F155" i="7" s="1"/>
  <c r="K155" i="7"/>
  <c r="L155" i="7"/>
  <c r="G155" i="7"/>
  <c r="C155" i="7"/>
  <c r="G154" i="6"/>
  <c r="C154" i="6"/>
  <c r="L154" i="6"/>
  <c r="K154" i="6"/>
  <c r="J154" i="6"/>
  <c r="D154" i="6" s="1"/>
  <c r="F154" i="6" s="1"/>
  <c r="K155" i="5"/>
  <c r="L155" i="5"/>
  <c r="J155" i="5"/>
  <c r="D155" i="5" s="1"/>
  <c r="F155" i="5" s="1"/>
  <c r="G155" i="5"/>
  <c r="C155" i="5"/>
  <c r="T81" i="20" l="1"/>
  <c r="S81" i="20"/>
  <c r="U81" i="20" l="1"/>
  <c r="AA81" i="20"/>
  <c r="W81" i="20"/>
  <c r="AB81" i="20"/>
  <c r="V81" i="20"/>
  <c r="Y81" i="20"/>
  <c r="D159" i="10"/>
  <c r="F159" i="10" s="1"/>
  <c r="K159" i="10"/>
  <c r="L159" i="10"/>
  <c r="J159" i="10"/>
  <c r="C159" i="10"/>
  <c r="K159" i="9"/>
  <c r="J159" i="9"/>
  <c r="D159" i="9" s="1"/>
  <c r="F159" i="9" s="1"/>
  <c r="C159" i="9"/>
  <c r="L159" i="11"/>
  <c r="K159" i="11"/>
  <c r="J159" i="11"/>
  <c r="D159" i="11" s="1"/>
  <c r="F159" i="11" s="1"/>
  <c r="C159" i="11"/>
  <c r="G158" i="12"/>
  <c r="K159" i="12"/>
  <c r="L159" i="12"/>
  <c r="J159" i="12"/>
  <c r="D159" i="12"/>
  <c r="F159" i="12" s="1"/>
  <c r="C159" i="12"/>
  <c r="K154" i="8"/>
  <c r="L154" i="8"/>
  <c r="J154" i="8"/>
  <c r="D154" i="8" s="1"/>
  <c r="F154" i="8" s="1"/>
  <c r="G154" i="8"/>
  <c r="C154" i="8"/>
  <c r="K154" i="7"/>
  <c r="L154" i="7"/>
  <c r="J154" i="7"/>
  <c r="D154" i="7" s="1"/>
  <c r="F154" i="7" s="1"/>
  <c r="G154" i="7"/>
  <c r="C154" i="7"/>
  <c r="G153" i="6"/>
  <c r="C153" i="6"/>
  <c r="L153" i="6"/>
  <c r="K153" i="6"/>
  <c r="J153" i="6"/>
  <c r="D153" i="6" s="1"/>
  <c r="F153" i="6" s="1"/>
  <c r="K154" i="5"/>
  <c r="L154" i="5"/>
  <c r="J154" i="5"/>
  <c r="D154" i="5" s="1"/>
  <c r="F154" i="5" s="1"/>
  <c r="G154" i="5"/>
  <c r="C154" i="5"/>
  <c r="Z81" i="20" l="1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V82" i="20" s="1"/>
  <c r="AR81" i="20"/>
  <c r="AS81" i="20"/>
  <c r="AT81" i="20"/>
  <c r="AU81" i="20"/>
  <c r="AY82" i="20" l="1"/>
  <c r="AW82" i="20"/>
  <c r="T80" i="20"/>
  <c r="S80" i="20"/>
  <c r="K158" i="10"/>
  <c r="L158" i="10"/>
  <c r="J158" i="10"/>
  <c r="C158" i="10"/>
  <c r="D158" i="10"/>
  <c r="F158" i="10" s="1"/>
  <c r="C158" i="9"/>
  <c r="K158" i="9"/>
  <c r="J158" i="9"/>
  <c r="D158" i="9" s="1"/>
  <c r="F158" i="9" s="1"/>
  <c r="L158" i="11"/>
  <c r="K158" i="11"/>
  <c r="J158" i="11"/>
  <c r="C158" i="11"/>
  <c r="D158" i="11"/>
  <c r="F158" i="11" s="1"/>
  <c r="K158" i="12"/>
  <c r="L158" i="12"/>
  <c r="C158" i="12"/>
  <c r="G153" i="7"/>
  <c r="C153" i="7"/>
  <c r="G153" i="8"/>
  <c r="G152" i="6"/>
  <c r="L152" i="6"/>
  <c r="K152" i="6"/>
  <c r="J152" i="6"/>
  <c r="G153" i="5"/>
  <c r="U80" i="20" l="1"/>
  <c r="AA80" i="20"/>
  <c r="W80" i="20"/>
  <c r="AB80" i="20"/>
  <c r="V80" i="20"/>
  <c r="Y80" i="20"/>
  <c r="K153" i="8"/>
  <c r="L153" i="8"/>
  <c r="J153" i="8"/>
  <c r="D153" i="8"/>
  <c r="F153" i="8" s="1"/>
  <c r="C153" i="8"/>
  <c r="D152" i="6"/>
  <c r="F152" i="6" s="1"/>
  <c r="C152" i="6"/>
  <c r="K153" i="5"/>
  <c r="L153" i="5"/>
  <c r="J153" i="5"/>
  <c r="D153" i="5" s="1"/>
  <c r="F153" i="5" s="1"/>
  <c r="C153" i="5"/>
  <c r="J158" i="12"/>
  <c r="D158" i="12" s="1"/>
  <c r="F158" i="12" s="1"/>
  <c r="K153" i="7"/>
  <c r="L153" i="7"/>
  <c r="J153" i="7"/>
  <c r="Z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V81" i="20" s="1"/>
  <c r="AR80" i="20"/>
  <c r="AS80" i="20"/>
  <c r="AT80" i="20"/>
  <c r="AU80" i="20"/>
  <c r="T79" i="20"/>
  <c r="S79" i="20"/>
  <c r="D17" i="25"/>
  <c r="D18" i="25"/>
  <c r="D19" i="25"/>
  <c r="D20" i="25"/>
  <c r="B20" i="25"/>
  <c r="B21" i="25"/>
  <c r="B22" i="25"/>
  <c r="B23" i="25"/>
  <c r="B24" i="25"/>
  <c r="AY81" i="20" l="1"/>
  <c r="AW81" i="20"/>
  <c r="U79" i="20"/>
  <c r="AA79" i="20"/>
  <c r="W79" i="20"/>
  <c r="AB79" i="20"/>
  <c r="V79" i="20"/>
  <c r="Y79" i="20"/>
  <c r="D153" i="7"/>
  <c r="F153" i="7" s="1"/>
  <c r="G156" i="10"/>
  <c r="K157" i="10"/>
  <c r="L157" i="10"/>
  <c r="J157" i="10"/>
  <c r="D157" i="10" s="1"/>
  <c r="F157" i="10" s="1"/>
  <c r="C157" i="10"/>
  <c r="G156" i="9"/>
  <c r="K157" i="9"/>
  <c r="J157" i="9"/>
  <c r="D157" i="9" s="1"/>
  <c r="F157" i="9" s="1"/>
  <c r="G157" i="9"/>
  <c r="C157" i="9"/>
  <c r="G156" i="11"/>
  <c r="L157" i="11"/>
  <c r="K157" i="11"/>
  <c r="J157" i="11"/>
  <c r="D157" i="11" s="1"/>
  <c r="F157" i="11" s="1"/>
  <c r="G157" i="11"/>
  <c r="C157" i="11"/>
  <c r="K157" i="12"/>
  <c r="L157" i="12"/>
  <c r="J157" i="12"/>
  <c r="D157" i="12" s="1"/>
  <c r="F157" i="12" s="1"/>
  <c r="G157" i="12"/>
  <c r="G156" i="12"/>
  <c r="C157" i="12"/>
  <c r="K152" i="8"/>
  <c r="L152" i="8"/>
  <c r="J152" i="8"/>
  <c r="D152" i="8" s="1"/>
  <c r="F152" i="8" s="1"/>
  <c r="G152" i="8"/>
  <c r="C152" i="8"/>
  <c r="K152" i="7"/>
  <c r="L152" i="7"/>
  <c r="J152" i="7"/>
  <c r="D152" i="7" s="1"/>
  <c r="F152" i="7" s="1"/>
  <c r="G152" i="7"/>
  <c r="C152" i="7"/>
  <c r="G152" i="5"/>
  <c r="C152" i="5"/>
  <c r="L152" i="5"/>
  <c r="K152" i="5"/>
  <c r="J152" i="5"/>
  <c r="D152" i="5" s="1"/>
  <c r="F152" i="5" s="1"/>
  <c r="K151" i="6"/>
  <c r="L151" i="6"/>
  <c r="J151" i="6"/>
  <c r="D151" i="6" s="1"/>
  <c r="F151" i="6" s="1"/>
  <c r="G151" i="6"/>
  <c r="C151" i="6"/>
  <c r="Z79" i="20" l="1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V80" i="20" s="1"/>
  <c r="AR79" i="20"/>
  <c r="AS79" i="20"/>
  <c r="AT79" i="20"/>
  <c r="AU79" i="20"/>
  <c r="B84" i="20"/>
  <c r="B83" i="20"/>
  <c r="B82" i="20"/>
  <c r="B81" i="20"/>
  <c r="B80" i="20"/>
  <c r="AY80" i="20" l="1"/>
  <c r="AW80" i="20"/>
  <c r="BB82" i="20"/>
  <c r="BC82" i="20"/>
  <c r="BD82" i="20"/>
  <c r="BA82" i="20"/>
  <c r="BB83" i="20"/>
  <c r="BC83" i="20"/>
  <c r="BD83" i="20"/>
  <c r="BA83" i="20"/>
  <c r="BB81" i="20"/>
  <c r="BC81" i="20"/>
  <c r="BD81" i="20"/>
  <c r="BA81" i="20"/>
  <c r="BB80" i="20"/>
  <c r="BC80" i="20"/>
  <c r="BD80" i="20"/>
  <c r="BA80" i="20"/>
  <c r="BA84" i="20"/>
  <c r="BB84" i="20"/>
  <c r="BC84" i="20"/>
  <c r="BD84" i="20"/>
  <c r="K156" i="10"/>
  <c r="L156" i="10"/>
  <c r="J156" i="10"/>
  <c r="D156" i="10" s="1"/>
  <c r="F156" i="10" s="1"/>
  <c r="G155" i="10"/>
  <c r="C156" i="10"/>
  <c r="G155" i="9"/>
  <c r="C156" i="9"/>
  <c r="J156" i="9"/>
  <c r="D156" i="9" s="1"/>
  <c r="F156" i="9" s="1"/>
  <c r="K156" i="9"/>
  <c r="L156" i="11"/>
  <c r="K156" i="11"/>
  <c r="J156" i="11"/>
  <c r="D156" i="11" s="1"/>
  <c r="F156" i="11" s="1"/>
  <c r="G155" i="11"/>
  <c r="C156" i="11"/>
  <c r="K156" i="12"/>
  <c r="L156" i="12"/>
  <c r="J156" i="12"/>
  <c r="D156" i="12" s="1"/>
  <c r="F156" i="12" s="1"/>
  <c r="G155" i="12"/>
  <c r="C156" i="12"/>
  <c r="K151" i="8"/>
  <c r="L151" i="8"/>
  <c r="J151" i="8"/>
  <c r="D151" i="8" s="1"/>
  <c r="F151" i="8" s="1"/>
  <c r="G151" i="8"/>
  <c r="C151" i="8"/>
  <c r="K150" i="7"/>
  <c r="K151" i="7"/>
  <c r="L150" i="7" s="1"/>
  <c r="L151" i="7"/>
  <c r="J151" i="7"/>
  <c r="D151" i="7" s="1"/>
  <c r="F151" i="7" s="1"/>
  <c r="G151" i="7"/>
  <c r="C151" i="7"/>
  <c r="L150" i="6"/>
  <c r="K150" i="6"/>
  <c r="J150" i="6"/>
  <c r="G150" i="6"/>
  <c r="D150" i="6"/>
  <c r="F150" i="6" s="1"/>
  <c r="C150" i="6"/>
  <c r="K151" i="5"/>
  <c r="L151" i="5"/>
  <c r="J151" i="5"/>
  <c r="D151" i="5" s="1"/>
  <c r="F151" i="5" s="1"/>
  <c r="G151" i="5"/>
  <c r="C151" i="5"/>
  <c r="BE84" i="20" l="1"/>
  <c r="BE83" i="20"/>
  <c r="BE80" i="20"/>
  <c r="BE81" i="20"/>
  <c r="BE82" i="20"/>
  <c r="Z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R78" i="20"/>
  <c r="AT78" i="20"/>
  <c r="AU78" i="20"/>
  <c r="T78" i="20"/>
  <c r="AB78" i="20" s="1"/>
  <c r="S78" i="20"/>
  <c r="AY79" i="20" l="1"/>
  <c r="AW79" i="20"/>
  <c r="U78" i="20"/>
  <c r="AA78" i="20"/>
  <c r="V78" i="20"/>
  <c r="Y78" i="20"/>
  <c r="AS78" i="20"/>
  <c r="AQ78" i="20"/>
  <c r="AV79" i="20" s="1"/>
  <c r="W78" i="20"/>
  <c r="T77" i="20"/>
  <c r="S77" i="20"/>
  <c r="L155" i="11"/>
  <c r="K155" i="11"/>
  <c r="J155" i="11"/>
  <c r="D155" i="11" s="1"/>
  <c r="F155" i="11" s="1"/>
  <c r="C155" i="11"/>
  <c r="K155" i="12"/>
  <c r="L155" i="12"/>
  <c r="J155" i="12"/>
  <c r="G154" i="12"/>
  <c r="D155" i="12"/>
  <c r="F155" i="12" s="1"/>
  <c r="C155" i="12"/>
  <c r="G149" i="6"/>
  <c r="C149" i="6"/>
  <c r="K155" i="10"/>
  <c r="L155" i="10"/>
  <c r="J155" i="10"/>
  <c r="G154" i="10"/>
  <c r="D155" i="10"/>
  <c r="F155" i="10" s="1"/>
  <c r="C155" i="10"/>
  <c r="G154" i="9"/>
  <c r="C155" i="9"/>
  <c r="K155" i="9"/>
  <c r="J155" i="9"/>
  <c r="D155" i="9" s="1"/>
  <c r="F155" i="9" s="1"/>
  <c r="K150" i="8"/>
  <c r="L150" i="8"/>
  <c r="J150" i="8"/>
  <c r="D150" i="8" s="1"/>
  <c r="F150" i="8" s="1"/>
  <c r="G150" i="8"/>
  <c r="C150" i="8"/>
  <c r="J150" i="7"/>
  <c r="D150" i="7" s="1"/>
  <c r="F150" i="7" s="1"/>
  <c r="G150" i="7"/>
  <c r="C150" i="7"/>
  <c r="L149" i="6"/>
  <c r="K149" i="6"/>
  <c r="J149" i="6"/>
  <c r="D149" i="6" s="1"/>
  <c r="F149" i="6" s="1"/>
  <c r="K150" i="5"/>
  <c r="L150" i="5"/>
  <c r="J150" i="5"/>
  <c r="D150" i="5" s="1"/>
  <c r="F150" i="5" s="1"/>
  <c r="G150" i="5"/>
  <c r="C150" i="5"/>
  <c r="W77" i="20" l="1"/>
  <c r="AB77" i="20"/>
  <c r="U77" i="20"/>
  <c r="AA77" i="20"/>
  <c r="V77" i="20"/>
  <c r="Y77" i="20"/>
  <c r="Z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V78" i="20" s="1"/>
  <c r="AR77" i="20"/>
  <c r="AS77" i="20"/>
  <c r="AT77" i="20"/>
  <c r="AU77" i="20"/>
  <c r="B23" i="23"/>
  <c r="B24" i="23"/>
  <c r="B25" i="23"/>
  <c r="B26" i="23"/>
  <c r="B27" i="23"/>
  <c r="B28" i="23"/>
  <c r="AY78" i="20" l="1"/>
  <c r="AW78" i="20"/>
  <c r="K154" i="10"/>
  <c r="L154" i="10"/>
  <c r="J154" i="10"/>
  <c r="D154" i="10" s="1"/>
  <c r="F154" i="10" s="1"/>
  <c r="G153" i="10"/>
  <c r="C154" i="10"/>
  <c r="G153" i="9"/>
  <c r="C154" i="9"/>
  <c r="K149" i="8"/>
  <c r="L149" i="8"/>
  <c r="J149" i="8"/>
  <c r="D149" i="8" s="1"/>
  <c r="F149" i="8" s="1"/>
  <c r="G149" i="8"/>
  <c r="C149" i="8"/>
  <c r="K154" i="9"/>
  <c r="J154" i="9"/>
  <c r="D154" i="9" s="1"/>
  <c r="F154" i="9" s="1"/>
  <c r="L154" i="11"/>
  <c r="K154" i="11"/>
  <c r="J154" i="11"/>
  <c r="G154" i="11"/>
  <c r="C154" i="11"/>
  <c r="J154" i="12"/>
  <c r="D154" i="12" s="1"/>
  <c r="F154" i="12" s="1"/>
  <c r="K154" i="12"/>
  <c r="L154" i="12"/>
  <c r="G153" i="12"/>
  <c r="C154" i="12"/>
  <c r="G149" i="7"/>
  <c r="J149" i="7"/>
  <c r="D149" i="7" s="1"/>
  <c r="F149" i="7" s="1"/>
  <c r="K149" i="7"/>
  <c r="L149" i="7"/>
  <c r="C149" i="7"/>
  <c r="L148" i="6"/>
  <c r="K148" i="6"/>
  <c r="J148" i="6"/>
  <c r="D148" i="6" s="1"/>
  <c r="F148" i="6" s="1"/>
  <c r="G148" i="6"/>
  <c r="C148" i="6"/>
  <c r="K149" i="5"/>
  <c r="L149" i="5"/>
  <c r="J149" i="5"/>
  <c r="D149" i="5" s="1"/>
  <c r="F149" i="5" s="1"/>
  <c r="G149" i="5"/>
  <c r="C149" i="5"/>
  <c r="T76" i="20" l="1"/>
  <c r="S76" i="20"/>
  <c r="Z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R76" i="20"/>
  <c r="AT76" i="20"/>
  <c r="AU76" i="20"/>
  <c r="D16" i="25"/>
  <c r="T74" i="20"/>
  <c r="S74" i="20"/>
  <c r="Z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R75" i="20"/>
  <c r="AT75" i="20"/>
  <c r="AU75" i="20"/>
  <c r="S75" i="20"/>
  <c r="T75" i="20"/>
  <c r="AY76" i="20" l="1"/>
  <c r="AW76" i="20"/>
  <c r="AY77" i="20"/>
  <c r="AW77" i="20"/>
  <c r="U74" i="20"/>
  <c r="AA74" i="20"/>
  <c r="W75" i="20"/>
  <c r="AB75" i="20"/>
  <c r="W74" i="20"/>
  <c r="AB74" i="20"/>
  <c r="U76" i="20"/>
  <c r="AA76" i="20"/>
  <c r="U75" i="20"/>
  <c r="AA75" i="20"/>
  <c r="W76" i="20"/>
  <c r="AB76" i="20"/>
  <c r="V74" i="20"/>
  <c r="Y74" i="20"/>
  <c r="V76" i="20"/>
  <c r="Y76" i="20"/>
  <c r="V75" i="20"/>
  <c r="Y75" i="20"/>
  <c r="AS76" i="20"/>
  <c r="AQ76" i="20"/>
  <c r="AV77" i="20" s="1"/>
  <c r="AS75" i="20"/>
  <c r="AQ75" i="20"/>
  <c r="AV76" i="20" s="1"/>
  <c r="K153" i="12"/>
  <c r="L153" i="12"/>
  <c r="J153" i="12"/>
  <c r="D153" i="12" s="1"/>
  <c r="F153" i="12" s="1"/>
  <c r="C153" i="12"/>
  <c r="K153" i="10"/>
  <c r="L153" i="10"/>
  <c r="J153" i="10"/>
  <c r="D153" i="10"/>
  <c r="F153" i="10" s="1"/>
  <c r="C153" i="10"/>
  <c r="K153" i="9"/>
  <c r="J153" i="9"/>
  <c r="D153" i="9" s="1"/>
  <c r="F153" i="9" s="1"/>
  <c r="C153" i="9"/>
  <c r="C153" i="11"/>
  <c r="L153" i="11"/>
  <c r="K153" i="11"/>
  <c r="J153" i="11"/>
  <c r="D153" i="11" s="1"/>
  <c r="F153" i="11" s="1"/>
  <c r="K148" i="7"/>
  <c r="L148" i="7"/>
  <c r="J148" i="7"/>
  <c r="D148" i="7" s="1"/>
  <c r="F148" i="7" s="1"/>
  <c r="G148" i="7"/>
  <c r="C148" i="7"/>
  <c r="K148" i="8"/>
  <c r="L148" i="8"/>
  <c r="J148" i="8"/>
  <c r="D148" i="8" s="1"/>
  <c r="F148" i="8" s="1"/>
  <c r="G148" i="8"/>
  <c r="C148" i="8"/>
  <c r="G147" i="6"/>
  <c r="C147" i="6"/>
  <c r="L147" i="6"/>
  <c r="K147" i="6"/>
  <c r="J147" i="6"/>
  <c r="D147" i="6" s="1"/>
  <c r="F147" i="6" s="1"/>
  <c r="K148" i="5"/>
  <c r="L148" i="5"/>
  <c r="J148" i="5"/>
  <c r="D148" i="5" s="1"/>
  <c r="F148" i="5" s="1"/>
  <c r="G148" i="5"/>
  <c r="C148" i="5"/>
  <c r="D3" i="25" l="1"/>
  <c r="D4" i="25"/>
  <c r="D5" i="25"/>
  <c r="D6" i="25"/>
  <c r="D7" i="25"/>
  <c r="D8" i="25"/>
  <c r="D9" i="25"/>
  <c r="D10" i="25"/>
  <c r="D11" i="25"/>
  <c r="D12" i="25"/>
  <c r="D13" i="25"/>
  <c r="D14" i="25"/>
  <c r="D15" i="25"/>
  <c r="AL4" i="20" l="1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" i="20"/>
  <c r="E6" i="25"/>
  <c r="E7" i="25" s="1"/>
  <c r="E8" i="25" s="1"/>
  <c r="E9" i="25" s="1"/>
  <c r="E10" i="25" s="1"/>
  <c r="E11" i="25" s="1"/>
  <c r="E12" i="25" s="1"/>
  <c r="E3" i="25"/>
  <c r="E4" i="25" s="1"/>
  <c r="E5" i="25" s="1"/>
  <c r="B15" i="25"/>
  <c r="A16" i="25"/>
  <c r="B16" i="25" s="1"/>
  <c r="A17" i="25" l="1"/>
  <c r="G152" i="10"/>
  <c r="C152" i="10"/>
  <c r="K152" i="10"/>
  <c r="L152" i="10"/>
  <c r="J152" i="10"/>
  <c r="B17" i="25" l="1"/>
  <c r="A18" i="25"/>
  <c r="G152" i="11"/>
  <c r="C152" i="11"/>
  <c r="G151" i="12"/>
  <c r="K152" i="12"/>
  <c r="L152" i="12"/>
  <c r="J152" i="12"/>
  <c r="D152" i="12" s="1"/>
  <c r="F152" i="12" s="1"/>
  <c r="G152" i="12"/>
  <c r="C152" i="12"/>
  <c r="G147" i="8"/>
  <c r="C147" i="8"/>
  <c r="L147" i="8"/>
  <c r="K147" i="8"/>
  <c r="J147" i="8"/>
  <c r="D147" i="8" s="1"/>
  <c r="F147" i="8" s="1"/>
  <c r="K152" i="9"/>
  <c r="J152" i="9"/>
  <c r="D152" i="9" s="1"/>
  <c r="F152" i="9" s="1"/>
  <c r="G152" i="9"/>
  <c r="C152" i="9"/>
  <c r="L152" i="11"/>
  <c r="K152" i="11"/>
  <c r="J152" i="11"/>
  <c r="D152" i="11" s="1"/>
  <c r="F152" i="11" s="1"/>
  <c r="K147" i="7"/>
  <c r="L147" i="7"/>
  <c r="J147" i="7"/>
  <c r="D147" i="7" s="1"/>
  <c r="F147" i="7" s="1"/>
  <c r="G147" i="7"/>
  <c r="C147" i="7"/>
  <c r="L146" i="6"/>
  <c r="K146" i="6"/>
  <c r="J146" i="6"/>
  <c r="D146" i="6" s="1"/>
  <c r="F146" i="6" s="1"/>
  <c r="G146" i="6"/>
  <c r="C146" i="6"/>
  <c r="K147" i="5"/>
  <c r="L147" i="5"/>
  <c r="J147" i="5"/>
  <c r="D147" i="5" s="1"/>
  <c r="F147" i="5" s="1"/>
  <c r="G147" i="5"/>
  <c r="C147" i="5"/>
  <c r="A19" i="25" l="1"/>
  <c r="B19" i="25" s="1"/>
  <c r="B18" i="25"/>
  <c r="B79" i="20"/>
  <c r="B78" i="20"/>
  <c r="B77" i="20"/>
  <c r="B76" i="20"/>
  <c r="B75" i="20"/>
  <c r="Z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V75" i="20" s="1"/>
  <c r="AR74" i="20"/>
  <c r="AS74" i="20"/>
  <c r="AT74" i="20"/>
  <c r="AU74" i="20"/>
  <c r="AY75" i="20" l="1"/>
  <c r="AW75" i="20"/>
  <c r="BD75" i="20"/>
  <c r="BA75" i="20"/>
  <c r="BB75" i="20"/>
  <c r="BC75" i="20"/>
  <c r="BC78" i="20"/>
  <c r="BD78" i="20"/>
  <c r="BA78" i="20"/>
  <c r="BB78" i="20"/>
  <c r="BC79" i="20"/>
  <c r="BD79" i="20"/>
  <c r="BA79" i="20"/>
  <c r="BB79" i="20"/>
  <c r="BC76" i="20"/>
  <c r="BD76" i="20"/>
  <c r="BA76" i="20"/>
  <c r="BB76" i="20"/>
  <c r="BC77" i="20"/>
  <c r="BD77" i="20"/>
  <c r="BA77" i="20"/>
  <c r="BB77" i="20"/>
  <c r="K151" i="10"/>
  <c r="L151" i="10"/>
  <c r="J151" i="10"/>
  <c r="D151" i="10" s="1"/>
  <c r="F151" i="10" s="1"/>
  <c r="G150" i="10"/>
  <c r="C151" i="10"/>
  <c r="K151" i="9"/>
  <c r="J151" i="9"/>
  <c r="D151" i="9" s="1"/>
  <c r="G151" i="9"/>
  <c r="C151" i="9"/>
  <c r="K151" i="11"/>
  <c r="L151" i="11"/>
  <c r="J151" i="11"/>
  <c r="D151" i="11" s="1"/>
  <c r="F151" i="11" s="1"/>
  <c r="G151" i="11"/>
  <c r="C151" i="11"/>
  <c r="K151" i="12"/>
  <c r="L151" i="12"/>
  <c r="J151" i="12"/>
  <c r="D151" i="12" s="1"/>
  <c r="F151" i="12" s="1"/>
  <c r="C151" i="12"/>
  <c r="G145" i="8"/>
  <c r="J145" i="8"/>
  <c r="D145" i="8" s="1"/>
  <c r="F145" i="8" s="1"/>
  <c r="K145" i="8"/>
  <c r="G146" i="8"/>
  <c r="J146" i="8"/>
  <c r="D146" i="8" s="1"/>
  <c r="F146" i="8" s="1"/>
  <c r="K146" i="8"/>
  <c r="L145" i="8" s="1"/>
  <c r="L146" i="8"/>
  <c r="C145" i="8"/>
  <c r="C146" i="8"/>
  <c r="K146" i="7"/>
  <c r="L146" i="7"/>
  <c r="J146" i="7"/>
  <c r="D146" i="7" s="1"/>
  <c r="F146" i="7" s="1"/>
  <c r="G146" i="7"/>
  <c r="C146" i="7"/>
  <c r="G145" i="6"/>
  <c r="C145" i="6"/>
  <c r="L145" i="6"/>
  <c r="K145" i="6"/>
  <c r="J145" i="6"/>
  <c r="D145" i="6" s="1"/>
  <c r="F145" i="6" s="1"/>
  <c r="J146" i="5"/>
  <c r="D146" i="5" s="1"/>
  <c r="F146" i="5" s="1"/>
  <c r="K146" i="5"/>
  <c r="L146" i="5"/>
  <c r="G146" i="5"/>
  <c r="C146" i="5"/>
  <c r="BE77" i="20" l="1"/>
  <c r="BE78" i="20"/>
  <c r="BE79" i="20"/>
  <c r="BE76" i="20"/>
  <c r="BE75" i="20"/>
  <c r="Z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R73" i="20"/>
  <c r="AT73" i="20"/>
  <c r="AU73" i="20"/>
  <c r="T73" i="20"/>
  <c r="S73" i="20"/>
  <c r="Z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R72" i="20"/>
  <c r="AT72" i="20"/>
  <c r="AU72" i="20"/>
  <c r="T72" i="20"/>
  <c r="S72" i="20"/>
  <c r="AY73" i="20" l="1"/>
  <c r="AW73" i="20"/>
  <c r="AY74" i="20"/>
  <c r="AW74" i="20"/>
  <c r="U72" i="20"/>
  <c r="AA72" i="20"/>
  <c r="U73" i="20"/>
  <c r="AA73" i="20"/>
  <c r="W72" i="20"/>
  <c r="AB72" i="20"/>
  <c r="W73" i="20"/>
  <c r="AB73" i="20"/>
  <c r="Y72" i="20"/>
  <c r="Y73" i="20"/>
  <c r="AS73" i="20"/>
  <c r="AQ72" i="20"/>
  <c r="AV73" i="20" s="1"/>
  <c r="AS72" i="20"/>
  <c r="V72" i="20"/>
  <c r="AQ73" i="20"/>
  <c r="AV74" i="20" s="1"/>
  <c r="V73" i="20"/>
  <c r="G91" i="5"/>
  <c r="G66" i="5"/>
  <c r="G107" i="5"/>
  <c r="F150" i="11"/>
  <c r="K150" i="10"/>
  <c r="L150" i="10"/>
  <c r="J150" i="10"/>
  <c r="D150" i="10" s="1"/>
  <c r="F150" i="10" s="1"/>
  <c r="G149" i="10"/>
  <c r="C150" i="10"/>
  <c r="K150" i="9"/>
  <c r="J150" i="9"/>
  <c r="D150" i="9" s="1"/>
  <c r="F150" i="9" s="1"/>
  <c r="C150" i="9"/>
  <c r="G149" i="9"/>
  <c r="L150" i="11"/>
  <c r="K150" i="11"/>
  <c r="J150" i="11"/>
  <c r="E149" i="11" s="1"/>
  <c r="G149" i="11" s="1"/>
  <c r="G150" i="11"/>
  <c r="C150" i="11"/>
  <c r="G149" i="12"/>
  <c r="K150" i="12"/>
  <c r="L150" i="12"/>
  <c r="J150" i="12"/>
  <c r="D150" i="12" s="1"/>
  <c r="F150" i="12" s="1"/>
  <c r="G150" i="12"/>
  <c r="C150" i="12"/>
  <c r="K144" i="8"/>
  <c r="L144" i="8"/>
  <c r="J144" i="8"/>
  <c r="D144" i="8" s="1"/>
  <c r="F144" i="8" s="1"/>
  <c r="G144" i="8"/>
  <c r="C144" i="8"/>
  <c r="G145" i="7"/>
  <c r="G144" i="6"/>
  <c r="C144" i="6"/>
  <c r="L144" i="6"/>
  <c r="K144" i="6"/>
  <c r="J144" i="6"/>
  <c r="D144" i="6" s="1"/>
  <c r="F144" i="6" s="1"/>
  <c r="K145" i="5"/>
  <c r="L145" i="5"/>
  <c r="J145" i="5"/>
  <c r="D145" i="5" s="1"/>
  <c r="F145" i="5" s="1"/>
  <c r="G145" i="5"/>
  <c r="C145" i="5"/>
  <c r="Z71" i="20" l="1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R71" i="20"/>
  <c r="AT71" i="20"/>
  <c r="AU71" i="20"/>
  <c r="S71" i="20"/>
  <c r="T71" i="20"/>
  <c r="AB71" i="20" s="1"/>
  <c r="K145" i="7"/>
  <c r="L145" i="7"/>
  <c r="C145" i="7"/>
  <c r="J145" i="7"/>
  <c r="D145" i="7" s="1"/>
  <c r="F145" i="7" s="1"/>
  <c r="AY72" i="20" l="1"/>
  <c r="AW72" i="20"/>
  <c r="Y71" i="20"/>
  <c r="U71" i="20"/>
  <c r="AA71" i="20"/>
  <c r="AQ71" i="20"/>
  <c r="AV72" i="20" s="1"/>
  <c r="AS71" i="20"/>
  <c r="V71" i="20"/>
  <c r="W71" i="20"/>
  <c r="L144" i="7"/>
  <c r="K144" i="7"/>
  <c r="J144" i="7"/>
  <c r="D144" i="7" s="1"/>
  <c r="F144" i="7" s="1"/>
  <c r="G144" i="7"/>
  <c r="C144" i="7"/>
  <c r="G143" i="6"/>
  <c r="C143" i="6"/>
  <c r="G148" i="10"/>
  <c r="C149" i="10"/>
  <c r="K149" i="10"/>
  <c r="L149" i="10"/>
  <c r="J149" i="10"/>
  <c r="D149" i="10" s="1"/>
  <c r="F149" i="10" s="1"/>
  <c r="K149" i="9"/>
  <c r="J149" i="9"/>
  <c r="D149" i="9" s="1"/>
  <c r="F149" i="9" s="1"/>
  <c r="G148" i="9"/>
  <c r="C149" i="9"/>
  <c r="K149" i="11"/>
  <c r="L149" i="11"/>
  <c r="J149" i="11"/>
  <c r="D149" i="11" s="1"/>
  <c r="F149" i="11" s="1"/>
  <c r="G148" i="11"/>
  <c r="C149" i="11"/>
  <c r="K149" i="12"/>
  <c r="L149" i="12"/>
  <c r="J149" i="12"/>
  <c r="D149" i="12" s="1"/>
  <c r="F149" i="12" s="1"/>
  <c r="G148" i="12"/>
  <c r="C149" i="12"/>
  <c r="L143" i="6"/>
  <c r="K143" i="6"/>
  <c r="J143" i="6"/>
  <c r="D143" i="6" s="1"/>
  <c r="F143" i="6" s="1"/>
  <c r="K144" i="5"/>
  <c r="L144" i="5"/>
  <c r="J144" i="5"/>
  <c r="D144" i="5" s="1"/>
  <c r="F144" i="5" s="1"/>
  <c r="G144" i="5"/>
  <c r="C144" i="5"/>
  <c r="B20" i="23" l="1"/>
  <c r="B21" i="23"/>
  <c r="B22" i="23"/>
  <c r="AV3" i="23" l="1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" i="23"/>
  <c r="AU3" i="23"/>
  <c r="AU4" i="23"/>
  <c r="AU5" i="23"/>
  <c r="AU6" i="23"/>
  <c r="AU7" i="23"/>
  <c r="AU8" i="23"/>
  <c r="AU9" i="23"/>
  <c r="AU10" i="23"/>
  <c r="AU11" i="23"/>
  <c r="AU12" i="23"/>
  <c r="AU13" i="23"/>
  <c r="AU14" i="23"/>
  <c r="AU15" i="23"/>
  <c r="AU16" i="23"/>
  <c r="AU17" i="23"/>
  <c r="AU18" i="23"/>
  <c r="AU19" i="23"/>
  <c r="AU2" i="23"/>
  <c r="AT3" i="23"/>
  <c r="AT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" i="23"/>
  <c r="AS3" i="23"/>
  <c r="AS4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" i="23"/>
  <c r="AQ3" i="23"/>
  <c r="AQ4" i="23"/>
  <c r="AQ5" i="23"/>
  <c r="AQ6" i="23"/>
  <c r="AQ7" i="23"/>
  <c r="AQ8" i="23"/>
  <c r="AQ10" i="23"/>
  <c r="AQ11" i="23"/>
  <c r="AQ12" i="23"/>
  <c r="AQ13" i="23"/>
  <c r="AQ14" i="23"/>
  <c r="AQ15" i="23"/>
  <c r="AQ16" i="23"/>
  <c r="AQ17" i="23"/>
  <c r="AQ18" i="23"/>
  <c r="AQ19" i="23"/>
  <c r="AO9" i="23"/>
  <c r="AQ9" i="23" s="1"/>
  <c r="AE18" i="23"/>
  <c r="AF18" i="23"/>
  <c r="AG18" i="23"/>
  <c r="AH18" i="23"/>
  <c r="AI18" i="23"/>
  <c r="AJ18" i="23"/>
  <c r="AK18" i="23"/>
  <c r="AL18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" i="23"/>
  <c r="AM4" i="23"/>
  <c r="AM5" i="23"/>
  <c r="AM16" i="23"/>
  <c r="AM2" i="23"/>
  <c r="Y18" i="23"/>
  <c r="AM18" i="23" s="1"/>
  <c r="Z18" i="23"/>
  <c r="AA18" i="23"/>
  <c r="AB18" i="23"/>
  <c r="Y19" i="23"/>
  <c r="AM19" i="23" s="1"/>
  <c r="Z19" i="23"/>
  <c r="AA19" i="23"/>
  <c r="AB19" i="23"/>
  <c r="AE19" i="23"/>
  <c r="AF19" i="23"/>
  <c r="AG19" i="23"/>
  <c r="AH19" i="23"/>
  <c r="AI19" i="23"/>
  <c r="AJ19" i="23"/>
  <c r="AK19" i="23"/>
  <c r="AL19" i="23"/>
  <c r="BI21" i="23"/>
  <c r="BH21" i="23"/>
  <c r="BG21" i="23"/>
  <c r="BF21" i="23"/>
  <c r="BE21" i="23"/>
  <c r="BD21" i="23"/>
  <c r="BC21" i="23"/>
  <c r="BB21" i="23"/>
  <c r="AK4" i="23"/>
  <c r="AL4" i="23"/>
  <c r="AK5" i="23"/>
  <c r="AL5" i="23"/>
  <c r="AK6" i="23"/>
  <c r="AL6" i="23"/>
  <c r="AK7" i="23"/>
  <c r="AL7" i="23"/>
  <c r="AK8" i="23"/>
  <c r="AL8" i="23"/>
  <c r="AK9" i="23"/>
  <c r="AL9" i="23"/>
  <c r="AK10" i="23"/>
  <c r="AL10" i="23"/>
  <c r="AK11" i="23"/>
  <c r="AL11" i="23"/>
  <c r="AK12" i="23"/>
  <c r="AL12" i="23"/>
  <c r="AK13" i="23"/>
  <c r="AL13" i="23"/>
  <c r="AK14" i="23"/>
  <c r="AL14" i="23"/>
  <c r="AK15" i="23"/>
  <c r="AL15" i="23"/>
  <c r="AK16" i="23"/>
  <c r="AL16" i="23"/>
  <c r="AL3" i="23"/>
  <c r="AK3" i="23"/>
  <c r="AL17" i="23"/>
  <c r="AK17" i="23"/>
  <c r="AE16" i="23"/>
  <c r="AF16" i="23"/>
  <c r="AG16" i="23"/>
  <c r="AH16" i="23"/>
  <c r="AI16" i="23"/>
  <c r="AJ16" i="23"/>
  <c r="AE17" i="23"/>
  <c r="AF17" i="23"/>
  <c r="AG17" i="23"/>
  <c r="AH17" i="23"/>
  <c r="AI17" i="23"/>
  <c r="AJ17" i="23"/>
  <c r="K148" i="10"/>
  <c r="L148" i="10"/>
  <c r="J148" i="10"/>
  <c r="D148" i="10"/>
  <c r="F148" i="10" s="1"/>
  <c r="C148" i="10"/>
  <c r="F148" i="12"/>
  <c r="K148" i="12"/>
  <c r="L148" i="12"/>
  <c r="J148" i="12"/>
  <c r="L148" i="11"/>
  <c r="K148" i="11"/>
  <c r="J148" i="11"/>
  <c r="D148" i="11" s="1"/>
  <c r="F148" i="11" s="1"/>
  <c r="C148" i="11"/>
  <c r="K148" i="9"/>
  <c r="J148" i="9"/>
  <c r="D148" i="9" s="1"/>
  <c r="F148" i="9" s="1"/>
  <c r="C148" i="9"/>
  <c r="D148" i="12"/>
  <c r="C148" i="12"/>
  <c r="K143" i="8"/>
  <c r="L143" i="8"/>
  <c r="J143" i="8"/>
  <c r="D143" i="8" s="1"/>
  <c r="F143" i="8" s="1"/>
  <c r="G143" i="8"/>
  <c r="C143" i="8"/>
  <c r="G143" i="7"/>
  <c r="G142" i="6"/>
  <c r="L142" i="6"/>
  <c r="K142" i="6"/>
  <c r="J142" i="6"/>
  <c r="D142" i="6" s="1"/>
  <c r="F142" i="6" s="1"/>
  <c r="C142" i="6"/>
  <c r="G143" i="5"/>
  <c r="J143" i="5" l="1"/>
  <c r="Z70" i="20" l="1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R70" i="20"/>
  <c r="AT70" i="20"/>
  <c r="AU70" i="20"/>
  <c r="T70" i="20"/>
  <c r="AB70" i="20" s="1"/>
  <c r="S70" i="20"/>
  <c r="B70" i="20"/>
  <c r="B71" i="20"/>
  <c r="B72" i="20"/>
  <c r="B73" i="20"/>
  <c r="B74" i="20"/>
  <c r="K143" i="5"/>
  <c r="L142" i="5" s="1"/>
  <c r="L143" i="5"/>
  <c r="D143" i="5"/>
  <c r="F143" i="5" s="1"/>
  <c r="C143" i="5"/>
  <c r="J143" i="7"/>
  <c r="D143" i="7" s="1"/>
  <c r="F143" i="7" s="1"/>
  <c r="K143" i="7"/>
  <c r="L143" i="7"/>
  <c r="C143" i="7"/>
  <c r="AY71" i="20" l="1"/>
  <c r="AW71" i="20"/>
  <c r="U70" i="20"/>
  <c r="AA70" i="20"/>
  <c r="BD74" i="20"/>
  <c r="BA74" i="20"/>
  <c r="BB74" i="20"/>
  <c r="BC74" i="20"/>
  <c r="BD73" i="20"/>
  <c r="BA73" i="20"/>
  <c r="BB73" i="20"/>
  <c r="BC73" i="20"/>
  <c r="BD72" i="20"/>
  <c r="BA72" i="20"/>
  <c r="BB72" i="20"/>
  <c r="BC72" i="20"/>
  <c r="V70" i="20"/>
  <c r="Y70" i="20"/>
  <c r="BB71" i="20"/>
  <c r="BC71" i="20"/>
  <c r="BD71" i="20"/>
  <c r="BD70" i="20"/>
  <c r="BB70" i="20"/>
  <c r="BC70" i="20"/>
  <c r="BA70" i="20"/>
  <c r="AQ70" i="20"/>
  <c r="W70" i="20"/>
  <c r="AS70" i="20"/>
  <c r="G147" i="10"/>
  <c r="G147" i="9"/>
  <c r="G147" i="11"/>
  <c r="G147" i="12"/>
  <c r="BA71" i="20" l="1"/>
  <c r="BE71" i="20" s="1"/>
  <c r="AV71" i="20"/>
  <c r="BE72" i="20"/>
  <c r="BE73" i="20"/>
  <c r="BE74" i="20"/>
  <c r="BE70" i="20"/>
  <c r="K147" i="10"/>
  <c r="L147" i="10"/>
  <c r="J147" i="10"/>
  <c r="D147" i="10" s="1"/>
  <c r="F147" i="10" s="1"/>
  <c r="G146" i="10"/>
  <c r="C147" i="10"/>
  <c r="K147" i="9"/>
  <c r="J147" i="9"/>
  <c r="D147" i="9" s="1"/>
  <c r="F147" i="9" s="1"/>
  <c r="G146" i="9"/>
  <c r="C147" i="9"/>
  <c r="L147" i="11"/>
  <c r="K147" i="11"/>
  <c r="J147" i="11"/>
  <c r="D147" i="11" s="1"/>
  <c r="F147" i="11" s="1"/>
  <c r="G146" i="11"/>
  <c r="C147" i="11"/>
  <c r="K147" i="12"/>
  <c r="L147" i="12"/>
  <c r="J147" i="12"/>
  <c r="D147" i="12" s="1"/>
  <c r="F147" i="12" s="1"/>
  <c r="G146" i="12"/>
  <c r="C147" i="12"/>
  <c r="K142" i="8"/>
  <c r="L142" i="8"/>
  <c r="J142" i="8"/>
  <c r="D142" i="8" s="1"/>
  <c r="G142" i="8"/>
  <c r="C142" i="8"/>
  <c r="K142" i="7"/>
  <c r="L142" i="7"/>
  <c r="J142" i="7"/>
  <c r="D142" i="7" s="1"/>
  <c r="F142" i="7" s="1"/>
  <c r="G142" i="7"/>
  <c r="C142" i="7"/>
  <c r="K142" i="5"/>
  <c r="L141" i="5" s="1"/>
  <c r="J142" i="5"/>
  <c r="K140" i="6"/>
  <c r="K141" i="6"/>
  <c r="L140" i="6" s="1"/>
  <c r="L141" i="6"/>
  <c r="J141" i="6"/>
  <c r="D141" i="6" s="1"/>
  <c r="F141" i="6" s="1"/>
  <c r="G141" i="6"/>
  <c r="C141" i="6"/>
  <c r="G142" i="5"/>
  <c r="D142" i="5"/>
  <c r="F142" i="5" s="1"/>
  <c r="C142" i="5"/>
  <c r="F142" i="8" l="1"/>
  <c r="Z69" i="20"/>
  <c r="AC69" i="20"/>
  <c r="AD69" i="20"/>
  <c r="AE69" i="20"/>
  <c r="AF69" i="20"/>
  <c r="AG69" i="20"/>
  <c r="AH69" i="20"/>
  <c r="AI69" i="20"/>
  <c r="AJ69" i="20"/>
  <c r="AK69" i="20"/>
  <c r="AL69" i="20"/>
  <c r="AM69" i="20"/>
  <c r="AN69" i="20"/>
  <c r="AO69" i="20"/>
  <c r="AP69" i="20"/>
  <c r="AR69" i="20"/>
  <c r="AT69" i="20"/>
  <c r="AU69" i="20"/>
  <c r="T69" i="20"/>
  <c r="AB69" i="20" s="1"/>
  <c r="S69" i="20"/>
  <c r="AE7" i="23"/>
  <c r="AF7" i="23"/>
  <c r="AG7" i="23"/>
  <c r="AH7" i="23"/>
  <c r="AI7" i="23"/>
  <c r="AJ7" i="23"/>
  <c r="AE8" i="23"/>
  <c r="AF8" i="23"/>
  <c r="AG8" i="23"/>
  <c r="AH8" i="23"/>
  <c r="AI8" i="23"/>
  <c r="AJ8" i="23"/>
  <c r="AE9" i="23"/>
  <c r="AF9" i="23"/>
  <c r="AG9" i="23"/>
  <c r="AH9" i="23"/>
  <c r="AI9" i="23"/>
  <c r="AJ9" i="23"/>
  <c r="AE10" i="23"/>
  <c r="AF10" i="23"/>
  <c r="AG10" i="23"/>
  <c r="AH10" i="23"/>
  <c r="AI10" i="23"/>
  <c r="AJ10" i="23"/>
  <c r="AE11" i="23"/>
  <c r="AF11" i="23"/>
  <c r="AG11" i="23"/>
  <c r="AH11" i="23"/>
  <c r="AI11" i="23"/>
  <c r="AJ11" i="23"/>
  <c r="AE12" i="23"/>
  <c r="AF12" i="23"/>
  <c r="AG12" i="23"/>
  <c r="AH12" i="23"/>
  <c r="AI12" i="23"/>
  <c r="AJ12" i="23"/>
  <c r="AE13" i="23"/>
  <c r="AF13" i="23"/>
  <c r="AG13" i="23"/>
  <c r="AH13" i="23"/>
  <c r="AI13" i="23"/>
  <c r="AJ13" i="23"/>
  <c r="AE14" i="23"/>
  <c r="AF14" i="23"/>
  <c r="AG14" i="23"/>
  <c r="AH14" i="23"/>
  <c r="AI14" i="23"/>
  <c r="AJ14" i="23"/>
  <c r="AE15" i="23"/>
  <c r="AF15" i="23"/>
  <c r="AG15" i="23"/>
  <c r="AH15" i="23"/>
  <c r="AI15" i="23"/>
  <c r="AJ15" i="23"/>
  <c r="Y8" i="23"/>
  <c r="AM8" i="23" s="1"/>
  <c r="Z8" i="23"/>
  <c r="AA8" i="23"/>
  <c r="AB8" i="23"/>
  <c r="Y9" i="23"/>
  <c r="AM9" i="23" s="1"/>
  <c r="Z9" i="23"/>
  <c r="AA9" i="23"/>
  <c r="AB9" i="23"/>
  <c r="Y10" i="23"/>
  <c r="AM10" i="23" s="1"/>
  <c r="Z10" i="23"/>
  <c r="AA10" i="23"/>
  <c r="AB10" i="23"/>
  <c r="Y11" i="23"/>
  <c r="AM11" i="23" s="1"/>
  <c r="Z11" i="23"/>
  <c r="AA11" i="23"/>
  <c r="AB11" i="23"/>
  <c r="Y12" i="23"/>
  <c r="AM12" i="23" s="1"/>
  <c r="Z12" i="23"/>
  <c r="AA12" i="23"/>
  <c r="AB12" i="23"/>
  <c r="Y13" i="23"/>
  <c r="AM13" i="23" s="1"/>
  <c r="Z13" i="23"/>
  <c r="AA13" i="23"/>
  <c r="AB13" i="23"/>
  <c r="Y14" i="23"/>
  <c r="AM14" i="23" s="1"/>
  <c r="Z14" i="23"/>
  <c r="AA14" i="23"/>
  <c r="AB14" i="23"/>
  <c r="Y15" i="23"/>
  <c r="AM15" i="23" s="1"/>
  <c r="Z15" i="23"/>
  <c r="AA15" i="23"/>
  <c r="AB15" i="23"/>
  <c r="Y17" i="23"/>
  <c r="AM17" i="23" s="1"/>
  <c r="Z17" i="23"/>
  <c r="AA17" i="23"/>
  <c r="AB17" i="23"/>
  <c r="AY70" i="20" l="1"/>
  <c r="AW70" i="20"/>
  <c r="U69" i="20"/>
  <c r="AA69" i="20"/>
  <c r="V69" i="20"/>
  <c r="Y69" i="20"/>
  <c r="AQ69" i="20"/>
  <c r="AV70" i="20" s="1"/>
  <c r="AS69" i="20"/>
  <c r="W69" i="20"/>
  <c r="K146" i="10"/>
  <c r="L146" i="10"/>
  <c r="J146" i="10"/>
  <c r="D146" i="10" s="1"/>
  <c r="F146" i="10" s="1"/>
  <c r="C146" i="10"/>
  <c r="K146" i="9"/>
  <c r="J146" i="9"/>
  <c r="D146" i="9" s="1"/>
  <c r="F146" i="9" s="1"/>
  <c r="G145" i="9"/>
  <c r="C146" i="9"/>
  <c r="L146" i="11"/>
  <c r="K146" i="11"/>
  <c r="J146" i="11"/>
  <c r="D146" i="11" s="1"/>
  <c r="F146" i="11" s="1"/>
  <c r="G145" i="11"/>
  <c r="C146" i="11"/>
  <c r="G145" i="12"/>
  <c r="C146" i="12"/>
  <c r="D141" i="8"/>
  <c r="F141" i="8" s="1"/>
  <c r="K141" i="8"/>
  <c r="L141" i="8"/>
  <c r="J141" i="8"/>
  <c r="G141" i="8"/>
  <c r="C141" i="8"/>
  <c r="K141" i="7"/>
  <c r="L141" i="7"/>
  <c r="J141" i="7"/>
  <c r="D141" i="7" s="1"/>
  <c r="F141" i="7" s="1"/>
  <c r="G141" i="7"/>
  <c r="C141" i="7"/>
  <c r="G140" i="6"/>
  <c r="C140" i="6"/>
  <c r="J140" i="6"/>
  <c r="D140" i="6" s="1"/>
  <c r="F140" i="6" s="1"/>
  <c r="J141" i="5"/>
  <c r="D141" i="5" s="1"/>
  <c r="F141" i="5" s="1"/>
  <c r="G141" i="5"/>
  <c r="C141" i="5"/>
  <c r="K146" i="12"/>
  <c r="L146" i="12"/>
  <c r="J146" i="12"/>
  <c r="D146" i="12" s="1"/>
  <c r="F146" i="12" s="1"/>
  <c r="Z68" i="20" l="1"/>
  <c r="AC68" i="20"/>
  <c r="AD68" i="20"/>
  <c r="AE68" i="20"/>
  <c r="AF68" i="20"/>
  <c r="AG68" i="20"/>
  <c r="AH68" i="20"/>
  <c r="AI68" i="20"/>
  <c r="AJ68" i="20"/>
  <c r="AK68" i="20"/>
  <c r="AL68" i="20"/>
  <c r="AM68" i="20"/>
  <c r="AN68" i="20"/>
  <c r="AO68" i="20"/>
  <c r="AP68" i="20"/>
  <c r="AR68" i="20"/>
  <c r="AT68" i="20"/>
  <c r="AU68" i="20"/>
  <c r="T68" i="20"/>
  <c r="S68" i="20"/>
  <c r="AY69" i="20" l="1"/>
  <c r="AW69" i="20"/>
  <c r="W68" i="20"/>
  <c r="AB68" i="20"/>
  <c r="Y68" i="20"/>
  <c r="U68" i="20"/>
  <c r="AA68" i="20"/>
  <c r="AS68" i="20"/>
  <c r="V68" i="20"/>
  <c r="AQ68" i="20"/>
  <c r="AV69" i="20" s="1"/>
  <c r="K145" i="10"/>
  <c r="L145" i="10"/>
  <c r="J145" i="10"/>
  <c r="G145" i="10"/>
  <c r="C145" i="10"/>
  <c r="K145" i="9"/>
  <c r="J145" i="9"/>
  <c r="D145" i="9" s="1"/>
  <c r="F145" i="9" s="1"/>
  <c r="G144" i="9"/>
  <c r="C145" i="9"/>
  <c r="K145" i="11"/>
  <c r="L145" i="11"/>
  <c r="J145" i="11"/>
  <c r="D145" i="11" s="1"/>
  <c r="F145" i="11" s="1"/>
  <c r="G144" i="11"/>
  <c r="C145" i="11"/>
  <c r="K145" i="12"/>
  <c r="L145" i="12"/>
  <c r="J145" i="12"/>
  <c r="D145" i="12" s="1"/>
  <c r="F145" i="12" s="1"/>
  <c r="G144" i="12"/>
  <c r="C145" i="12"/>
  <c r="K140" i="8"/>
  <c r="L140" i="8"/>
  <c r="J140" i="8"/>
  <c r="D140" i="8" s="1"/>
  <c r="F140" i="8" s="1"/>
  <c r="G140" i="8"/>
  <c r="C140" i="8"/>
  <c r="K140" i="7"/>
  <c r="L140" i="7"/>
  <c r="J140" i="7"/>
  <c r="D140" i="7" s="1"/>
  <c r="F140" i="7" s="1"/>
  <c r="G140" i="7"/>
  <c r="C140" i="7"/>
  <c r="G139" i="6"/>
  <c r="C139" i="6"/>
  <c r="G140" i="5"/>
  <c r="C140" i="5"/>
  <c r="K138" i="6" l="1"/>
  <c r="K139" i="6"/>
  <c r="L138" i="6" s="1"/>
  <c r="L139" i="6"/>
  <c r="J139" i="6"/>
  <c r="D139" i="6" s="1"/>
  <c r="F139" i="6" s="1"/>
  <c r="J140" i="5"/>
  <c r="D140" i="5" s="1"/>
  <c r="F140" i="5" s="1"/>
  <c r="Z67" i="20"/>
  <c r="AC67" i="20"/>
  <c r="AD67" i="20"/>
  <c r="AE67" i="20"/>
  <c r="AF67" i="20"/>
  <c r="AG67" i="20"/>
  <c r="AH67" i="20"/>
  <c r="AI67" i="20"/>
  <c r="AJ67" i="20"/>
  <c r="AK67" i="20"/>
  <c r="AL67" i="20"/>
  <c r="AM67" i="20"/>
  <c r="AN67" i="20"/>
  <c r="AO67" i="20"/>
  <c r="AP67" i="20"/>
  <c r="AR67" i="20"/>
  <c r="AT67" i="20"/>
  <c r="AU67" i="20"/>
  <c r="T67" i="20"/>
  <c r="AB67" i="20" s="1"/>
  <c r="S67" i="20"/>
  <c r="AY68" i="20" l="1"/>
  <c r="AW68" i="20"/>
  <c r="Y67" i="20"/>
  <c r="U67" i="20"/>
  <c r="AA67" i="20"/>
  <c r="AS67" i="20"/>
  <c r="V67" i="20"/>
  <c r="AQ67" i="20"/>
  <c r="AV68" i="20" s="1"/>
  <c r="W67" i="20"/>
  <c r="K144" i="10"/>
  <c r="L144" i="10"/>
  <c r="J144" i="10"/>
  <c r="D144" i="10" s="1"/>
  <c r="F144" i="10" s="1"/>
  <c r="G143" i="10"/>
  <c r="C144" i="10"/>
  <c r="K144" i="9"/>
  <c r="J144" i="9"/>
  <c r="D144" i="9" s="1"/>
  <c r="F144" i="9" s="1"/>
  <c r="G143" i="9"/>
  <c r="C144" i="9"/>
  <c r="L144" i="11"/>
  <c r="K144" i="11"/>
  <c r="J144" i="11"/>
  <c r="D144" i="11" s="1"/>
  <c r="F144" i="11" s="1"/>
  <c r="G143" i="11"/>
  <c r="C144" i="11"/>
  <c r="K144" i="12"/>
  <c r="L144" i="12"/>
  <c r="J144" i="12"/>
  <c r="D144" i="12"/>
  <c r="F144" i="12" s="1"/>
  <c r="G143" i="12"/>
  <c r="C144" i="12"/>
  <c r="J138" i="8"/>
  <c r="K138" i="8"/>
  <c r="J139" i="8"/>
  <c r="D139" i="8" s="1"/>
  <c r="F139" i="8" s="1"/>
  <c r="K139" i="8"/>
  <c r="L138" i="8" s="1"/>
  <c r="L139" i="8"/>
  <c r="G139" i="8"/>
  <c r="G138" i="8"/>
  <c r="D138" i="8"/>
  <c r="F138" i="8" s="1"/>
  <c r="C138" i="8"/>
  <c r="C139" i="8"/>
  <c r="K139" i="7"/>
  <c r="L139" i="7"/>
  <c r="J139" i="7"/>
  <c r="D139" i="7" s="1"/>
  <c r="F139" i="7" s="1"/>
  <c r="G139" i="7"/>
  <c r="C139" i="7"/>
  <c r="G138" i="6"/>
  <c r="C138" i="6"/>
  <c r="J138" i="6"/>
  <c r="D138" i="6" s="1"/>
  <c r="F138" i="6" s="1"/>
  <c r="J139" i="5"/>
  <c r="D139" i="5" s="1"/>
  <c r="F139" i="5" s="1"/>
  <c r="G139" i="5"/>
  <c r="C139" i="5"/>
  <c r="Z66" i="20" l="1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R66" i="20"/>
  <c r="AT66" i="20"/>
  <c r="AU66" i="20"/>
  <c r="T66" i="20"/>
  <c r="S66" i="20"/>
  <c r="AY67" i="20" l="1"/>
  <c r="AW67" i="20"/>
  <c r="W66" i="20"/>
  <c r="AB66" i="20"/>
  <c r="U66" i="20"/>
  <c r="AA66" i="20"/>
  <c r="V66" i="20"/>
  <c r="Y66" i="20"/>
  <c r="AQ66" i="20"/>
  <c r="AV67" i="20" s="1"/>
  <c r="AS66" i="20"/>
  <c r="K143" i="10"/>
  <c r="L143" i="10"/>
  <c r="J143" i="10"/>
  <c r="D143" i="10" s="1"/>
  <c r="F143" i="10" s="1"/>
  <c r="C143" i="10"/>
  <c r="K143" i="9"/>
  <c r="J143" i="9"/>
  <c r="D143" i="9" s="1"/>
  <c r="F143" i="9" s="1"/>
  <c r="C143" i="9"/>
  <c r="K143" i="12"/>
  <c r="L143" i="12"/>
  <c r="J143" i="12"/>
  <c r="D143" i="12" s="1"/>
  <c r="F143" i="12" s="1"/>
  <c r="C143" i="12"/>
  <c r="C143" i="11"/>
  <c r="L143" i="11"/>
  <c r="K143" i="11"/>
  <c r="J143" i="11"/>
  <c r="D143" i="11" s="1"/>
  <c r="F143" i="11" s="1"/>
  <c r="G138" i="7"/>
  <c r="C137" i="6"/>
  <c r="G137" i="6"/>
  <c r="L137" i="6"/>
  <c r="K137" i="6"/>
  <c r="J137" i="6"/>
  <c r="D137" i="6" s="1"/>
  <c r="F137" i="6" s="1"/>
  <c r="J138" i="5"/>
  <c r="D138" i="5" s="1"/>
  <c r="F138" i="5" s="1"/>
  <c r="G138" i="5"/>
  <c r="C138" i="5"/>
  <c r="Z65" i="20" l="1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R65" i="20"/>
  <c r="AT65" i="20"/>
  <c r="AU65" i="20"/>
  <c r="T65" i="20"/>
  <c r="AB65" i="20" s="1"/>
  <c r="S65" i="20"/>
  <c r="K138" i="7"/>
  <c r="L138" i="7"/>
  <c r="J138" i="7"/>
  <c r="D138" i="7" s="1"/>
  <c r="F138" i="7" s="1"/>
  <c r="C138" i="7"/>
  <c r="B65" i="20"/>
  <c r="B66" i="20"/>
  <c r="B67" i="20"/>
  <c r="B68" i="20"/>
  <c r="B69" i="20"/>
  <c r="AY66" i="20" l="1"/>
  <c r="AW66" i="20"/>
  <c r="U65" i="20"/>
  <c r="AA65" i="20"/>
  <c r="V65" i="20"/>
  <c r="Y65" i="20"/>
  <c r="BD66" i="20"/>
  <c r="BB66" i="20"/>
  <c r="BD69" i="20"/>
  <c r="BB69" i="20"/>
  <c r="BD68" i="20"/>
  <c r="BB68" i="20"/>
  <c r="BD65" i="20"/>
  <c r="BB65" i="20"/>
  <c r="BD67" i="20"/>
  <c r="BB67" i="20"/>
  <c r="BC68" i="20"/>
  <c r="BA68" i="20"/>
  <c r="BC67" i="20"/>
  <c r="BA67" i="20"/>
  <c r="BC66" i="20"/>
  <c r="BA69" i="20"/>
  <c r="BC69" i="20"/>
  <c r="BC65" i="20"/>
  <c r="BA65" i="20"/>
  <c r="AS65" i="20"/>
  <c r="W65" i="20"/>
  <c r="AQ65" i="20"/>
  <c r="G142" i="9"/>
  <c r="G142" i="11"/>
  <c r="BE67" i="20" l="1"/>
  <c r="BA66" i="20"/>
  <c r="BE66" i="20" s="1"/>
  <c r="AV66" i="20"/>
  <c r="BE69" i="20"/>
  <c r="BE68" i="20"/>
  <c r="BE65" i="20"/>
  <c r="Z62" i="20"/>
  <c r="AC62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P62" i="20"/>
  <c r="AR62" i="20"/>
  <c r="AT62" i="20"/>
  <c r="AU62" i="20"/>
  <c r="Z63" i="20"/>
  <c r="AC63" i="20"/>
  <c r="AD63" i="20"/>
  <c r="AE63" i="20"/>
  <c r="AF63" i="20"/>
  <c r="AG63" i="20"/>
  <c r="AH63" i="20"/>
  <c r="AI63" i="20"/>
  <c r="AJ63" i="20"/>
  <c r="AK63" i="20"/>
  <c r="AL63" i="20"/>
  <c r="AM63" i="20"/>
  <c r="AN63" i="20"/>
  <c r="AO63" i="20"/>
  <c r="AP63" i="20"/>
  <c r="AR63" i="20"/>
  <c r="AT63" i="20"/>
  <c r="AU63" i="20"/>
  <c r="Z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R64" i="20"/>
  <c r="AT64" i="20"/>
  <c r="AU64" i="20"/>
  <c r="S62" i="20"/>
  <c r="T62" i="20"/>
  <c r="AB62" i="20" s="1"/>
  <c r="S63" i="20"/>
  <c r="T63" i="20"/>
  <c r="AB63" i="20" s="1"/>
  <c r="S64" i="20"/>
  <c r="T64" i="20"/>
  <c r="L137" i="8"/>
  <c r="K137" i="8"/>
  <c r="J137" i="8"/>
  <c r="D137" i="8" s="1"/>
  <c r="F137" i="8" s="1"/>
  <c r="G137" i="8"/>
  <c r="C137" i="8"/>
  <c r="K142" i="12"/>
  <c r="L142" i="12"/>
  <c r="J142" i="12"/>
  <c r="D142" i="12" s="1"/>
  <c r="F142" i="12" s="1"/>
  <c r="G142" i="12"/>
  <c r="C142" i="12"/>
  <c r="K142" i="10"/>
  <c r="L142" i="10"/>
  <c r="J142" i="10"/>
  <c r="K142" i="9"/>
  <c r="J142" i="9"/>
  <c r="D142" i="9" s="1"/>
  <c r="F142" i="9" s="1"/>
  <c r="G142" i="10"/>
  <c r="C142" i="10"/>
  <c r="C142" i="9"/>
  <c r="C142" i="11"/>
  <c r="L142" i="11"/>
  <c r="K142" i="11"/>
  <c r="J142" i="11"/>
  <c r="D142" i="11" s="1"/>
  <c r="F142" i="11" s="1"/>
  <c r="K137" i="7"/>
  <c r="L137" i="7"/>
  <c r="J137" i="7"/>
  <c r="D137" i="7" s="1"/>
  <c r="F137" i="7" s="1"/>
  <c r="G137" i="7"/>
  <c r="C137" i="7"/>
  <c r="G136" i="6"/>
  <c r="C136" i="6"/>
  <c r="L136" i="6"/>
  <c r="K136" i="6"/>
  <c r="J136" i="6"/>
  <c r="D136" i="6" s="1"/>
  <c r="F136" i="6" s="1"/>
  <c r="K141" i="5"/>
  <c r="L140" i="5" s="1"/>
  <c r="K140" i="5"/>
  <c r="L139" i="5" s="1"/>
  <c r="K139" i="5"/>
  <c r="L138" i="5" s="1"/>
  <c r="K138" i="5"/>
  <c r="L137" i="5" s="1"/>
  <c r="K137" i="5"/>
  <c r="J137" i="5"/>
  <c r="D137" i="5" s="1"/>
  <c r="F137" i="5" s="1"/>
  <c r="G137" i="5"/>
  <c r="C137" i="5"/>
  <c r="AY64" i="20" l="1"/>
  <c r="AW64" i="20"/>
  <c r="AY65" i="20"/>
  <c r="AW65" i="20"/>
  <c r="AY63" i="20"/>
  <c r="AW63" i="20"/>
  <c r="U63" i="20"/>
  <c r="AA63" i="20"/>
  <c r="W64" i="20"/>
  <c r="AB64" i="20"/>
  <c r="U64" i="20"/>
  <c r="AA64" i="20"/>
  <c r="U62" i="20"/>
  <c r="AA62" i="20"/>
  <c r="V63" i="20"/>
  <c r="Y63" i="20"/>
  <c r="V64" i="20"/>
  <c r="Y64" i="20"/>
  <c r="V62" i="20"/>
  <c r="Y62" i="20"/>
  <c r="AS62" i="20"/>
  <c r="AQ64" i="20"/>
  <c r="AV65" i="20" s="1"/>
  <c r="AS64" i="20"/>
  <c r="W62" i="20"/>
  <c r="AQ62" i="20"/>
  <c r="AV63" i="20" s="1"/>
  <c r="AS63" i="20"/>
  <c r="W63" i="20"/>
  <c r="AQ63" i="20"/>
  <c r="AV64" i="20" s="1"/>
  <c r="G141" i="11"/>
  <c r="C141" i="11"/>
  <c r="G141" i="9"/>
  <c r="C141" i="9"/>
  <c r="G140" i="10"/>
  <c r="C141" i="10"/>
  <c r="J139" i="10"/>
  <c r="K139" i="10"/>
  <c r="J140" i="10"/>
  <c r="K140" i="10"/>
  <c r="L139" i="10" s="1"/>
  <c r="J141" i="10"/>
  <c r="D141" i="10" s="1"/>
  <c r="F141" i="10" s="1"/>
  <c r="K141" i="10"/>
  <c r="L140" i="10" s="1"/>
  <c r="L141" i="10"/>
  <c r="J140" i="9"/>
  <c r="K140" i="9"/>
  <c r="K141" i="9"/>
  <c r="J141" i="9"/>
  <c r="L141" i="11"/>
  <c r="K141" i="11"/>
  <c r="J141" i="11"/>
  <c r="D141" i="11" s="1"/>
  <c r="K141" i="12"/>
  <c r="L141" i="12"/>
  <c r="J141" i="12"/>
  <c r="G141" i="12"/>
  <c r="C141" i="12"/>
  <c r="K136" i="8"/>
  <c r="L136" i="8"/>
  <c r="J136" i="8"/>
  <c r="D136" i="8" s="1"/>
  <c r="F136" i="8" s="1"/>
  <c r="G136" i="8"/>
  <c r="C136" i="8"/>
  <c r="L136" i="5"/>
  <c r="K136" i="5"/>
  <c r="J136" i="5"/>
  <c r="D136" i="5" s="1"/>
  <c r="F136" i="5" s="1"/>
  <c r="K135" i="6"/>
  <c r="L135" i="6"/>
  <c r="J135" i="6"/>
  <c r="D135" i="6" s="1"/>
  <c r="F135" i="6" s="1"/>
  <c r="G135" i="6"/>
  <c r="C135" i="6"/>
  <c r="G136" i="5"/>
  <c r="C136" i="5"/>
  <c r="K136" i="7"/>
  <c r="L136" i="7"/>
  <c r="J136" i="7"/>
  <c r="D136" i="7" s="1"/>
  <c r="F136" i="7" s="1"/>
  <c r="C136" i="7"/>
  <c r="G136" i="7"/>
  <c r="D140" i="10" l="1"/>
  <c r="F140" i="10" s="1"/>
  <c r="C140" i="10"/>
  <c r="G139" i="10"/>
  <c r="G134" i="6"/>
  <c r="C134" i="6"/>
  <c r="J140" i="12"/>
  <c r="K140" i="12"/>
  <c r="L140" i="12"/>
  <c r="D140" i="9"/>
  <c r="F140" i="9" s="1"/>
  <c r="G139" i="9"/>
  <c r="C140" i="9"/>
  <c r="L140" i="11"/>
  <c r="K140" i="11"/>
  <c r="J140" i="11"/>
  <c r="D140" i="11" s="1"/>
  <c r="F140" i="11" s="1"/>
  <c r="G139" i="11"/>
  <c r="C140" i="11"/>
  <c r="D140" i="12"/>
  <c r="F140" i="12" s="1"/>
  <c r="G139" i="12"/>
  <c r="C140" i="12"/>
  <c r="K135" i="8"/>
  <c r="L135" i="8"/>
  <c r="J135" i="8"/>
  <c r="D135" i="8" s="1"/>
  <c r="F135" i="8" s="1"/>
  <c r="G135" i="8"/>
  <c r="C135" i="8"/>
  <c r="K135" i="7"/>
  <c r="L135" i="7"/>
  <c r="J135" i="7"/>
  <c r="D135" i="7" s="1"/>
  <c r="F135" i="7" s="1"/>
  <c r="G135" i="7"/>
  <c r="C135" i="7"/>
  <c r="G135" i="5"/>
  <c r="L134" i="6"/>
  <c r="K134" i="6"/>
  <c r="J134" i="6"/>
  <c r="D134" i="6" s="1"/>
  <c r="F134" i="6" s="1"/>
  <c r="K135" i="5"/>
  <c r="L135" i="5"/>
  <c r="J135" i="5"/>
  <c r="D135" i="5" s="1"/>
  <c r="F135" i="5" s="1"/>
  <c r="C135" i="5"/>
  <c r="D139" i="10" l="1"/>
  <c r="F139" i="10" s="1"/>
  <c r="G138" i="10"/>
  <c r="C139" i="10"/>
  <c r="K139" i="9"/>
  <c r="J139" i="9"/>
  <c r="D139" i="9" s="1"/>
  <c r="F139" i="9" s="1"/>
  <c r="C139" i="9"/>
  <c r="L139" i="11"/>
  <c r="K139" i="11"/>
  <c r="J139" i="11"/>
  <c r="D139" i="11" s="1"/>
  <c r="F139" i="11" s="1"/>
  <c r="C138" i="11"/>
  <c r="C139" i="11"/>
  <c r="K139" i="12"/>
  <c r="L139" i="12"/>
  <c r="J139" i="12"/>
  <c r="D139" i="12" s="1"/>
  <c r="F139" i="12" s="1"/>
  <c r="C139" i="12"/>
  <c r="K134" i="8"/>
  <c r="L134" i="8"/>
  <c r="J134" i="8"/>
  <c r="D134" i="8" s="1"/>
  <c r="F134" i="8" s="1"/>
  <c r="G134" i="8"/>
  <c r="C134" i="8"/>
  <c r="J134" i="5"/>
  <c r="K134" i="5"/>
  <c r="L134" i="5"/>
  <c r="G134" i="5"/>
  <c r="J133" i="6"/>
  <c r="K133" i="6"/>
  <c r="L133" i="6"/>
  <c r="G133" i="6"/>
  <c r="D133" i="6"/>
  <c r="F133" i="6" s="1"/>
  <c r="C133" i="6"/>
  <c r="K134" i="7"/>
  <c r="L134" i="7"/>
  <c r="J134" i="7"/>
  <c r="D134" i="7" s="1"/>
  <c r="F134" i="7" s="1"/>
  <c r="G134" i="7"/>
  <c r="C134" i="7"/>
  <c r="D134" i="5"/>
  <c r="F134" i="5" s="1"/>
  <c r="C134" i="5"/>
  <c r="Z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R60" i="20"/>
  <c r="AT60" i="20"/>
  <c r="AU60" i="20"/>
  <c r="Z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R61" i="20"/>
  <c r="AT61" i="20"/>
  <c r="AU61" i="20"/>
  <c r="V4" i="20"/>
  <c r="W4" i="20"/>
  <c r="V5" i="20"/>
  <c r="W5" i="20"/>
  <c r="V6" i="20"/>
  <c r="W6" i="20"/>
  <c r="V7" i="20"/>
  <c r="W7" i="20"/>
  <c r="V8" i="20"/>
  <c r="W8" i="20"/>
  <c r="V9" i="20"/>
  <c r="W9" i="20"/>
  <c r="V10" i="20"/>
  <c r="W10" i="20"/>
  <c r="V11" i="20"/>
  <c r="W11" i="20"/>
  <c r="V12" i="20"/>
  <c r="W12" i="20"/>
  <c r="V13" i="20"/>
  <c r="W13" i="20"/>
  <c r="V14" i="20"/>
  <c r="W14" i="20"/>
  <c r="V15" i="20"/>
  <c r="W15" i="20"/>
  <c r="V16" i="20"/>
  <c r="W16" i="20"/>
  <c r="V17" i="20"/>
  <c r="W17" i="20"/>
  <c r="V18" i="20"/>
  <c r="W18" i="20"/>
  <c r="V19" i="20"/>
  <c r="W19" i="20"/>
  <c r="V20" i="20"/>
  <c r="W20" i="20"/>
  <c r="V21" i="20"/>
  <c r="W21" i="20"/>
  <c r="V22" i="20"/>
  <c r="W22" i="20"/>
  <c r="V23" i="20"/>
  <c r="W23" i="20"/>
  <c r="V24" i="20"/>
  <c r="W24" i="20"/>
  <c r="V25" i="20"/>
  <c r="W25" i="20"/>
  <c r="V26" i="20"/>
  <c r="W26" i="20"/>
  <c r="V27" i="20"/>
  <c r="W27" i="20"/>
  <c r="V28" i="20"/>
  <c r="W28" i="20"/>
  <c r="V29" i="20"/>
  <c r="W29" i="20"/>
  <c r="V35" i="20"/>
  <c r="V43" i="20"/>
  <c r="W43" i="20"/>
  <c r="V44" i="20"/>
  <c r="W44" i="20"/>
  <c r="V45" i="20"/>
  <c r="W45" i="20"/>
  <c r="V46" i="20"/>
  <c r="W46" i="20"/>
  <c r="V47" i="20"/>
  <c r="W47" i="20"/>
  <c r="V48" i="20"/>
  <c r="W48" i="20"/>
  <c r="W3" i="20"/>
  <c r="V3" i="20"/>
  <c r="S60" i="20"/>
  <c r="T60" i="20"/>
  <c r="AB60" i="20" s="1"/>
  <c r="S61" i="20"/>
  <c r="T61" i="20"/>
  <c r="AB61" i="20" s="1"/>
  <c r="AY62" i="20" l="1"/>
  <c r="AW62" i="20"/>
  <c r="AY61" i="20"/>
  <c r="AW61" i="20"/>
  <c r="U61" i="20"/>
  <c r="AA61" i="20"/>
  <c r="U60" i="20"/>
  <c r="AA60" i="20"/>
  <c r="V61" i="20"/>
  <c r="Y61" i="20"/>
  <c r="V60" i="20"/>
  <c r="Y60" i="20"/>
  <c r="AQ61" i="20"/>
  <c r="AV62" i="20" s="1"/>
  <c r="W61" i="20"/>
  <c r="AS61" i="20"/>
  <c r="AS60" i="20"/>
  <c r="AQ60" i="20"/>
  <c r="AV61" i="20" s="1"/>
  <c r="W60" i="20"/>
  <c r="C138" i="10"/>
  <c r="G138" i="9"/>
  <c r="C138" i="9"/>
  <c r="G138" i="11"/>
  <c r="G138" i="12"/>
  <c r="J137" i="10" l="1"/>
  <c r="K137" i="10"/>
  <c r="J138" i="10"/>
  <c r="D138" i="10" s="1"/>
  <c r="F138" i="10" s="1"/>
  <c r="K138" i="10"/>
  <c r="L137" i="10" s="1"/>
  <c r="L138" i="10"/>
  <c r="G137" i="10"/>
  <c r="C137" i="10"/>
  <c r="C137" i="9"/>
  <c r="K138" i="9"/>
  <c r="J138" i="9"/>
  <c r="D138" i="9" s="1"/>
  <c r="F138" i="9" s="1"/>
  <c r="K137" i="9"/>
  <c r="J137" i="9"/>
  <c r="D137" i="9" s="1"/>
  <c r="F137" i="9" s="1"/>
  <c r="G137" i="9"/>
  <c r="L138" i="11"/>
  <c r="K138" i="11"/>
  <c r="L137" i="11" s="1"/>
  <c r="J138" i="11"/>
  <c r="K137" i="11"/>
  <c r="J137" i="11"/>
  <c r="G137" i="11"/>
  <c r="C137" i="11"/>
  <c r="J132" i="8"/>
  <c r="D132" i="8" s="1"/>
  <c r="F132" i="8" s="1"/>
  <c r="K132" i="8"/>
  <c r="J133" i="8"/>
  <c r="D133" i="8" s="1"/>
  <c r="F133" i="8" s="1"/>
  <c r="K133" i="8"/>
  <c r="L132" i="8" s="1"/>
  <c r="L133" i="8"/>
  <c r="G132" i="8"/>
  <c r="G133" i="8"/>
  <c r="C132" i="8"/>
  <c r="C133" i="8"/>
  <c r="G131" i="6"/>
  <c r="J132" i="7"/>
  <c r="D132" i="7" s="1"/>
  <c r="F132" i="7" s="1"/>
  <c r="K132" i="7"/>
  <c r="J133" i="7"/>
  <c r="K133" i="7"/>
  <c r="L132" i="7" s="1"/>
  <c r="L133" i="7"/>
  <c r="G133" i="7"/>
  <c r="C132" i="7"/>
  <c r="C133" i="7"/>
  <c r="K130" i="5"/>
  <c r="K131" i="5"/>
  <c r="L130" i="5" s="1"/>
  <c r="L133" i="5"/>
  <c r="K133" i="5"/>
  <c r="L132" i="5" s="1"/>
  <c r="H133" i="5"/>
  <c r="J133" i="5" s="1"/>
  <c r="D133" i="5" s="1"/>
  <c r="F133" i="5" s="1"/>
  <c r="K132" i="5"/>
  <c r="L131" i="5" s="1"/>
  <c r="J132" i="5"/>
  <c r="D132" i="5" s="1"/>
  <c r="F132" i="5" s="1"/>
  <c r="G132" i="6"/>
  <c r="C132" i="6"/>
  <c r="J131" i="6"/>
  <c r="D131" i="6" s="1"/>
  <c r="F131" i="6" s="1"/>
  <c r="K131" i="6"/>
  <c r="K132" i="6"/>
  <c r="L131" i="6" s="1"/>
  <c r="L132" i="6"/>
  <c r="H132" i="6"/>
  <c r="J132" i="6" s="1"/>
  <c r="D132" i="6" s="1"/>
  <c r="F132" i="6" s="1"/>
  <c r="C131" i="6"/>
  <c r="G133" i="5"/>
  <c r="K137" i="12"/>
  <c r="K138" i="12"/>
  <c r="L137" i="12" s="1"/>
  <c r="L138" i="12"/>
  <c r="G136" i="12"/>
  <c r="G137" i="12"/>
  <c r="C137" i="12"/>
  <c r="C138" i="12"/>
  <c r="J138" i="12"/>
  <c r="D138" i="12" s="1"/>
  <c r="F138" i="12" s="1"/>
  <c r="J137" i="12"/>
  <c r="G132" i="5"/>
  <c r="C132" i="5"/>
  <c r="C133" i="5"/>
  <c r="D137" i="12" l="1"/>
  <c r="F137" i="12" s="1"/>
  <c r="B64" i="20"/>
  <c r="B63" i="20"/>
  <c r="B62" i="20"/>
  <c r="B61" i="20"/>
  <c r="B60" i="20"/>
  <c r="BD62" i="20" l="1"/>
  <c r="BB62" i="20"/>
  <c r="BD63" i="20"/>
  <c r="BB63" i="20"/>
  <c r="BD60" i="20"/>
  <c r="BB60" i="20"/>
  <c r="BD64" i="20"/>
  <c r="BB64" i="20"/>
  <c r="BD61" i="20"/>
  <c r="BB61" i="20"/>
  <c r="BC62" i="20"/>
  <c r="BA62" i="20"/>
  <c r="BC63" i="20"/>
  <c r="BA63" i="20"/>
  <c r="BC60" i="20"/>
  <c r="BA60" i="20"/>
  <c r="BC64" i="20"/>
  <c r="BA64" i="20"/>
  <c r="BA61" i="20"/>
  <c r="BC61" i="20"/>
  <c r="T59" i="20"/>
  <c r="S59" i="20"/>
  <c r="Z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R59" i="20"/>
  <c r="AT59" i="20"/>
  <c r="AU59" i="20"/>
  <c r="L130" i="6"/>
  <c r="K130" i="6"/>
  <c r="J130" i="6"/>
  <c r="D130" i="6" s="1"/>
  <c r="F130" i="6" s="1"/>
  <c r="G130" i="6"/>
  <c r="C129" i="6"/>
  <c r="C130" i="6"/>
  <c r="G128" i="6"/>
  <c r="G129" i="8"/>
  <c r="J131" i="5"/>
  <c r="D131" i="5" s="1"/>
  <c r="F131" i="5" s="1"/>
  <c r="G131" i="5"/>
  <c r="G131" i="7"/>
  <c r="L131" i="7"/>
  <c r="K131" i="7"/>
  <c r="J131" i="7"/>
  <c r="G131" i="8"/>
  <c r="G130" i="8"/>
  <c r="L131" i="8"/>
  <c r="K131" i="8"/>
  <c r="L130" i="8" s="1"/>
  <c r="J131" i="8"/>
  <c r="D131" i="8" s="1"/>
  <c r="F131" i="8" s="1"/>
  <c r="K130" i="8"/>
  <c r="J130" i="8"/>
  <c r="D130" i="8" s="1"/>
  <c r="F130" i="8" s="1"/>
  <c r="C131" i="8"/>
  <c r="K136" i="12"/>
  <c r="L136" i="12"/>
  <c r="J136" i="12"/>
  <c r="D136" i="12" s="1"/>
  <c r="F136" i="12" s="1"/>
  <c r="K136" i="10"/>
  <c r="L136" i="10"/>
  <c r="J136" i="10"/>
  <c r="D136" i="10" s="1"/>
  <c r="F136" i="10" s="1"/>
  <c r="G136" i="10"/>
  <c r="C136" i="10"/>
  <c r="K136" i="9"/>
  <c r="J136" i="9"/>
  <c r="G136" i="9"/>
  <c r="C136" i="9"/>
  <c r="K136" i="11"/>
  <c r="L136" i="11"/>
  <c r="J136" i="11"/>
  <c r="D136" i="11" s="1"/>
  <c r="F136" i="11" s="1"/>
  <c r="G135" i="11"/>
  <c r="C136" i="11"/>
  <c r="G135" i="12"/>
  <c r="C136" i="12"/>
  <c r="D131" i="7"/>
  <c r="F131" i="7" s="1"/>
  <c r="C131" i="7"/>
  <c r="C131" i="5"/>
  <c r="AY60" i="20" l="1"/>
  <c r="AW60" i="20"/>
  <c r="BE60" i="20"/>
  <c r="BE62" i="20"/>
  <c r="Y59" i="20"/>
  <c r="U59" i="20"/>
  <c r="AA59" i="20"/>
  <c r="W59" i="20"/>
  <c r="AB59" i="20"/>
  <c r="BE61" i="20"/>
  <c r="BE64" i="20"/>
  <c r="BE63" i="20"/>
  <c r="AQ59" i="20"/>
  <c r="AV60" i="20" s="1"/>
  <c r="AS59" i="20"/>
  <c r="V59" i="20"/>
  <c r="AK58" i="20"/>
  <c r="Z58" i="20"/>
  <c r="AL58" i="20"/>
  <c r="T58" i="20"/>
  <c r="AB58" i="20" s="1"/>
  <c r="AH58" i="20"/>
  <c r="AP58" i="20"/>
  <c r="AU58" i="20"/>
  <c r="S58" i="20"/>
  <c r="AM58" i="20"/>
  <c r="AN58" i="20"/>
  <c r="AR58" i="20"/>
  <c r="AY59" i="20" l="1"/>
  <c r="AW59" i="20"/>
  <c r="U58" i="20"/>
  <c r="AA58" i="20"/>
  <c r="V58" i="20"/>
  <c r="Y58" i="20"/>
  <c r="AS58" i="20"/>
  <c r="AQ58" i="20"/>
  <c r="AV59" i="20" s="1"/>
  <c r="W58" i="20"/>
  <c r="Y7" i="23"/>
  <c r="Z7" i="23"/>
  <c r="AA7" i="23"/>
  <c r="AB7" i="23"/>
  <c r="AI58" i="20"/>
  <c r="AG58" i="20"/>
  <c r="AJ58" i="20"/>
  <c r="AO58" i="20"/>
  <c r="AT58" i="20"/>
  <c r="AF58" i="20"/>
  <c r="AE58" i="20"/>
  <c r="AD58" i="20"/>
  <c r="AC58" i="20"/>
  <c r="AK57" i="20"/>
  <c r="Z57" i="20"/>
  <c r="AM57" i="20"/>
  <c r="AN57" i="20"/>
  <c r="AP57" i="20"/>
  <c r="AR57" i="20"/>
  <c r="AU57" i="20"/>
  <c r="T57" i="20"/>
  <c r="AB57" i="20" s="1"/>
  <c r="AH57" i="20"/>
  <c r="S57" i="20"/>
  <c r="AL57" i="20"/>
  <c r="AI57" i="20"/>
  <c r="AF57" i="20"/>
  <c r="AO57" i="20"/>
  <c r="AT57" i="20"/>
  <c r="AG57" i="20"/>
  <c r="AJ57" i="20"/>
  <c r="AE57" i="20"/>
  <c r="AD57" i="20"/>
  <c r="AC57" i="20"/>
  <c r="AB6" i="23"/>
  <c r="AA6" i="23"/>
  <c r="Z6" i="23"/>
  <c r="Y6" i="23"/>
  <c r="AE4" i="23"/>
  <c r="AF4" i="23"/>
  <c r="AG4" i="23"/>
  <c r="AH4" i="23"/>
  <c r="AI4" i="23"/>
  <c r="AJ4" i="23"/>
  <c r="AE5" i="23"/>
  <c r="AF5" i="23"/>
  <c r="AG5" i="23"/>
  <c r="AH5" i="23"/>
  <c r="AI5" i="23"/>
  <c r="AJ5" i="23"/>
  <c r="AE6" i="23"/>
  <c r="AF6" i="23"/>
  <c r="AG6" i="23"/>
  <c r="AH6" i="23"/>
  <c r="AI6" i="23"/>
  <c r="AJ6" i="23"/>
  <c r="K135" i="12"/>
  <c r="L135" i="12"/>
  <c r="J135" i="12"/>
  <c r="D135" i="12" s="1"/>
  <c r="F135" i="12" s="1"/>
  <c r="C135" i="12"/>
  <c r="L135" i="11"/>
  <c r="K135" i="11"/>
  <c r="J135" i="11"/>
  <c r="D135" i="11" s="1"/>
  <c r="F135" i="11" s="1"/>
  <c r="G134" i="11"/>
  <c r="C135" i="11"/>
  <c r="K135" i="9"/>
  <c r="J135" i="9"/>
  <c r="D135" i="9" s="1"/>
  <c r="F135" i="9" s="1"/>
  <c r="G134" i="9"/>
  <c r="C135" i="9"/>
  <c r="K135" i="10"/>
  <c r="L135" i="10"/>
  <c r="J135" i="10"/>
  <c r="G135" i="10"/>
  <c r="C135" i="10"/>
  <c r="K130" i="7"/>
  <c r="L130" i="7"/>
  <c r="J130" i="7"/>
  <c r="G130" i="7"/>
  <c r="C130" i="7"/>
  <c r="G129" i="6"/>
  <c r="L129" i="6"/>
  <c r="K129" i="6"/>
  <c r="L128" i="6" s="1"/>
  <c r="J129" i="6"/>
  <c r="D129" i="6" s="1"/>
  <c r="F129" i="6" s="1"/>
  <c r="C128" i="6"/>
  <c r="C130" i="8"/>
  <c r="K128" i="6"/>
  <c r="J128" i="6"/>
  <c r="D128" i="6" s="1"/>
  <c r="F128" i="6" s="1"/>
  <c r="J130" i="5"/>
  <c r="D130" i="5" s="1"/>
  <c r="F130" i="5" s="1"/>
  <c r="G130" i="5"/>
  <c r="C130" i="5"/>
  <c r="AY58" i="20" l="1"/>
  <c r="AW58" i="20"/>
  <c r="U57" i="20"/>
  <c r="AA57" i="20"/>
  <c r="V57" i="20"/>
  <c r="Y57" i="20"/>
  <c r="AM6" i="23"/>
  <c r="AM7" i="23"/>
  <c r="AS57" i="20"/>
  <c r="AQ57" i="20"/>
  <c r="AV58" i="20" s="1"/>
  <c r="W57" i="20"/>
  <c r="T56" i="20"/>
  <c r="S56" i="20"/>
  <c r="L129" i="8"/>
  <c r="K129" i="8"/>
  <c r="L128" i="8" s="1"/>
  <c r="J129" i="8"/>
  <c r="D129" i="8" s="1"/>
  <c r="F129" i="8" s="1"/>
  <c r="K128" i="8"/>
  <c r="J128" i="8"/>
  <c r="D128" i="8" s="1"/>
  <c r="F128" i="8" s="1"/>
  <c r="J134" i="10"/>
  <c r="K134" i="10"/>
  <c r="L134" i="10"/>
  <c r="G133" i="10"/>
  <c r="D134" i="10"/>
  <c r="F134" i="10" s="1"/>
  <c r="C134" i="10"/>
  <c r="G133" i="9"/>
  <c r="C134" i="9"/>
  <c r="J134" i="9"/>
  <c r="D134" i="9" s="1"/>
  <c r="F134" i="9" s="1"/>
  <c r="K134" i="9"/>
  <c r="G128" i="8"/>
  <c r="C128" i="8"/>
  <c r="C129" i="8"/>
  <c r="G128" i="7"/>
  <c r="C129" i="7"/>
  <c r="L129" i="7"/>
  <c r="K129" i="7"/>
  <c r="J129" i="7"/>
  <c r="D129" i="7" s="1"/>
  <c r="F129" i="7" s="1"/>
  <c r="K134" i="11"/>
  <c r="L134" i="11"/>
  <c r="J134" i="11"/>
  <c r="D134" i="11" s="1"/>
  <c r="F134" i="11" s="1"/>
  <c r="G133" i="11"/>
  <c r="C134" i="11"/>
  <c r="K134" i="12"/>
  <c r="L134" i="12"/>
  <c r="J134" i="12"/>
  <c r="D134" i="12" s="1"/>
  <c r="F134" i="12" s="1"/>
  <c r="G134" i="12"/>
  <c r="C134" i="12"/>
  <c r="C129" i="5"/>
  <c r="G129" i="5"/>
  <c r="J129" i="5"/>
  <c r="D129" i="5" s="1"/>
  <c r="F129" i="5" s="1"/>
  <c r="K129" i="5"/>
  <c r="L129" i="5"/>
  <c r="U56" i="20" l="1"/>
  <c r="AA56" i="20"/>
  <c r="W56" i="20"/>
  <c r="AB56" i="20"/>
  <c r="V56" i="20"/>
  <c r="Y56" i="20"/>
  <c r="Z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V57" i="20" s="1"/>
  <c r="AR56" i="20"/>
  <c r="AS56" i="20"/>
  <c r="AT56" i="20"/>
  <c r="AU56" i="20"/>
  <c r="B55" i="20"/>
  <c r="B56" i="20"/>
  <c r="B57" i="20"/>
  <c r="B58" i="20"/>
  <c r="B59" i="20"/>
  <c r="K133" i="10"/>
  <c r="L133" i="10"/>
  <c r="J133" i="10"/>
  <c r="D133" i="10" s="1"/>
  <c r="F133" i="10" s="1"/>
  <c r="C133" i="10"/>
  <c r="K133" i="9"/>
  <c r="J133" i="9"/>
  <c r="D133" i="9" s="1"/>
  <c r="F133" i="9" s="1"/>
  <c r="C133" i="9"/>
  <c r="K133" i="12"/>
  <c r="L133" i="12"/>
  <c r="J133" i="12"/>
  <c r="D133" i="12" s="1"/>
  <c r="F133" i="12" s="1"/>
  <c r="G133" i="12"/>
  <c r="C133" i="12"/>
  <c r="C133" i="11"/>
  <c r="L133" i="11"/>
  <c r="K133" i="11"/>
  <c r="J133" i="11"/>
  <c r="D133" i="11" s="1"/>
  <c r="F133" i="11" s="1"/>
  <c r="K128" i="7"/>
  <c r="L128" i="7"/>
  <c r="J128" i="7"/>
  <c r="D128" i="7" s="1"/>
  <c r="F128" i="7" s="1"/>
  <c r="C128" i="7"/>
  <c r="G127" i="6"/>
  <c r="C127" i="6"/>
  <c r="L127" i="6"/>
  <c r="K127" i="6"/>
  <c r="J127" i="6"/>
  <c r="D127" i="6" s="1"/>
  <c r="F127" i="6" s="1"/>
  <c r="K128" i="5"/>
  <c r="L128" i="5"/>
  <c r="J128" i="5"/>
  <c r="D128" i="5" s="1"/>
  <c r="F128" i="5" s="1"/>
  <c r="G128" i="5"/>
  <c r="C128" i="5"/>
  <c r="AK55" i="20"/>
  <c r="Z55" i="20"/>
  <c r="T55" i="20"/>
  <c r="AB55" i="20" s="1"/>
  <c r="AH55" i="20"/>
  <c r="AP55" i="20"/>
  <c r="AU55" i="20"/>
  <c r="S55" i="20"/>
  <c r="AM55" i="20"/>
  <c r="AN55" i="20"/>
  <c r="AR55" i="20"/>
  <c r="AL55" i="20"/>
  <c r="AI55" i="20"/>
  <c r="AG55" i="20"/>
  <c r="AJ55" i="20"/>
  <c r="AO55" i="20"/>
  <c r="AT55" i="20"/>
  <c r="AF55" i="20"/>
  <c r="AE55" i="20"/>
  <c r="AD55" i="20"/>
  <c r="AC55" i="20"/>
  <c r="AY57" i="20" l="1"/>
  <c r="AW57" i="20"/>
  <c r="AY56" i="20"/>
  <c r="AW56" i="20"/>
  <c r="U55" i="20"/>
  <c r="AA55" i="20"/>
  <c r="V55" i="20"/>
  <c r="Y55" i="20"/>
  <c r="BD56" i="20"/>
  <c r="BB56" i="20"/>
  <c r="BD58" i="20"/>
  <c r="BB58" i="20"/>
  <c r="BD57" i="20"/>
  <c r="BB57" i="20"/>
  <c r="BD59" i="20"/>
  <c r="BB59" i="20"/>
  <c r="BD55" i="20"/>
  <c r="BB55" i="20"/>
  <c r="BC58" i="20"/>
  <c r="BA58" i="20"/>
  <c r="BA57" i="20"/>
  <c r="BC57" i="20"/>
  <c r="BC56" i="20"/>
  <c r="BC59" i="20"/>
  <c r="BA59" i="20"/>
  <c r="BA55" i="20"/>
  <c r="BC55" i="20"/>
  <c r="AQ55" i="20"/>
  <c r="W55" i="20"/>
  <c r="AS55" i="20"/>
  <c r="AF3" i="23"/>
  <c r="G132" i="10"/>
  <c r="G132" i="11"/>
  <c r="G132" i="9"/>
  <c r="G132" i="12"/>
  <c r="BA56" i="20" l="1"/>
  <c r="BE56" i="20" s="1"/>
  <c r="AV56" i="20"/>
  <c r="BE59" i="20"/>
  <c r="BE57" i="20"/>
  <c r="BE55" i="20"/>
  <c r="BE58" i="20"/>
  <c r="K132" i="10"/>
  <c r="L132" i="10"/>
  <c r="J132" i="10"/>
  <c r="D132" i="10" s="1"/>
  <c r="F132" i="10" s="1"/>
  <c r="G131" i="10"/>
  <c r="C132" i="10"/>
  <c r="K132" i="9"/>
  <c r="J132" i="9"/>
  <c r="D132" i="9" s="1"/>
  <c r="F132" i="9" s="1"/>
  <c r="G131" i="9"/>
  <c r="C132" i="9"/>
  <c r="K132" i="11"/>
  <c r="L132" i="11"/>
  <c r="J132" i="11"/>
  <c r="D132" i="11" s="1"/>
  <c r="F132" i="11" s="1"/>
  <c r="C132" i="11"/>
  <c r="K132" i="12"/>
  <c r="L132" i="12"/>
  <c r="J132" i="12"/>
  <c r="D132" i="12" s="1"/>
  <c r="F132" i="12" s="1"/>
  <c r="C132" i="12"/>
  <c r="K127" i="8"/>
  <c r="L127" i="8"/>
  <c r="J127" i="8"/>
  <c r="D127" i="8" s="1"/>
  <c r="F127" i="8" s="1"/>
  <c r="G127" i="8"/>
  <c r="C127" i="8"/>
  <c r="K127" i="7"/>
  <c r="L127" i="7"/>
  <c r="J127" i="7"/>
  <c r="D127" i="7" s="1"/>
  <c r="F127" i="7" s="1"/>
  <c r="G127" i="7"/>
  <c r="C127" i="7"/>
  <c r="L126" i="6"/>
  <c r="K126" i="6"/>
  <c r="J126" i="6"/>
  <c r="D126" i="6" s="1"/>
  <c r="F126" i="6" s="1"/>
  <c r="G126" i="6"/>
  <c r="C126" i="6"/>
  <c r="L127" i="5"/>
  <c r="K125" i="5"/>
  <c r="K126" i="5"/>
  <c r="L125" i="5" s="1"/>
  <c r="K127" i="5"/>
  <c r="L126" i="5" s="1"/>
  <c r="J127" i="5"/>
  <c r="D127" i="5" s="1"/>
  <c r="F127" i="5" s="1"/>
  <c r="G127" i="5"/>
  <c r="C127" i="5"/>
  <c r="AJ3" i="23" l="1"/>
  <c r="AI3" i="23"/>
  <c r="AH3" i="23"/>
  <c r="AE3" i="23"/>
  <c r="AB3" i="23"/>
  <c r="Z3" i="23"/>
  <c r="AA3" i="23"/>
  <c r="Y3" i="23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51" i="20"/>
  <c r="AP52" i="20"/>
  <c r="AP53" i="20"/>
  <c r="AP54" i="20"/>
  <c r="AP3" i="20"/>
  <c r="T54" i="20"/>
  <c r="S54" i="20"/>
  <c r="AG3" i="23"/>
  <c r="Z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R54" i="20"/>
  <c r="AT54" i="20"/>
  <c r="AU54" i="20"/>
  <c r="AY55" i="20" l="1"/>
  <c r="AW55" i="20"/>
  <c r="U54" i="20"/>
  <c r="AA54" i="20"/>
  <c r="W54" i="20"/>
  <c r="AB54" i="20"/>
  <c r="AM3" i="23"/>
  <c r="Y54" i="20"/>
  <c r="AS54" i="20"/>
  <c r="V54" i="20"/>
  <c r="AQ54" i="20"/>
  <c r="AV55" i="20" s="1"/>
  <c r="AQ2" i="23"/>
  <c r="K131" i="10"/>
  <c r="L131" i="10"/>
  <c r="J131" i="10"/>
  <c r="D131" i="10" s="1"/>
  <c r="F131" i="10" s="1"/>
  <c r="G130" i="10"/>
  <c r="C131" i="10"/>
  <c r="J131" i="9"/>
  <c r="D131" i="9" s="1"/>
  <c r="F131" i="9" s="1"/>
  <c r="K131" i="9"/>
  <c r="G130" i="9"/>
  <c r="C131" i="9"/>
  <c r="J131" i="11"/>
  <c r="E130" i="11" s="1"/>
  <c r="K131" i="11"/>
  <c r="L131" i="11"/>
  <c r="G131" i="11"/>
  <c r="C131" i="11"/>
  <c r="K131" i="12"/>
  <c r="L131" i="12"/>
  <c r="J131" i="12"/>
  <c r="D131" i="12" s="1"/>
  <c r="F131" i="12" s="1"/>
  <c r="G131" i="12"/>
  <c r="G130" i="12"/>
  <c r="C131" i="12"/>
  <c r="G126" i="7"/>
  <c r="K126" i="8"/>
  <c r="L126" i="8"/>
  <c r="J126" i="8"/>
  <c r="D126" i="8" s="1"/>
  <c r="F126" i="8" s="1"/>
  <c r="G126" i="8"/>
  <c r="C126" i="8"/>
  <c r="G125" i="6"/>
  <c r="C125" i="6"/>
  <c r="L125" i="6"/>
  <c r="K125" i="6"/>
  <c r="J125" i="6"/>
  <c r="D125" i="6" s="1"/>
  <c r="F125" i="6" s="1"/>
  <c r="J126" i="5"/>
  <c r="D126" i="5" s="1"/>
  <c r="F126" i="5" s="1"/>
  <c r="G126" i="5"/>
  <c r="C126" i="5"/>
  <c r="D131" i="11" l="1"/>
  <c r="F131" i="11" s="1"/>
  <c r="G130" i="11"/>
  <c r="D29" i="22"/>
  <c r="D30" i="22" s="1"/>
  <c r="C21" i="22"/>
  <c r="E21" i="22" s="1"/>
  <c r="A24" i="22"/>
  <c r="A25" i="22"/>
  <c r="A26" i="22"/>
  <c r="A23" i="22"/>
  <c r="C27" i="22"/>
  <c r="E24" i="22"/>
  <c r="G24" i="22" s="1"/>
  <c r="E25" i="22"/>
  <c r="G25" i="22" s="1"/>
  <c r="E26" i="22"/>
  <c r="G26" i="22" s="1"/>
  <c r="E23" i="22"/>
  <c r="G23" i="22" s="1"/>
  <c r="T53" i="20"/>
  <c r="S53" i="20"/>
  <c r="K126" i="7"/>
  <c r="L126" i="7"/>
  <c r="J126" i="7"/>
  <c r="D126" i="7" s="1"/>
  <c r="F126" i="7" s="1"/>
  <c r="C126" i="7"/>
  <c r="U53" i="20" l="1"/>
  <c r="AA53" i="20"/>
  <c r="W53" i="20"/>
  <c r="AB53" i="20"/>
  <c r="V53" i="20"/>
  <c r="Y53" i="20"/>
  <c r="G27" i="22"/>
  <c r="Z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Q53" i="20"/>
  <c r="AV54" i="20" s="1"/>
  <c r="AR53" i="20"/>
  <c r="AS53" i="20"/>
  <c r="AT53" i="20"/>
  <c r="AU53" i="20"/>
  <c r="AY54" i="20" l="1"/>
  <c r="AW54" i="20"/>
  <c r="L124" i="6"/>
  <c r="G124" i="6"/>
  <c r="C124" i="6"/>
  <c r="K125" i="7"/>
  <c r="L125" i="7"/>
  <c r="J125" i="7"/>
  <c r="D125" i="7" s="1"/>
  <c r="F125" i="7" s="1"/>
  <c r="K130" i="12"/>
  <c r="L130" i="12"/>
  <c r="J130" i="12"/>
  <c r="D130" i="12" s="1"/>
  <c r="F130" i="12" s="1"/>
  <c r="G129" i="12"/>
  <c r="C130" i="12"/>
  <c r="K125" i="8"/>
  <c r="L125" i="8"/>
  <c r="J125" i="8"/>
  <c r="D125" i="8" s="1"/>
  <c r="F125" i="8" s="1"/>
  <c r="G125" i="8"/>
  <c r="C125" i="8"/>
  <c r="K130" i="10"/>
  <c r="L130" i="10"/>
  <c r="J130" i="10"/>
  <c r="D130" i="10" s="1"/>
  <c r="F130" i="10" s="1"/>
  <c r="G129" i="10"/>
  <c r="C130" i="10"/>
  <c r="K130" i="9"/>
  <c r="J130" i="9"/>
  <c r="D130" i="9" s="1"/>
  <c r="F130" i="9" s="1"/>
  <c r="G129" i="9"/>
  <c r="C130" i="9"/>
  <c r="K130" i="11"/>
  <c r="L130" i="11"/>
  <c r="J130" i="11"/>
  <c r="D130" i="11" s="1"/>
  <c r="F130" i="11" s="1"/>
  <c r="C130" i="11"/>
  <c r="G125" i="7"/>
  <c r="C125" i="7"/>
  <c r="K124" i="6"/>
  <c r="J124" i="6"/>
  <c r="D124" i="6" s="1"/>
  <c r="F124" i="6" s="1"/>
  <c r="G125" i="5"/>
  <c r="J125" i="5"/>
  <c r="D125" i="5" s="1"/>
  <c r="F125" i="5" s="1"/>
  <c r="C125" i="5"/>
  <c r="S52" i="20" l="1"/>
  <c r="T52" i="20"/>
  <c r="Z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R52" i="20"/>
  <c r="AT52" i="20"/>
  <c r="AU52" i="20"/>
  <c r="AY53" i="20" l="1"/>
  <c r="AW53" i="20"/>
  <c r="W52" i="20"/>
  <c r="AB52" i="20"/>
  <c r="U52" i="20"/>
  <c r="AA52" i="20"/>
  <c r="V52" i="20"/>
  <c r="Y52" i="20"/>
  <c r="AS52" i="20"/>
  <c r="AQ52" i="20"/>
  <c r="AV53" i="20" s="1"/>
  <c r="K129" i="10"/>
  <c r="L129" i="10"/>
  <c r="J129" i="10"/>
  <c r="D129" i="10" s="1"/>
  <c r="F129" i="10" s="1"/>
  <c r="C129" i="10"/>
  <c r="K129" i="11"/>
  <c r="L129" i="11"/>
  <c r="J129" i="11"/>
  <c r="G129" i="11"/>
  <c r="C129" i="11"/>
  <c r="G123" i="6"/>
  <c r="C123" i="6"/>
  <c r="J124" i="7"/>
  <c r="D124" i="7" s="1"/>
  <c r="F124" i="7" s="1"/>
  <c r="K124" i="7"/>
  <c r="L124" i="7"/>
  <c r="G124" i="7"/>
  <c r="C124" i="7"/>
  <c r="G124" i="8"/>
  <c r="C124" i="8"/>
  <c r="L124" i="8"/>
  <c r="K124" i="8"/>
  <c r="J124" i="8"/>
  <c r="D124" i="8" s="1"/>
  <c r="F124" i="8" s="1"/>
  <c r="K129" i="9"/>
  <c r="J129" i="9"/>
  <c r="D129" i="9" s="1"/>
  <c r="F129" i="9" s="1"/>
  <c r="C129" i="9"/>
  <c r="K128" i="12"/>
  <c r="K129" i="12"/>
  <c r="L128" i="12" s="1"/>
  <c r="L129" i="12"/>
  <c r="J129" i="12"/>
  <c r="D129" i="12" s="1"/>
  <c r="F129" i="12" s="1"/>
  <c r="G128" i="12"/>
  <c r="C129" i="12"/>
  <c r="L123" i="6"/>
  <c r="K123" i="6"/>
  <c r="J123" i="6"/>
  <c r="D123" i="6" s="1"/>
  <c r="F123" i="6" s="1"/>
  <c r="K123" i="5"/>
  <c r="K124" i="5"/>
  <c r="L123" i="5" s="1"/>
  <c r="L124" i="5"/>
  <c r="J124" i="5"/>
  <c r="D124" i="5" s="1"/>
  <c r="F124" i="5" s="1"/>
  <c r="G124" i="5"/>
  <c r="C124" i="5"/>
  <c r="S51" i="20" l="1"/>
  <c r="T51" i="20"/>
  <c r="W51" i="20" l="1"/>
  <c r="AB51" i="20"/>
  <c r="U51" i="20"/>
  <c r="AA51" i="20"/>
  <c r="V51" i="20"/>
  <c r="Y51" i="20"/>
  <c r="Z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Q51" i="20"/>
  <c r="AV52" i="20" s="1"/>
  <c r="AR51" i="20"/>
  <c r="AS51" i="20"/>
  <c r="AT51" i="20"/>
  <c r="AU51" i="20"/>
  <c r="AY52" i="20" l="1"/>
  <c r="AW52" i="20"/>
  <c r="K128" i="10"/>
  <c r="L128" i="10"/>
  <c r="J128" i="10"/>
  <c r="D128" i="10" s="1"/>
  <c r="F128" i="10" s="1"/>
  <c r="G128" i="10"/>
  <c r="C128" i="10"/>
  <c r="K128" i="9"/>
  <c r="J128" i="9"/>
  <c r="D128" i="9" s="1"/>
  <c r="F128" i="9" s="1"/>
  <c r="G128" i="9"/>
  <c r="C128" i="9"/>
  <c r="L128" i="11"/>
  <c r="K128" i="11"/>
  <c r="J128" i="11"/>
  <c r="D128" i="11" s="1"/>
  <c r="F128" i="11" s="1"/>
  <c r="C128" i="11"/>
  <c r="K123" i="8"/>
  <c r="L123" i="8"/>
  <c r="J123" i="8"/>
  <c r="D123" i="8" s="1"/>
  <c r="F123" i="8" s="1"/>
  <c r="G123" i="8"/>
  <c r="C123" i="8"/>
  <c r="K123" i="7"/>
  <c r="L123" i="7"/>
  <c r="J123" i="7"/>
  <c r="D123" i="7" s="1"/>
  <c r="F123" i="7" s="1"/>
  <c r="G123" i="7"/>
  <c r="C123" i="7"/>
  <c r="K122" i="6"/>
  <c r="L122" i="6"/>
  <c r="J122" i="6"/>
  <c r="D122" i="6" s="1"/>
  <c r="F122" i="6" s="1"/>
  <c r="G122" i="6"/>
  <c r="C122" i="6"/>
  <c r="J123" i="5"/>
  <c r="D123" i="5" s="1"/>
  <c r="F123" i="5" s="1"/>
  <c r="G123" i="5"/>
  <c r="C123" i="5"/>
  <c r="J128" i="12"/>
  <c r="D128" i="12" s="1"/>
  <c r="F128" i="12" s="1"/>
  <c r="C128" i="12"/>
  <c r="S50" i="20" l="1"/>
  <c r="T50" i="20"/>
  <c r="AB50" i="20" s="1"/>
  <c r="Z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R50" i="20"/>
  <c r="AT50" i="20"/>
  <c r="AU50" i="20"/>
  <c r="B50" i="20"/>
  <c r="B51" i="20"/>
  <c r="B52" i="20"/>
  <c r="B53" i="20"/>
  <c r="B54" i="20"/>
  <c r="AY51" i="20" l="1"/>
  <c r="AW51" i="20"/>
  <c r="U50" i="20"/>
  <c r="AA50" i="20"/>
  <c r="Y50" i="20"/>
  <c r="BD54" i="20"/>
  <c r="BB54" i="20"/>
  <c r="BD50" i="20"/>
  <c r="BB50" i="20"/>
  <c r="BD51" i="20"/>
  <c r="BB51" i="20"/>
  <c r="BD53" i="20"/>
  <c r="BB53" i="20"/>
  <c r="BD52" i="20"/>
  <c r="BB52" i="20"/>
  <c r="BC50" i="20"/>
  <c r="BA50" i="20"/>
  <c r="BC53" i="20"/>
  <c r="BA53" i="20"/>
  <c r="BC52" i="20"/>
  <c r="BA52" i="20"/>
  <c r="BC54" i="20"/>
  <c r="BA54" i="20"/>
  <c r="BC51" i="20"/>
  <c r="AQ50" i="20"/>
  <c r="W50" i="20"/>
  <c r="AS50" i="20"/>
  <c r="V50" i="20"/>
  <c r="K127" i="10"/>
  <c r="L127" i="10"/>
  <c r="J127" i="10"/>
  <c r="D127" i="10" s="1"/>
  <c r="F127" i="10" s="1"/>
  <c r="G127" i="10"/>
  <c r="C127" i="10"/>
  <c r="K127" i="9"/>
  <c r="J127" i="9"/>
  <c r="G127" i="9"/>
  <c r="C127" i="9"/>
  <c r="L127" i="11"/>
  <c r="K127" i="11"/>
  <c r="J127" i="11"/>
  <c r="G127" i="11"/>
  <c r="C127" i="11"/>
  <c r="L127" i="12"/>
  <c r="J127" i="12"/>
  <c r="G127" i="12"/>
  <c r="C127" i="12"/>
  <c r="K122" i="8"/>
  <c r="L122" i="8"/>
  <c r="J122" i="8"/>
  <c r="D122" i="8" s="1"/>
  <c r="F122" i="8" s="1"/>
  <c r="G122" i="8"/>
  <c r="C122" i="8"/>
  <c r="K119" i="7"/>
  <c r="K120" i="7"/>
  <c r="L119" i="7" s="1"/>
  <c r="K121" i="7"/>
  <c r="L120" i="7" s="1"/>
  <c r="J119" i="7"/>
  <c r="J120" i="7"/>
  <c r="J121" i="7"/>
  <c r="J122" i="7"/>
  <c r="D122" i="7" s="1"/>
  <c r="F122" i="7" s="1"/>
  <c r="K122" i="7"/>
  <c r="L121" i="7" s="1"/>
  <c r="L122" i="7"/>
  <c r="G122" i="7"/>
  <c r="C122" i="7"/>
  <c r="C121" i="6"/>
  <c r="G121" i="6"/>
  <c r="L121" i="6"/>
  <c r="K121" i="6"/>
  <c r="J121" i="6"/>
  <c r="D121" i="6" s="1"/>
  <c r="F121" i="6" s="1"/>
  <c r="K122" i="5"/>
  <c r="L122" i="5"/>
  <c r="J122" i="5"/>
  <c r="D122" i="5" s="1"/>
  <c r="F122" i="5" s="1"/>
  <c r="G122" i="5"/>
  <c r="C122" i="5"/>
  <c r="BA51" i="20" l="1"/>
  <c r="AV51" i="20"/>
  <c r="BE54" i="20"/>
  <c r="BE53" i="20"/>
  <c r="BE51" i="20"/>
  <c r="BE52" i="20"/>
  <c r="BE50" i="20"/>
  <c r="T49" i="20"/>
  <c r="S49" i="20"/>
  <c r="AJ5" i="20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3" i="20"/>
  <c r="AJ44" i="20"/>
  <c r="AJ45" i="20"/>
  <c r="AJ46" i="20"/>
  <c r="AJ47" i="20"/>
  <c r="AJ48" i="20"/>
  <c r="AJ49" i="20"/>
  <c r="AJ4" i="20"/>
  <c r="AK5" i="20"/>
  <c r="AK6" i="20"/>
  <c r="AK7" i="20"/>
  <c r="AK8" i="20"/>
  <c r="AK9" i="20"/>
  <c r="AK10" i="20"/>
  <c r="AK11" i="20"/>
  <c r="AK12" i="20"/>
  <c r="AK13" i="20"/>
  <c r="AK14" i="20"/>
  <c r="AK15" i="20"/>
  <c r="AK16" i="20"/>
  <c r="AK17" i="20"/>
  <c r="AK18" i="20"/>
  <c r="AK19" i="20"/>
  <c r="AK20" i="20"/>
  <c r="AK21" i="20"/>
  <c r="AK22" i="20"/>
  <c r="AK23" i="20"/>
  <c r="AK24" i="20"/>
  <c r="AK25" i="20"/>
  <c r="AK26" i="20"/>
  <c r="AK27" i="20"/>
  <c r="AK28" i="20"/>
  <c r="AK29" i="20"/>
  <c r="AK30" i="20"/>
  <c r="AK31" i="20"/>
  <c r="AK32" i="20"/>
  <c r="AK33" i="20"/>
  <c r="AK34" i="20"/>
  <c r="AK35" i="20"/>
  <c r="AK36" i="20"/>
  <c r="AK37" i="20"/>
  <c r="AK38" i="20"/>
  <c r="AK39" i="20"/>
  <c r="AK40" i="20"/>
  <c r="AK41" i="20"/>
  <c r="AK42" i="20"/>
  <c r="AK43" i="20"/>
  <c r="AK44" i="20"/>
  <c r="AK45" i="20"/>
  <c r="AK46" i="20"/>
  <c r="AK47" i="20"/>
  <c r="AK48" i="20"/>
  <c r="AK49" i="20"/>
  <c r="AK4" i="20"/>
  <c r="Z46" i="20"/>
  <c r="AC46" i="20"/>
  <c r="AD46" i="20"/>
  <c r="AE46" i="20"/>
  <c r="AF46" i="20"/>
  <c r="AG46" i="20"/>
  <c r="AH46" i="20"/>
  <c r="AI46" i="20"/>
  <c r="AL46" i="20"/>
  <c r="AM46" i="20"/>
  <c r="AN46" i="20"/>
  <c r="AO46" i="20"/>
  <c r="AQ46" i="20"/>
  <c r="AV47" i="20" s="1"/>
  <c r="AR46" i="20"/>
  <c r="AS46" i="20"/>
  <c r="AT46" i="20"/>
  <c r="AU46" i="20"/>
  <c r="Z47" i="20"/>
  <c r="AC47" i="20"/>
  <c r="AD47" i="20"/>
  <c r="AE47" i="20"/>
  <c r="AF47" i="20"/>
  <c r="AG47" i="20"/>
  <c r="AH47" i="20"/>
  <c r="AI47" i="20"/>
  <c r="AL47" i="20"/>
  <c r="AM47" i="20"/>
  <c r="AN47" i="20"/>
  <c r="AO47" i="20"/>
  <c r="AQ47" i="20"/>
  <c r="AV48" i="20" s="1"/>
  <c r="AR47" i="20"/>
  <c r="AS47" i="20"/>
  <c r="AT47" i="20"/>
  <c r="AU47" i="20"/>
  <c r="Z48" i="20"/>
  <c r="AC48" i="20"/>
  <c r="AD48" i="20"/>
  <c r="AE48" i="20"/>
  <c r="AF48" i="20"/>
  <c r="AG48" i="20"/>
  <c r="AH48" i="20"/>
  <c r="AI48" i="20"/>
  <c r="AL48" i="20"/>
  <c r="AM48" i="20"/>
  <c r="AN48" i="20"/>
  <c r="AO48" i="20"/>
  <c r="AQ48" i="20"/>
  <c r="AV49" i="20" s="1"/>
  <c r="AR48" i="20"/>
  <c r="AS48" i="20"/>
  <c r="AT48" i="20"/>
  <c r="AU48" i="20"/>
  <c r="Z49" i="20"/>
  <c r="AC49" i="20"/>
  <c r="AD49" i="20"/>
  <c r="AE49" i="20"/>
  <c r="AF49" i="20"/>
  <c r="AG49" i="20"/>
  <c r="AH49" i="20"/>
  <c r="AI49" i="20"/>
  <c r="AL49" i="20"/>
  <c r="AM49" i="20"/>
  <c r="AN49" i="20"/>
  <c r="AO49" i="20"/>
  <c r="AR49" i="20"/>
  <c r="AT49" i="20"/>
  <c r="AU49" i="20"/>
  <c r="AY48" i="20" l="1"/>
  <c r="AW48" i="20"/>
  <c r="AY47" i="20"/>
  <c r="AW47" i="20"/>
  <c r="AY50" i="20"/>
  <c r="AW50" i="20"/>
  <c r="AY49" i="20"/>
  <c r="AW49" i="20"/>
  <c r="W49" i="20"/>
  <c r="AB49" i="20"/>
  <c r="AQ49" i="20"/>
  <c r="AV50" i="20" s="1"/>
  <c r="U49" i="20"/>
  <c r="AA49" i="20"/>
  <c r="Y49" i="20"/>
  <c r="AS49" i="20"/>
  <c r="V49" i="20"/>
  <c r="K126" i="10"/>
  <c r="L126" i="10"/>
  <c r="J126" i="10"/>
  <c r="D126" i="10" s="1"/>
  <c r="F126" i="10" s="1"/>
  <c r="G126" i="10"/>
  <c r="C126" i="10"/>
  <c r="J126" i="9"/>
  <c r="D126" i="9" s="1"/>
  <c r="F126" i="9" s="1"/>
  <c r="K126" i="9"/>
  <c r="G125" i="9"/>
  <c r="C126" i="9"/>
  <c r="K126" i="11"/>
  <c r="L126" i="11"/>
  <c r="J126" i="11"/>
  <c r="D126" i="11" s="1"/>
  <c r="F126" i="11" s="1"/>
  <c r="G124" i="11"/>
  <c r="C126" i="11"/>
  <c r="C119" i="7"/>
  <c r="C120" i="7"/>
  <c r="C121" i="7"/>
  <c r="G121" i="7"/>
  <c r="K121" i="8"/>
  <c r="L120" i="8" s="1"/>
  <c r="L121" i="8"/>
  <c r="J121" i="8"/>
  <c r="D121" i="8" s="1"/>
  <c r="F121" i="8" s="1"/>
  <c r="G119" i="8"/>
  <c r="K120" i="8"/>
  <c r="L119" i="8" s="1"/>
  <c r="J120" i="8"/>
  <c r="D120" i="8" s="1"/>
  <c r="F120" i="8" s="1"/>
  <c r="K119" i="8"/>
  <c r="L118" i="8" s="1"/>
  <c r="J119" i="8"/>
  <c r="D119" i="8" s="1"/>
  <c r="F119" i="8" s="1"/>
  <c r="K118" i="8"/>
  <c r="J118" i="8"/>
  <c r="G121" i="8"/>
  <c r="C121" i="8"/>
  <c r="D126" i="12"/>
  <c r="F126" i="12" s="1"/>
  <c r="G125" i="12"/>
  <c r="C126" i="12"/>
  <c r="J126" i="12"/>
  <c r="G118" i="6"/>
  <c r="L120" i="6"/>
  <c r="K120" i="6"/>
  <c r="L119" i="6" s="1"/>
  <c r="J120" i="6"/>
  <c r="D120" i="6" s="1"/>
  <c r="F120" i="6" s="1"/>
  <c r="K119" i="6"/>
  <c r="L118" i="6" s="1"/>
  <c r="J119" i="6"/>
  <c r="D119" i="6" s="1"/>
  <c r="F119" i="6" s="1"/>
  <c r="K118" i="6"/>
  <c r="J118" i="6"/>
  <c r="D118" i="6" s="1"/>
  <c r="F118" i="6" s="1"/>
  <c r="G119" i="6"/>
  <c r="G120" i="6"/>
  <c r="C118" i="6"/>
  <c r="C119" i="6"/>
  <c r="C120" i="6"/>
  <c r="K121" i="5"/>
  <c r="L121" i="5"/>
  <c r="J121" i="5"/>
  <c r="G121" i="5"/>
  <c r="D121" i="5"/>
  <c r="F121" i="5" s="1"/>
  <c r="C121" i="5"/>
  <c r="G120" i="8" l="1"/>
  <c r="C119" i="8"/>
  <c r="C120" i="8"/>
  <c r="J124" i="11"/>
  <c r="K124" i="11"/>
  <c r="J125" i="11"/>
  <c r="K125" i="11"/>
  <c r="L124" i="11" s="1"/>
  <c r="L125" i="11"/>
  <c r="G125" i="11"/>
  <c r="C124" i="11"/>
  <c r="C125" i="11"/>
  <c r="J125" i="9"/>
  <c r="D125" i="9" s="1"/>
  <c r="F125" i="9" s="1"/>
  <c r="K125" i="9"/>
  <c r="J124" i="10"/>
  <c r="K124" i="10"/>
  <c r="J125" i="10"/>
  <c r="K125" i="10"/>
  <c r="L124" i="10" s="1"/>
  <c r="L125" i="10"/>
  <c r="G125" i="10"/>
  <c r="C124" i="10"/>
  <c r="C125" i="10"/>
  <c r="K124" i="9"/>
  <c r="J124" i="9"/>
  <c r="G124" i="9"/>
  <c r="C124" i="9"/>
  <c r="C125" i="9"/>
  <c r="J124" i="12"/>
  <c r="J125" i="12"/>
  <c r="D125" i="12" s="1"/>
  <c r="F125" i="12" s="1"/>
  <c r="G124" i="12"/>
  <c r="C124" i="12"/>
  <c r="C125" i="12"/>
  <c r="J119" i="5"/>
  <c r="D119" i="5" s="1"/>
  <c r="F119" i="5" s="1"/>
  <c r="K119" i="5"/>
  <c r="J120" i="5"/>
  <c r="D120" i="5" s="1"/>
  <c r="F120" i="5" s="1"/>
  <c r="K120" i="5"/>
  <c r="L119" i="5" s="1"/>
  <c r="L120" i="5"/>
  <c r="G119" i="5"/>
  <c r="G120" i="5"/>
  <c r="C119" i="5"/>
  <c r="C120" i="5"/>
  <c r="Z44" i="20" l="1"/>
  <c r="AC44" i="20"/>
  <c r="AD44" i="20"/>
  <c r="AE44" i="20"/>
  <c r="AF44" i="20"/>
  <c r="AG44" i="20"/>
  <c r="AH44" i="20"/>
  <c r="AI44" i="20"/>
  <c r="AL44" i="20"/>
  <c r="AM44" i="20"/>
  <c r="AN44" i="20"/>
  <c r="AO44" i="20"/>
  <c r="AQ44" i="20"/>
  <c r="AV45" i="20" s="1"/>
  <c r="AR44" i="20"/>
  <c r="AS44" i="20"/>
  <c r="AT44" i="20"/>
  <c r="AU44" i="20"/>
  <c r="Z45" i="20"/>
  <c r="AC45" i="20"/>
  <c r="AD45" i="20"/>
  <c r="AE45" i="20"/>
  <c r="AF45" i="20"/>
  <c r="AG45" i="20"/>
  <c r="AH45" i="20"/>
  <c r="AI45" i="20"/>
  <c r="AL45" i="20"/>
  <c r="AM45" i="20"/>
  <c r="AN45" i="20"/>
  <c r="AO45" i="20"/>
  <c r="AQ45" i="20"/>
  <c r="AV46" i="20" s="1"/>
  <c r="AR45" i="20"/>
  <c r="AS45" i="20"/>
  <c r="AT45" i="20"/>
  <c r="AU45" i="20"/>
  <c r="B45" i="20"/>
  <c r="B46" i="20"/>
  <c r="B47" i="20"/>
  <c r="B48" i="20"/>
  <c r="B49" i="20"/>
  <c r="L123" i="10"/>
  <c r="J122" i="10"/>
  <c r="K122" i="10"/>
  <c r="K123" i="10"/>
  <c r="L122" i="10" s="1"/>
  <c r="H123" i="10"/>
  <c r="J123" i="10" s="1"/>
  <c r="D123" i="10" s="1"/>
  <c r="F123" i="10" s="1"/>
  <c r="C123" i="10"/>
  <c r="K123" i="9"/>
  <c r="J123" i="9"/>
  <c r="D123" i="9" s="1"/>
  <c r="F123" i="9" s="1"/>
  <c r="C123" i="9"/>
  <c r="L123" i="11"/>
  <c r="K123" i="11"/>
  <c r="J123" i="11"/>
  <c r="D123" i="11" s="1"/>
  <c r="F123" i="11" s="1"/>
  <c r="C123" i="11"/>
  <c r="J118" i="5"/>
  <c r="D118" i="5" s="1"/>
  <c r="F118" i="5" s="1"/>
  <c r="K118" i="5"/>
  <c r="L118" i="5"/>
  <c r="G118" i="5"/>
  <c r="C118" i="5"/>
  <c r="G116" i="6"/>
  <c r="J116" i="6"/>
  <c r="D116" i="6" s="1"/>
  <c r="F116" i="6" s="1"/>
  <c r="K116" i="6"/>
  <c r="J117" i="6"/>
  <c r="D117" i="6" s="1"/>
  <c r="F117" i="6" s="1"/>
  <c r="K117" i="6"/>
  <c r="L116" i="6" s="1"/>
  <c r="L117" i="6"/>
  <c r="G117" i="6"/>
  <c r="C116" i="6"/>
  <c r="C117" i="6"/>
  <c r="D118" i="8"/>
  <c r="F118" i="8" s="1"/>
  <c r="G118" i="8"/>
  <c r="C118" i="8"/>
  <c r="K118" i="7"/>
  <c r="L118" i="7"/>
  <c r="J118" i="7"/>
  <c r="D118" i="7" s="1"/>
  <c r="F118" i="7" s="1"/>
  <c r="G118" i="7"/>
  <c r="C118" i="7"/>
  <c r="K123" i="12"/>
  <c r="J123" i="12"/>
  <c r="D123" i="12" s="1"/>
  <c r="F123" i="12" s="1"/>
  <c r="C123" i="12"/>
  <c r="K127" i="12"/>
  <c r="L126" i="12" s="1"/>
  <c r="K126" i="12"/>
  <c r="L125" i="12" s="1"/>
  <c r="K125" i="12"/>
  <c r="L124" i="12" s="1"/>
  <c r="K124" i="12"/>
  <c r="L123" i="12" s="1"/>
  <c r="AY46" i="20" l="1"/>
  <c r="AW46" i="20"/>
  <c r="AY45" i="20"/>
  <c r="AW45" i="20"/>
  <c r="BD47" i="20"/>
  <c r="BB47" i="20"/>
  <c r="BD46" i="20"/>
  <c r="BB46" i="20"/>
  <c r="BD45" i="20"/>
  <c r="BB45" i="20"/>
  <c r="BD48" i="20"/>
  <c r="BB48" i="20"/>
  <c r="BD49" i="20"/>
  <c r="BB49" i="20"/>
  <c r="BC46" i="20"/>
  <c r="BA46" i="20"/>
  <c r="BA49" i="20"/>
  <c r="BC49" i="20"/>
  <c r="BA45" i="20"/>
  <c r="BC45" i="20"/>
  <c r="BC48" i="20"/>
  <c r="BA48" i="20"/>
  <c r="BC47" i="20"/>
  <c r="BA47" i="20"/>
  <c r="K122" i="12"/>
  <c r="L122" i="12"/>
  <c r="J122" i="12"/>
  <c r="D122" i="12" s="1"/>
  <c r="F122" i="12" s="1"/>
  <c r="G122" i="12"/>
  <c r="C122" i="12"/>
  <c r="K122" i="9"/>
  <c r="J122" i="9"/>
  <c r="G122" i="9"/>
  <c r="C122" i="9"/>
  <c r="K122" i="11"/>
  <c r="L122" i="11"/>
  <c r="J122" i="11"/>
  <c r="G122" i="11"/>
  <c r="C122" i="11"/>
  <c r="G122" i="10"/>
  <c r="C122" i="10"/>
  <c r="K117" i="7"/>
  <c r="L117" i="7"/>
  <c r="J117" i="7"/>
  <c r="D117" i="7" s="1"/>
  <c r="F117" i="7" s="1"/>
  <c r="G117" i="7"/>
  <c r="C117" i="7"/>
  <c r="K117" i="8"/>
  <c r="L117" i="8"/>
  <c r="J117" i="8"/>
  <c r="D117" i="8" s="1"/>
  <c r="F117" i="8" s="1"/>
  <c r="G117" i="8"/>
  <c r="C117" i="8"/>
  <c r="K117" i="5"/>
  <c r="L117" i="5"/>
  <c r="J117" i="5"/>
  <c r="D117" i="5" s="1"/>
  <c r="F117" i="5" s="1"/>
  <c r="G117" i="5"/>
  <c r="C117" i="5"/>
  <c r="BE45" i="20" l="1"/>
  <c r="BE47" i="20"/>
  <c r="BE46" i="20"/>
  <c r="BE48" i="20"/>
  <c r="BE49" i="20"/>
  <c r="AQ43" i="20"/>
  <c r="AV44" i="20" s="1"/>
  <c r="AO43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3" i="20"/>
  <c r="AH3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3" i="20"/>
  <c r="Z43" i="20"/>
  <c r="AC43" i="20"/>
  <c r="AD43" i="20"/>
  <c r="AE43" i="20"/>
  <c r="AF43" i="20"/>
  <c r="AI43" i="20"/>
  <c r="AL43" i="20"/>
  <c r="AM43" i="20"/>
  <c r="AN43" i="20"/>
  <c r="AR43" i="20"/>
  <c r="AS43" i="20"/>
  <c r="AT43" i="20"/>
  <c r="AU43" i="20"/>
  <c r="S42" i="20"/>
  <c r="T42" i="20"/>
  <c r="G121" i="12"/>
  <c r="C121" i="12"/>
  <c r="K121" i="12"/>
  <c r="L121" i="12"/>
  <c r="J121" i="12"/>
  <c r="D121" i="12" s="1"/>
  <c r="F121" i="12" s="1"/>
  <c r="K121" i="11"/>
  <c r="L121" i="11"/>
  <c r="J121" i="11"/>
  <c r="D121" i="11" s="1"/>
  <c r="F121" i="11" s="1"/>
  <c r="G120" i="11"/>
  <c r="C121" i="11"/>
  <c r="K121" i="10"/>
  <c r="L121" i="10"/>
  <c r="J121" i="10"/>
  <c r="D121" i="10" s="1"/>
  <c r="F121" i="10" s="1"/>
  <c r="G120" i="10"/>
  <c r="C121" i="10"/>
  <c r="K121" i="9"/>
  <c r="J121" i="9"/>
  <c r="D121" i="9" s="1"/>
  <c r="F121" i="9" s="1"/>
  <c r="G120" i="9"/>
  <c r="C121" i="9"/>
  <c r="K116" i="8"/>
  <c r="L116" i="8"/>
  <c r="J116" i="8"/>
  <c r="D116" i="8" s="1"/>
  <c r="F116" i="8" s="1"/>
  <c r="G116" i="8"/>
  <c r="C116" i="8"/>
  <c r="J115" i="7"/>
  <c r="D115" i="7" s="1"/>
  <c r="F115" i="7" s="1"/>
  <c r="K115" i="7"/>
  <c r="J116" i="7"/>
  <c r="K116" i="7"/>
  <c r="L115" i="7" s="1"/>
  <c r="L116" i="7"/>
  <c r="G116" i="7"/>
  <c r="C115" i="7"/>
  <c r="C116" i="7"/>
  <c r="G115" i="6"/>
  <c r="C115" i="6"/>
  <c r="L115" i="6"/>
  <c r="K115" i="6"/>
  <c r="J115" i="6"/>
  <c r="D115" i="6" s="1"/>
  <c r="F115" i="6" s="1"/>
  <c r="K116" i="5"/>
  <c r="L116" i="5"/>
  <c r="J116" i="5"/>
  <c r="D116" i="5" s="1"/>
  <c r="F116" i="5" s="1"/>
  <c r="G116" i="5"/>
  <c r="C116" i="5"/>
  <c r="AY44" i="20" l="1"/>
  <c r="AW44" i="20"/>
  <c r="W42" i="20"/>
  <c r="AB42" i="20"/>
  <c r="U42" i="20"/>
  <c r="AA42" i="20"/>
  <c r="V42" i="20"/>
  <c r="Y42" i="20"/>
  <c r="K120" i="10"/>
  <c r="L120" i="10"/>
  <c r="J120" i="10"/>
  <c r="D120" i="10" s="1"/>
  <c r="F120" i="10" s="1"/>
  <c r="G119" i="10"/>
  <c r="C120" i="10"/>
  <c r="K120" i="12"/>
  <c r="L120" i="12"/>
  <c r="J120" i="12"/>
  <c r="D120" i="12" s="1"/>
  <c r="F120" i="12" s="1"/>
  <c r="G115" i="8"/>
  <c r="C115" i="8"/>
  <c r="L115" i="8"/>
  <c r="K115" i="8"/>
  <c r="J115" i="8"/>
  <c r="D115" i="8" s="1"/>
  <c r="F115" i="8" s="1"/>
  <c r="K120" i="9"/>
  <c r="J120" i="9"/>
  <c r="D120" i="9" s="1"/>
  <c r="F120" i="9" s="1"/>
  <c r="G119" i="9"/>
  <c r="C120" i="9"/>
  <c r="K120" i="11"/>
  <c r="L120" i="11"/>
  <c r="J120" i="11"/>
  <c r="D120" i="11" s="1"/>
  <c r="F120" i="11" s="1"/>
  <c r="G119" i="11"/>
  <c r="C120" i="11"/>
  <c r="G120" i="12"/>
  <c r="C120" i="12"/>
  <c r="G114" i="6"/>
  <c r="F114" i="6"/>
  <c r="C114" i="6"/>
  <c r="L114" i="6"/>
  <c r="K114" i="6"/>
  <c r="J114" i="6"/>
  <c r="K115" i="5"/>
  <c r="L115" i="5"/>
  <c r="J115" i="5"/>
  <c r="D115" i="5" s="1"/>
  <c r="F115" i="5" s="1"/>
  <c r="G115" i="5"/>
  <c r="C115" i="5"/>
  <c r="AF4" i="20" l="1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Z42" i="20"/>
  <c r="AC42" i="20"/>
  <c r="AD42" i="20"/>
  <c r="AE42" i="20"/>
  <c r="AI42" i="20"/>
  <c r="AL42" i="20"/>
  <c r="AM42" i="20"/>
  <c r="AN42" i="20"/>
  <c r="AO42" i="20"/>
  <c r="AQ42" i="20"/>
  <c r="AV43" i="20" s="1"/>
  <c r="AR42" i="20"/>
  <c r="AS42" i="20"/>
  <c r="AT42" i="20"/>
  <c r="AU42" i="20"/>
  <c r="AY43" i="20" l="1"/>
  <c r="AW43" i="20"/>
  <c r="F114" i="7"/>
  <c r="G114" i="7"/>
  <c r="C114" i="7"/>
  <c r="L114" i="7"/>
  <c r="K114" i="7"/>
  <c r="J114" i="7"/>
  <c r="G114" i="8"/>
  <c r="C114" i="8"/>
  <c r="L114" i="8"/>
  <c r="K119" i="11"/>
  <c r="L119" i="11"/>
  <c r="J119" i="11"/>
  <c r="D119" i="11" s="1"/>
  <c r="F119" i="11" s="1"/>
  <c r="G118" i="11"/>
  <c r="C119" i="11"/>
  <c r="G119" i="12"/>
  <c r="C119" i="12"/>
  <c r="J118" i="12"/>
  <c r="K118" i="12"/>
  <c r="J119" i="12"/>
  <c r="K119" i="12"/>
  <c r="L118" i="12" s="1"/>
  <c r="L119" i="12"/>
  <c r="K119" i="10"/>
  <c r="L119" i="10"/>
  <c r="J119" i="10"/>
  <c r="D119" i="10" s="1"/>
  <c r="F119" i="10" s="1"/>
  <c r="G118" i="10"/>
  <c r="C119" i="10"/>
  <c r="K114" i="8"/>
  <c r="J114" i="8"/>
  <c r="D114" i="8" s="1"/>
  <c r="F114" i="8" s="1"/>
  <c r="K119" i="9"/>
  <c r="J119" i="9"/>
  <c r="D119" i="9" s="1"/>
  <c r="F119" i="9" s="1"/>
  <c r="G118" i="9"/>
  <c r="C119" i="9"/>
  <c r="G113" i="6"/>
  <c r="C113" i="6"/>
  <c r="L113" i="6"/>
  <c r="K113" i="6"/>
  <c r="J113" i="6"/>
  <c r="D113" i="6" s="1"/>
  <c r="F113" i="6" s="1"/>
  <c r="K114" i="5"/>
  <c r="L114" i="5"/>
  <c r="J114" i="5"/>
  <c r="D114" i="5" s="1"/>
  <c r="F114" i="5" s="1"/>
  <c r="G114" i="5"/>
  <c r="C114" i="5"/>
  <c r="AN41" i="20" l="1"/>
  <c r="AO41" i="20"/>
  <c r="AR41" i="20"/>
  <c r="AT41" i="20"/>
  <c r="AU41" i="20"/>
  <c r="Z41" i="20"/>
  <c r="S41" i="20"/>
  <c r="T41" i="20"/>
  <c r="AL41" i="20"/>
  <c r="AI41" i="20"/>
  <c r="AM41" i="20"/>
  <c r="AE41" i="20"/>
  <c r="AD41" i="20"/>
  <c r="AC41" i="20"/>
  <c r="T38" i="20"/>
  <c r="S38" i="20"/>
  <c r="S39" i="20"/>
  <c r="T39" i="20"/>
  <c r="S40" i="20"/>
  <c r="T40" i="20"/>
  <c r="G113" i="8"/>
  <c r="C113" i="8"/>
  <c r="G113" i="7"/>
  <c r="C112" i="7"/>
  <c r="C113" i="7"/>
  <c r="L113" i="7"/>
  <c r="K113" i="7"/>
  <c r="L112" i="7" s="1"/>
  <c r="J113" i="7"/>
  <c r="K112" i="7"/>
  <c r="J112" i="7"/>
  <c r="D112" i="7" s="1"/>
  <c r="F112" i="7" s="1"/>
  <c r="G112" i="6"/>
  <c r="C112" i="6"/>
  <c r="L112" i="6"/>
  <c r="K112" i="6"/>
  <c r="J112" i="6"/>
  <c r="D112" i="6" s="1"/>
  <c r="F112" i="6" s="1"/>
  <c r="G113" i="5"/>
  <c r="K113" i="5"/>
  <c r="L113" i="5"/>
  <c r="J113" i="5"/>
  <c r="D113" i="5" s="1"/>
  <c r="F113" i="5" s="1"/>
  <c r="C113" i="5"/>
  <c r="L113" i="8"/>
  <c r="K113" i="8"/>
  <c r="J113" i="8"/>
  <c r="D113" i="8" s="1"/>
  <c r="F113" i="8" s="1"/>
  <c r="C118" i="10"/>
  <c r="K118" i="10"/>
  <c r="L118" i="10"/>
  <c r="J118" i="10"/>
  <c r="D118" i="10" s="1"/>
  <c r="F118" i="10" s="1"/>
  <c r="K118" i="9"/>
  <c r="J118" i="9"/>
  <c r="D118" i="9" s="1"/>
  <c r="F118" i="9" s="1"/>
  <c r="C118" i="9"/>
  <c r="J117" i="11"/>
  <c r="K117" i="11"/>
  <c r="J118" i="11"/>
  <c r="D118" i="11" s="1"/>
  <c r="F118" i="11" s="1"/>
  <c r="K118" i="11"/>
  <c r="L117" i="11" s="1"/>
  <c r="L118" i="11"/>
  <c r="G117" i="11"/>
  <c r="C118" i="11"/>
  <c r="C117" i="11"/>
  <c r="D118" i="12"/>
  <c r="F118" i="12" s="1"/>
  <c r="C118" i="12"/>
  <c r="AY42" i="20" l="1"/>
  <c r="AW42" i="20"/>
  <c r="W40" i="20"/>
  <c r="AB40" i="20"/>
  <c r="U38" i="20"/>
  <c r="AA38" i="20"/>
  <c r="W41" i="20"/>
  <c r="AB41" i="20"/>
  <c r="U40" i="20"/>
  <c r="AA40" i="20"/>
  <c r="W38" i="20"/>
  <c r="AB38" i="20"/>
  <c r="U41" i="20"/>
  <c r="AA41" i="20"/>
  <c r="W39" i="20"/>
  <c r="AB39" i="20"/>
  <c r="U39" i="20"/>
  <c r="AA39" i="20"/>
  <c r="V40" i="20"/>
  <c r="Y40" i="20"/>
  <c r="V38" i="20"/>
  <c r="Y38" i="20"/>
  <c r="V41" i="20"/>
  <c r="Y41" i="20"/>
  <c r="V39" i="20"/>
  <c r="Y39" i="20"/>
  <c r="AQ41" i="20"/>
  <c r="AV42" i="20" s="1"/>
  <c r="AS41" i="20"/>
  <c r="Z38" i="20"/>
  <c r="AC38" i="20"/>
  <c r="AD38" i="20"/>
  <c r="AE38" i="20"/>
  <c r="AI38" i="20"/>
  <c r="AL38" i="20"/>
  <c r="AM38" i="20"/>
  <c r="AN38" i="20"/>
  <c r="AO38" i="20"/>
  <c r="AQ38" i="20"/>
  <c r="AV39" i="20" s="1"/>
  <c r="AR38" i="20"/>
  <c r="AS38" i="20"/>
  <c r="AT38" i="20"/>
  <c r="AU38" i="20"/>
  <c r="Z39" i="20"/>
  <c r="AC39" i="20"/>
  <c r="AD39" i="20"/>
  <c r="AE39" i="20"/>
  <c r="AI39" i="20"/>
  <c r="AL39" i="20"/>
  <c r="AM39" i="20"/>
  <c r="AN39" i="20"/>
  <c r="AO39" i="20"/>
  <c r="AQ39" i="20"/>
  <c r="AV40" i="20" s="1"/>
  <c r="AR39" i="20"/>
  <c r="AS39" i="20"/>
  <c r="AT39" i="20"/>
  <c r="AU39" i="20"/>
  <c r="Z40" i="20"/>
  <c r="AC40" i="20"/>
  <c r="AD40" i="20"/>
  <c r="AE40" i="20"/>
  <c r="AI40" i="20"/>
  <c r="AL40" i="20"/>
  <c r="AM40" i="20"/>
  <c r="AN40" i="20"/>
  <c r="AO40" i="20"/>
  <c r="AQ40" i="20"/>
  <c r="AV41" i="20" s="1"/>
  <c r="AR40" i="20"/>
  <c r="AS40" i="20"/>
  <c r="AT40" i="20"/>
  <c r="AU40" i="20"/>
  <c r="B44" i="20"/>
  <c r="B43" i="20"/>
  <c r="B42" i="20"/>
  <c r="B41" i="20"/>
  <c r="B40" i="20"/>
  <c r="K112" i="8"/>
  <c r="L112" i="8"/>
  <c r="J112" i="8"/>
  <c r="D112" i="8" s="1"/>
  <c r="F112" i="8" s="1"/>
  <c r="G112" i="8"/>
  <c r="C112" i="8"/>
  <c r="K117" i="10"/>
  <c r="L117" i="10"/>
  <c r="J117" i="10"/>
  <c r="D117" i="10" s="1"/>
  <c r="F117" i="10" s="1"/>
  <c r="G117" i="10"/>
  <c r="C117" i="10"/>
  <c r="G117" i="9"/>
  <c r="C117" i="9"/>
  <c r="K117" i="9"/>
  <c r="J117" i="9"/>
  <c r="K117" i="12"/>
  <c r="L117" i="12"/>
  <c r="J117" i="12"/>
  <c r="G117" i="12"/>
  <c r="D117" i="12"/>
  <c r="F117" i="12" s="1"/>
  <c r="C117" i="12"/>
  <c r="G111" i="6"/>
  <c r="C111" i="6"/>
  <c r="L111" i="6"/>
  <c r="K111" i="6"/>
  <c r="J111" i="6"/>
  <c r="D111" i="6" s="1"/>
  <c r="F111" i="6" s="1"/>
  <c r="J112" i="5"/>
  <c r="D112" i="5" s="1"/>
  <c r="F112" i="5" s="1"/>
  <c r="G112" i="5"/>
  <c r="C112" i="5"/>
  <c r="AY41" i="20" l="1"/>
  <c r="AW41" i="20"/>
  <c r="AY39" i="20"/>
  <c r="AW39" i="20"/>
  <c r="AY40" i="20"/>
  <c r="AW40" i="20"/>
  <c r="BD40" i="20"/>
  <c r="BB40" i="20"/>
  <c r="BD41" i="20"/>
  <c r="BB41" i="20"/>
  <c r="BD42" i="20"/>
  <c r="BB42" i="20"/>
  <c r="BD43" i="20"/>
  <c r="BB43" i="20"/>
  <c r="BD44" i="20"/>
  <c r="BB44" i="20"/>
  <c r="BA41" i="20"/>
  <c r="BC41" i="20"/>
  <c r="BC43" i="20"/>
  <c r="BA43" i="20"/>
  <c r="BC42" i="20"/>
  <c r="BA42" i="20"/>
  <c r="BC40" i="20"/>
  <c r="BA40" i="20"/>
  <c r="BC44" i="20"/>
  <c r="BA44" i="20"/>
  <c r="K116" i="10"/>
  <c r="L116" i="10"/>
  <c r="J116" i="10"/>
  <c r="G116" i="10"/>
  <c r="C116" i="10"/>
  <c r="G115" i="9"/>
  <c r="K116" i="9"/>
  <c r="J116" i="9"/>
  <c r="D116" i="9" s="1"/>
  <c r="F116" i="9" s="1"/>
  <c r="C116" i="9"/>
  <c r="L116" i="11"/>
  <c r="K116" i="11"/>
  <c r="J116" i="11"/>
  <c r="G116" i="11"/>
  <c r="C116" i="11"/>
  <c r="K116" i="12"/>
  <c r="L116" i="12"/>
  <c r="J116" i="12"/>
  <c r="D116" i="12" s="1"/>
  <c r="F116" i="12" s="1"/>
  <c r="G116" i="12"/>
  <c r="C116" i="12"/>
  <c r="K111" i="8"/>
  <c r="L111" i="8"/>
  <c r="J111" i="8"/>
  <c r="D111" i="8" s="1"/>
  <c r="F111" i="8" s="1"/>
  <c r="G111" i="8"/>
  <c r="C111" i="8"/>
  <c r="G111" i="7"/>
  <c r="C111" i="7"/>
  <c r="K111" i="7"/>
  <c r="L111" i="7"/>
  <c r="J111" i="7"/>
  <c r="D111" i="7" s="1"/>
  <c r="F111" i="7" s="1"/>
  <c r="K110" i="6"/>
  <c r="L110" i="6"/>
  <c r="G110" i="6"/>
  <c r="C110" i="6"/>
  <c r="J110" i="6"/>
  <c r="D110" i="6" s="1"/>
  <c r="F110" i="6" s="1"/>
  <c r="BE40" i="20" l="1"/>
  <c r="BE41" i="20"/>
  <c r="BE44" i="20"/>
  <c r="BE42" i="20"/>
  <c r="BE43" i="20"/>
  <c r="J111" i="5"/>
  <c r="D111" i="5" s="1"/>
  <c r="F111" i="5" s="1"/>
  <c r="G111" i="5"/>
  <c r="C111" i="5"/>
  <c r="Z37" i="20" l="1"/>
  <c r="AC37" i="20"/>
  <c r="AD37" i="20"/>
  <c r="AE37" i="20"/>
  <c r="AI37" i="20"/>
  <c r="AM37" i="20"/>
  <c r="AN37" i="20"/>
  <c r="AO37" i="20"/>
  <c r="AR37" i="20"/>
  <c r="AT37" i="20"/>
  <c r="AU37" i="20"/>
  <c r="S37" i="20"/>
  <c r="T37" i="20"/>
  <c r="G106" i="6"/>
  <c r="G107" i="6"/>
  <c r="G108" i="6"/>
  <c r="G107" i="8"/>
  <c r="G108" i="8"/>
  <c r="G110" i="8"/>
  <c r="L110" i="8"/>
  <c r="K110" i="8"/>
  <c r="J110" i="8"/>
  <c r="D110" i="8" s="1"/>
  <c r="F110" i="8" s="1"/>
  <c r="C110" i="8"/>
  <c r="L110" i="7"/>
  <c r="K110" i="7"/>
  <c r="L109" i="7" s="1"/>
  <c r="J110" i="7"/>
  <c r="K109" i="7"/>
  <c r="L108" i="7" s="1"/>
  <c r="J109" i="7"/>
  <c r="K108" i="7"/>
  <c r="L107" i="7" s="1"/>
  <c r="J108" i="7"/>
  <c r="K107" i="7"/>
  <c r="J107" i="7"/>
  <c r="G110" i="7"/>
  <c r="D110" i="7"/>
  <c r="F110" i="7" s="1"/>
  <c r="C110" i="7"/>
  <c r="G109" i="6"/>
  <c r="C109" i="6"/>
  <c r="L109" i="6"/>
  <c r="K109" i="6"/>
  <c r="J109" i="6"/>
  <c r="D109" i="6" s="1"/>
  <c r="F109" i="6" s="1"/>
  <c r="J110" i="5"/>
  <c r="D110" i="5" s="1"/>
  <c r="F110" i="5" s="1"/>
  <c r="G110" i="5"/>
  <c r="C110" i="5"/>
  <c r="J112" i="11"/>
  <c r="K112" i="11"/>
  <c r="J113" i="11"/>
  <c r="D113" i="11" s="1"/>
  <c r="K113" i="11"/>
  <c r="L112" i="11" s="1"/>
  <c r="J114" i="11"/>
  <c r="K114" i="11"/>
  <c r="L113" i="11" s="1"/>
  <c r="J115" i="11"/>
  <c r="K115" i="11"/>
  <c r="L114" i="11" s="1"/>
  <c r="L115" i="11"/>
  <c r="G114" i="11"/>
  <c r="C115" i="11"/>
  <c r="J112" i="12"/>
  <c r="D112" i="12" s="1"/>
  <c r="F112" i="12" s="1"/>
  <c r="J113" i="12"/>
  <c r="G110" i="12"/>
  <c r="G111" i="12"/>
  <c r="G112" i="12"/>
  <c r="G114" i="12"/>
  <c r="G115" i="12"/>
  <c r="G108" i="12"/>
  <c r="K115" i="10"/>
  <c r="L115" i="10"/>
  <c r="J115" i="10"/>
  <c r="D115" i="10" s="1"/>
  <c r="F115" i="10" s="1"/>
  <c r="G114" i="10"/>
  <c r="C114" i="10"/>
  <c r="C115" i="10"/>
  <c r="G114" i="9"/>
  <c r="J115" i="9"/>
  <c r="D115" i="9" s="1"/>
  <c r="F115" i="9" s="1"/>
  <c r="K115" i="9"/>
  <c r="C115" i="9"/>
  <c r="J115" i="12"/>
  <c r="D115" i="12" s="1"/>
  <c r="F115" i="12" s="1"/>
  <c r="K115" i="12"/>
  <c r="L115" i="12"/>
  <c r="C115" i="12"/>
  <c r="AY38" i="20" l="1"/>
  <c r="AW38" i="20"/>
  <c r="U37" i="20"/>
  <c r="AA37" i="20"/>
  <c r="W37" i="20"/>
  <c r="AB37" i="20"/>
  <c r="V37" i="20"/>
  <c r="Y37" i="20"/>
  <c r="AS37" i="20"/>
  <c r="AQ37" i="20"/>
  <c r="AV38" i="20" s="1"/>
  <c r="D115" i="11"/>
  <c r="F115" i="11" s="1"/>
  <c r="D113" i="12"/>
  <c r="F113" i="12" s="1"/>
  <c r="G113" i="12"/>
  <c r="AT4" i="20"/>
  <c r="AT5" i="20"/>
  <c r="AT6" i="20"/>
  <c r="AT7" i="20"/>
  <c r="AT8" i="20"/>
  <c r="AT9" i="20"/>
  <c r="AT10" i="20"/>
  <c r="AT11" i="20"/>
  <c r="AT12" i="20"/>
  <c r="AT13" i="20"/>
  <c r="AT14" i="20"/>
  <c r="AT15" i="20"/>
  <c r="AT16" i="20"/>
  <c r="AT17" i="20"/>
  <c r="AT18" i="20"/>
  <c r="AT19" i="20"/>
  <c r="AT20" i="20"/>
  <c r="AT21" i="20"/>
  <c r="AT22" i="20"/>
  <c r="AT23" i="20"/>
  <c r="AT24" i="20"/>
  <c r="AT25" i="20"/>
  <c r="AT26" i="20"/>
  <c r="AT27" i="20"/>
  <c r="AT28" i="20"/>
  <c r="AT29" i="20"/>
  <c r="AT30" i="20"/>
  <c r="AT31" i="20"/>
  <c r="AT32" i="20"/>
  <c r="AT33" i="20"/>
  <c r="AT34" i="20"/>
  <c r="AT35" i="20"/>
  <c r="AT36" i="20"/>
  <c r="AT3" i="20"/>
  <c r="AU4" i="20"/>
  <c r="AU5" i="20"/>
  <c r="AU6" i="20"/>
  <c r="AU7" i="20"/>
  <c r="AU8" i="20"/>
  <c r="AU9" i="20"/>
  <c r="AU10" i="20"/>
  <c r="AU11" i="20"/>
  <c r="AU12" i="20"/>
  <c r="AU13" i="20"/>
  <c r="AU14" i="20"/>
  <c r="AU15" i="20"/>
  <c r="AU16" i="20"/>
  <c r="AU17" i="20"/>
  <c r="AU18" i="20"/>
  <c r="AU19" i="20"/>
  <c r="AU20" i="20"/>
  <c r="AU21" i="20"/>
  <c r="AU22" i="20"/>
  <c r="AU23" i="20"/>
  <c r="AU24" i="20"/>
  <c r="AU25" i="20"/>
  <c r="AU26" i="20"/>
  <c r="AU27" i="20"/>
  <c r="AU28" i="20"/>
  <c r="AU29" i="20"/>
  <c r="AU30" i="20"/>
  <c r="AU31" i="20"/>
  <c r="AU32" i="20"/>
  <c r="AU33" i="20"/>
  <c r="AU34" i="20"/>
  <c r="AU35" i="20"/>
  <c r="AU36" i="20"/>
  <c r="AU3" i="20"/>
  <c r="Z32" i="20"/>
  <c r="AC32" i="20"/>
  <c r="AD32" i="20"/>
  <c r="AE32" i="20"/>
  <c r="AI32" i="20"/>
  <c r="AM32" i="20"/>
  <c r="AN32" i="20"/>
  <c r="AO32" i="20"/>
  <c r="AR32" i="20"/>
  <c r="Z33" i="20"/>
  <c r="AC33" i="20"/>
  <c r="AD33" i="20"/>
  <c r="AE33" i="20"/>
  <c r="AI33" i="20"/>
  <c r="AM33" i="20"/>
  <c r="AN33" i="20"/>
  <c r="AO33" i="20"/>
  <c r="AR33" i="20"/>
  <c r="Z34" i="20"/>
  <c r="AC34" i="20"/>
  <c r="AD34" i="20"/>
  <c r="AE34" i="20"/>
  <c r="AI34" i="20"/>
  <c r="AM34" i="20"/>
  <c r="AN34" i="20"/>
  <c r="AO34" i="20"/>
  <c r="AR34" i="20"/>
  <c r="Z35" i="20"/>
  <c r="AC35" i="20"/>
  <c r="AD35" i="20"/>
  <c r="AE35" i="20"/>
  <c r="AI35" i="20"/>
  <c r="AM35" i="20"/>
  <c r="AN35" i="20"/>
  <c r="AO35" i="20"/>
  <c r="AR35" i="20"/>
  <c r="Z36" i="20"/>
  <c r="AC36" i="20"/>
  <c r="AD36" i="20"/>
  <c r="AE36" i="20"/>
  <c r="AI36" i="20"/>
  <c r="AM36" i="20"/>
  <c r="AN36" i="20"/>
  <c r="AO36" i="20"/>
  <c r="AR36" i="20"/>
  <c r="S32" i="20"/>
  <c r="T32" i="20"/>
  <c r="S33" i="20"/>
  <c r="T33" i="20"/>
  <c r="S34" i="20"/>
  <c r="T34" i="20"/>
  <c r="T35" i="20"/>
  <c r="S36" i="20"/>
  <c r="T36" i="20"/>
  <c r="B34" i="20"/>
  <c r="BB34" i="20" s="1"/>
  <c r="B35" i="20"/>
  <c r="B36" i="20"/>
  <c r="B37" i="20"/>
  <c r="B38" i="20"/>
  <c r="B39" i="20"/>
  <c r="G109" i="5"/>
  <c r="G109" i="8"/>
  <c r="C114" i="9"/>
  <c r="K112" i="12"/>
  <c r="K113" i="12"/>
  <c r="L112" i="12" s="1"/>
  <c r="K114" i="12"/>
  <c r="L113" i="12" s="1"/>
  <c r="L114" i="12"/>
  <c r="J114" i="12"/>
  <c r="D114" i="12" s="1"/>
  <c r="F114" i="12" s="1"/>
  <c r="C111" i="12"/>
  <c r="C112" i="12"/>
  <c r="C113" i="12"/>
  <c r="C114" i="12"/>
  <c r="G112" i="11"/>
  <c r="C112" i="11"/>
  <c r="C113" i="11"/>
  <c r="C114" i="11"/>
  <c r="AY34" i="20" l="1"/>
  <c r="AW34" i="20"/>
  <c r="AY37" i="20"/>
  <c r="AW37" i="20"/>
  <c r="AY33" i="20"/>
  <c r="AW33" i="20"/>
  <c r="AY36" i="20"/>
  <c r="AW36" i="20"/>
  <c r="AY35" i="20"/>
  <c r="AW35" i="20"/>
  <c r="U33" i="20"/>
  <c r="AA33" i="20"/>
  <c r="W36" i="20"/>
  <c r="AB36" i="20"/>
  <c r="U34" i="20"/>
  <c r="AA34" i="20"/>
  <c r="U32" i="20"/>
  <c r="AA32" i="20"/>
  <c r="U36" i="20"/>
  <c r="AA36" i="20"/>
  <c r="W33" i="20"/>
  <c r="AB33" i="20"/>
  <c r="Y35" i="20"/>
  <c r="U35" i="20"/>
  <c r="AB35" i="20"/>
  <c r="W34" i="20"/>
  <c r="AB34" i="20"/>
  <c r="W32" i="20"/>
  <c r="AB32" i="20"/>
  <c r="V36" i="20"/>
  <c r="Y36" i="20"/>
  <c r="V33" i="20"/>
  <c r="Y33" i="20"/>
  <c r="V34" i="20"/>
  <c r="Y34" i="20"/>
  <c r="V32" i="20"/>
  <c r="Y32" i="20"/>
  <c r="BD37" i="20"/>
  <c r="BD36" i="20"/>
  <c r="BB36" i="20"/>
  <c r="BD38" i="20"/>
  <c r="BB38" i="20"/>
  <c r="BD39" i="20"/>
  <c r="BB39" i="20"/>
  <c r="BD35" i="20"/>
  <c r="BB35" i="20"/>
  <c r="BC38" i="20"/>
  <c r="BA38" i="20"/>
  <c r="BC34" i="20"/>
  <c r="BA34" i="20"/>
  <c r="BC36" i="20"/>
  <c r="BA37" i="20"/>
  <c r="BC37" i="20"/>
  <c r="BA39" i="20"/>
  <c r="BC39" i="20"/>
  <c r="BC35" i="20"/>
  <c r="BA35" i="20"/>
  <c r="AS35" i="20"/>
  <c r="W35" i="20"/>
  <c r="AQ36" i="20"/>
  <c r="AS34" i="20"/>
  <c r="AS32" i="20"/>
  <c r="AS33" i="20"/>
  <c r="AS36" i="20"/>
  <c r="AQ34" i="20"/>
  <c r="AV35" i="20" s="1"/>
  <c r="AQ33" i="20"/>
  <c r="AQ32" i="20"/>
  <c r="AV33" i="20" s="1"/>
  <c r="AQ35" i="20"/>
  <c r="C113" i="10"/>
  <c r="G112" i="10"/>
  <c r="C112" i="10"/>
  <c r="J112" i="10"/>
  <c r="K112" i="10"/>
  <c r="J113" i="10"/>
  <c r="D113" i="10" s="1"/>
  <c r="F113" i="10" s="1"/>
  <c r="K113" i="10"/>
  <c r="L112" i="10" s="1"/>
  <c r="J114" i="10"/>
  <c r="K114" i="10"/>
  <c r="L113" i="10" s="1"/>
  <c r="L114" i="10"/>
  <c r="C113" i="9"/>
  <c r="G112" i="9"/>
  <c r="C112" i="9"/>
  <c r="K112" i="9"/>
  <c r="K113" i="9"/>
  <c r="K114" i="9"/>
  <c r="H114" i="9"/>
  <c r="J114" i="9" s="1"/>
  <c r="J113" i="9"/>
  <c r="D113" i="9" s="1"/>
  <c r="F113" i="9" s="1"/>
  <c r="J112" i="9"/>
  <c r="J107" i="8"/>
  <c r="D107" i="8" s="1"/>
  <c r="F107" i="8" s="1"/>
  <c r="K107" i="8"/>
  <c r="J108" i="8"/>
  <c r="D108" i="8" s="1"/>
  <c r="F108" i="8" s="1"/>
  <c r="K108" i="8"/>
  <c r="L107" i="8" s="1"/>
  <c r="K109" i="8"/>
  <c r="L108" i="8" s="1"/>
  <c r="L109" i="8"/>
  <c r="H109" i="8"/>
  <c r="J109" i="8" s="1"/>
  <c r="D109" i="8" s="1"/>
  <c r="F109" i="8" s="1"/>
  <c r="C107" i="8"/>
  <c r="C108" i="8"/>
  <c r="C109" i="8"/>
  <c r="G109" i="7"/>
  <c r="C107" i="7"/>
  <c r="C108" i="7"/>
  <c r="C109" i="7"/>
  <c r="C106" i="6"/>
  <c r="C107" i="6"/>
  <c r="C108" i="6"/>
  <c r="K106" i="6"/>
  <c r="K107" i="6"/>
  <c r="L106" i="6" s="1"/>
  <c r="K108" i="6"/>
  <c r="L107" i="6" s="1"/>
  <c r="L108" i="6"/>
  <c r="H108" i="6"/>
  <c r="J108" i="6" s="1"/>
  <c r="D108" i="6" s="1"/>
  <c r="F108" i="6" s="1"/>
  <c r="J107" i="6"/>
  <c r="D107" i="6" s="1"/>
  <c r="F107" i="6" s="1"/>
  <c r="J106" i="6"/>
  <c r="D106" i="6" s="1"/>
  <c r="F106" i="6" s="1"/>
  <c r="K106" i="5"/>
  <c r="K107" i="5"/>
  <c r="L106" i="5" s="1"/>
  <c r="K108" i="5"/>
  <c r="L107" i="5" s="1"/>
  <c r="K109" i="5"/>
  <c r="L108" i="5" s="1"/>
  <c r="K110" i="5"/>
  <c r="L109" i="5" s="1"/>
  <c r="K111" i="5"/>
  <c r="L110" i="5" s="1"/>
  <c r="K112" i="5"/>
  <c r="L111" i="5" s="1"/>
  <c r="L112" i="5"/>
  <c r="J109" i="5"/>
  <c r="D109" i="5" s="1"/>
  <c r="F109" i="5" s="1"/>
  <c r="J108" i="5"/>
  <c r="D108" i="5" s="1"/>
  <c r="F108" i="5" s="1"/>
  <c r="J107" i="5"/>
  <c r="D107" i="5" s="1"/>
  <c r="F107" i="5" s="1"/>
  <c r="H109" i="5"/>
  <c r="G108" i="5"/>
  <c r="C107" i="5"/>
  <c r="C108" i="5"/>
  <c r="C109" i="5"/>
  <c r="BA36" i="20" l="1"/>
  <c r="BE36" i="20" s="1"/>
  <c r="AV36" i="20"/>
  <c r="BB37" i="20"/>
  <c r="BE37" i="20" s="1"/>
  <c r="AV37" i="20"/>
  <c r="BD34" i="20"/>
  <c r="BE34" i="20" s="1"/>
  <c r="AV34" i="20"/>
  <c r="BE38" i="20"/>
  <c r="BE35" i="20"/>
  <c r="BE39" i="20"/>
  <c r="K111" i="9"/>
  <c r="J111" i="9"/>
  <c r="D111" i="9" s="1"/>
  <c r="F111" i="9" s="1"/>
  <c r="K111" i="10"/>
  <c r="L111" i="10"/>
  <c r="J111" i="10"/>
  <c r="D111" i="10" s="1"/>
  <c r="F111" i="10" s="1"/>
  <c r="C111" i="10"/>
  <c r="K111" i="12"/>
  <c r="L111" i="12"/>
  <c r="J111" i="12"/>
  <c r="D111" i="12" s="1"/>
  <c r="F111" i="12" s="1"/>
  <c r="K106" i="8"/>
  <c r="L106" i="8"/>
  <c r="J106" i="8"/>
  <c r="D106" i="8" s="1"/>
  <c r="F106" i="8" s="1"/>
  <c r="G106" i="8"/>
  <c r="C106" i="8"/>
  <c r="C111" i="9"/>
  <c r="G110" i="9"/>
  <c r="G110" i="11"/>
  <c r="C111" i="11"/>
  <c r="L111" i="11"/>
  <c r="K111" i="11"/>
  <c r="J111" i="11"/>
  <c r="D111" i="11" s="1"/>
  <c r="F111" i="11" s="1"/>
  <c r="K106" i="7"/>
  <c r="L106" i="7"/>
  <c r="J106" i="7"/>
  <c r="D106" i="7" s="1"/>
  <c r="F106" i="7" s="1"/>
  <c r="G106" i="7"/>
  <c r="C106" i="7"/>
  <c r="K105" i="6"/>
  <c r="L105" i="6"/>
  <c r="G105" i="6"/>
  <c r="C105" i="6"/>
  <c r="J105" i="6"/>
  <c r="D105" i="6" s="1"/>
  <c r="F105" i="6" s="1"/>
  <c r="J106" i="5"/>
  <c r="D106" i="5" s="1"/>
  <c r="F106" i="5" s="1"/>
  <c r="G106" i="5"/>
  <c r="C106" i="5"/>
  <c r="K110" i="10" l="1"/>
  <c r="L110" i="10"/>
  <c r="J110" i="10"/>
  <c r="G110" i="10"/>
  <c r="C110" i="10"/>
  <c r="K110" i="9"/>
  <c r="J110" i="9"/>
  <c r="D110" i="9" s="1"/>
  <c r="F110" i="9" s="1"/>
  <c r="G109" i="9"/>
  <c r="C110" i="9"/>
  <c r="L110" i="11"/>
  <c r="K110" i="11"/>
  <c r="J110" i="11"/>
  <c r="D110" i="11" s="1"/>
  <c r="F110" i="11" s="1"/>
  <c r="G108" i="11"/>
  <c r="G109" i="11"/>
  <c r="C110" i="11"/>
  <c r="K110" i="12"/>
  <c r="L110" i="12"/>
  <c r="J110" i="12"/>
  <c r="D110" i="12" s="1"/>
  <c r="F110" i="12" s="1"/>
  <c r="C110" i="12"/>
  <c r="K104" i="6"/>
  <c r="L104" i="6"/>
  <c r="J104" i="6"/>
  <c r="D104" i="6" s="1"/>
  <c r="F104" i="6" s="1"/>
  <c r="G104" i="6"/>
  <c r="C104" i="6"/>
  <c r="K105" i="8"/>
  <c r="L105" i="8"/>
  <c r="J105" i="8"/>
  <c r="D105" i="8" s="1"/>
  <c r="F105" i="8" s="1"/>
  <c r="G105" i="8"/>
  <c r="C105" i="8"/>
  <c r="K105" i="7"/>
  <c r="L105" i="7"/>
  <c r="J105" i="7"/>
  <c r="D105" i="7" s="1"/>
  <c r="F105" i="7" s="1"/>
  <c r="G105" i="7"/>
  <c r="C105" i="7"/>
  <c r="K103" i="5"/>
  <c r="K104" i="5"/>
  <c r="L103" i="5" s="1"/>
  <c r="K105" i="5"/>
  <c r="L104" i="5" s="1"/>
  <c r="J105" i="5"/>
  <c r="D105" i="5" s="1"/>
  <c r="F105" i="5" s="1"/>
  <c r="G105" i="5"/>
  <c r="C105" i="5"/>
  <c r="T30" i="20" l="1"/>
  <c r="S30" i="20"/>
  <c r="Z30" i="20"/>
  <c r="AC30" i="20"/>
  <c r="AD30" i="20"/>
  <c r="AE30" i="20"/>
  <c r="AI30" i="20"/>
  <c r="AM30" i="20"/>
  <c r="AN30" i="20"/>
  <c r="AO30" i="20"/>
  <c r="AR30" i="20"/>
  <c r="Z31" i="20"/>
  <c r="AC31" i="20"/>
  <c r="AD31" i="20"/>
  <c r="AE31" i="20"/>
  <c r="AI31" i="20"/>
  <c r="AM31" i="20"/>
  <c r="AN31" i="20"/>
  <c r="AO31" i="20"/>
  <c r="AR31" i="20"/>
  <c r="T31" i="20"/>
  <c r="S31" i="20"/>
  <c r="K103" i="6"/>
  <c r="L103" i="6"/>
  <c r="G103" i="6"/>
  <c r="C103" i="6"/>
  <c r="K104" i="7"/>
  <c r="L104" i="7"/>
  <c r="J104" i="7"/>
  <c r="D104" i="7" s="1"/>
  <c r="F104" i="7" s="1"/>
  <c r="G104" i="7"/>
  <c r="C104" i="7"/>
  <c r="K104" i="8"/>
  <c r="L104" i="8"/>
  <c r="J104" i="8"/>
  <c r="D104" i="8" s="1"/>
  <c r="F104" i="8" s="1"/>
  <c r="G104" i="8"/>
  <c r="C104" i="8"/>
  <c r="K109" i="10"/>
  <c r="L109" i="10"/>
  <c r="J109" i="10"/>
  <c r="D109" i="10" s="1"/>
  <c r="F109" i="10" s="1"/>
  <c r="G108" i="10"/>
  <c r="C109" i="10"/>
  <c r="K109" i="9"/>
  <c r="J109" i="9"/>
  <c r="D109" i="9" s="1"/>
  <c r="F109" i="9" s="1"/>
  <c r="G108" i="9"/>
  <c r="C109" i="9"/>
  <c r="J109" i="11"/>
  <c r="D109" i="11" s="1"/>
  <c r="F109" i="11" s="1"/>
  <c r="C109" i="11"/>
  <c r="K109" i="12"/>
  <c r="L109" i="12"/>
  <c r="J109" i="12"/>
  <c r="D109" i="12" s="1"/>
  <c r="F109" i="12" s="1"/>
  <c r="G109" i="12"/>
  <c r="C109" i="12"/>
  <c r="J103" i="6"/>
  <c r="D103" i="6" s="1"/>
  <c r="F103" i="6" s="1"/>
  <c r="J104" i="5"/>
  <c r="D104" i="5" s="1"/>
  <c r="F104" i="5" s="1"/>
  <c r="G104" i="5"/>
  <c r="C104" i="5"/>
  <c r="AY31" i="20" l="1"/>
  <c r="AW31" i="20"/>
  <c r="AY32" i="20"/>
  <c r="AW32" i="20"/>
  <c r="U31" i="20"/>
  <c r="AA31" i="20"/>
  <c r="U30" i="20"/>
  <c r="AA30" i="20"/>
  <c r="W31" i="20"/>
  <c r="AB31" i="20"/>
  <c r="W30" i="20"/>
  <c r="AB30" i="20"/>
  <c r="V31" i="20"/>
  <c r="Y31" i="20"/>
  <c r="V30" i="20"/>
  <c r="Y30" i="20"/>
  <c r="AS31" i="20"/>
  <c r="AQ31" i="20"/>
  <c r="AV32" i="20" s="1"/>
  <c r="AS30" i="20"/>
  <c r="AQ30" i="20"/>
  <c r="AV31" i="20" s="1"/>
  <c r="G102" i="8"/>
  <c r="J102" i="8"/>
  <c r="D102" i="8" s="1"/>
  <c r="F102" i="8" s="1"/>
  <c r="K102" i="8"/>
  <c r="J103" i="8"/>
  <c r="D103" i="8" s="1"/>
  <c r="F103" i="8" s="1"/>
  <c r="K103" i="8"/>
  <c r="L102" i="8" s="1"/>
  <c r="L103" i="8"/>
  <c r="G103" i="8"/>
  <c r="C102" i="8"/>
  <c r="C103" i="8"/>
  <c r="C108" i="12"/>
  <c r="K108" i="12"/>
  <c r="L108" i="12"/>
  <c r="J108" i="12"/>
  <c r="D108" i="12" s="1"/>
  <c r="F108" i="12" s="1"/>
  <c r="K108" i="10"/>
  <c r="L108" i="10"/>
  <c r="J108" i="10"/>
  <c r="D108" i="10" s="1"/>
  <c r="F108" i="10" s="1"/>
  <c r="C108" i="10"/>
  <c r="K108" i="9"/>
  <c r="J108" i="9"/>
  <c r="D108" i="9" s="1"/>
  <c r="F108" i="9" s="1"/>
  <c r="C108" i="9"/>
  <c r="K108" i="11"/>
  <c r="J108" i="11"/>
  <c r="D108" i="11" s="1"/>
  <c r="F108" i="11" s="1"/>
  <c r="C108" i="11"/>
  <c r="G103" i="7"/>
  <c r="K103" i="7"/>
  <c r="L103" i="7"/>
  <c r="J103" i="7"/>
  <c r="C103" i="7"/>
  <c r="C102" i="7"/>
  <c r="K102" i="6"/>
  <c r="L102" i="6"/>
  <c r="G102" i="6"/>
  <c r="C102" i="6"/>
  <c r="G103" i="5"/>
  <c r="C103" i="5"/>
  <c r="J102" i="6"/>
  <c r="D102" i="6" s="1"/>
  <c r="F102" i="6" s="1"/>
  <c r="J103" i="5"/>
  <c r="D103" i="5" s="1"/>
  <c r="F103" i="5" s="1"/>
  <c r="G107" i="10" l="1"/>
  <c r="G107" i="9"/>
  <c r="K102" i="7"/>
  <c r="L102" i="7"/>
  <c r="J102" i="7"/>
  <c r="K101" i="6"/>
  <c r="L101" i="6"/>
  <c r="J101" i="6"/>
  <c r="D101" i="6" s="1"/>
  <c r="F101" i="6" s="1"/>
  <c r="G101" i="6"/>
  <c r="C101" i="6"/>
  <c r="L105" i="5"/>
  <c r="B33" i="20" l="1"/>
  <c r="B32" i="20"/>
  <c r="B31" i="20"/>
  <c r="B30" i="20"/>
  <c r="Z28" i="20"/>
  <c r="AC28" i="20"/>
  <c r="AD28" i="20"/>
  <c r="AE28" i="20"/>
  <c r="AI28" i="20"/>
  <c r="AM28" i="20"/>
  <c r="AN28" i="20"/>
  <c r="AO28" i="20"/>
  <c r="AQ28" i="20"/>
  <c r="AV29" i="20" s="1"/>
  <c r="AR28" i="20"/>
  <c r="AS28" i="20"/>
  <c r="Z29" i="20"/>
  <c r="AC29" i="20"/>
  <c r="AD29" i="20"/>
  <c r="AE29" i="20"/>
  <c r="AI29" i="20"/>
  <c r="AM29" i="20"/>
  <c r="AN29" i="20"/>
  <c r="AO29" i="20"/>
  <c r="AQ29" i="20"/>
  <c r="AV30" i="20" s="1"/>
  <c r="AR29" i="20"/>
  <c r="AS29" i="20"/>
  <c r="K109" i="11"/>
  <c r="L108" i="11" s="1"/>
  <c r="L107" i="11"/>
  <c r="J107" i="10"/>
  <c r="K107" i="10"/>
  <c r="L107" i="10"/>
  <c r="D107" i="10"/>
  <c r="F107" i="10" s="1"/>
  <c r="G106" i="10"/>
  <c r="C107" i="10"/>
  <c r="J106" i="9"/>
  <c r="K106" i="9"/>
  <c r="J107" i="9"/>
  <c r="D107" i="9" s="1"/>
  <c r="F107" i="9" s="1"/>
  <c r="K107" i="9"/>
  <c r="G106" i="9"/>
  <c r="C107" i="9"/>
  <c r="K106" i="11"/>
  <c r="K107" i="11"/>
  <c r="L106" i="11" s="1"/>
  <c r="J107" i="11"/>
  <c r="D107" i="11" s="1"/>
  <c r="F107" i="11" s="1"/>
  <c r="G107" i="11"/>
  <c r="C107" i="11"/>
  <c r="G104" i="12"/>
  <c r="G106" i="12"/>
  <c r="K107" i="12"/>
  <c r="L107" i="12"/>
  <c r="J107" i="12"/>
  <c r="D107" i="12" s="1"/>
  <c r="F107" i="12" s="1"/>
  <c r="G107" i="12"/>
  <c r="C107" i="12"/>
  <c r="L102" i="5"/>
  <c r="K102" i="5"/>
  <c r="J102" i="5"/>
  <c r="D102" i="5" s="1"/>
  <c r="F102" i="5" s="1"/>
  <c r="G102" i="5"/>
  <c r="C102" i="5"/>
  <c r="AY29" i="20" l="1"/>
  <c r="AW29" i="20"/>
  <c r="AY30" i="20"/>
  <c r="AW30" i="20"/>
  <c r="BD33" i="20"/>
  <c r="BB33" i="20"/>
  <c r="BD30" i="20"/>
  <c r="BB30" i="20"/>
  <c r="BD31" i="20"/>
  <c r="BB31" i="20"/>
  <c r="BD32" i="20"/>
  <c r="BB32" i="20"/>
  <c r="BC32" i="20"/>
  <c r="BA32" i="20"/>
  <c r="BC30" i="20"/>
  <c r="BA30" i="20"/>
  <c r="BC31" i="20"/>
  <c r="BA31" i="20"/>
  <c r="BE31" i="20" s="1"/>
  <c r="BA33" i="20"/>
  <c r="BC33" i="20"/>
  <c r="K100" i="6"/>
  <c r="L100" i="6"/>
  <c r="J106" i="10"/>
  <c r="D106" i="10" s="1"/>
  <c r="F106" i="10" s="1"/>
  <c r="K106" i="10"/>
  <c r="L106" i="10"/>
  <c r="G105" i="10"/>
  <c r="C106" i="10"/>
  <c r="D106" i="9"/>
  <c r="F106" i="9" s="1"/>
  <c r="C106" i="9"/>
  <c r="J106" i="11"/>
  <c r="D106" i="11" s="1"/>
  <c r="F106" i="11" s="1"/>
  <c r="G106" i="11"/>
  <c r="C106" i="11"/>
  <c r="K106" i="12"/>
  <c r="L106" i="12"/>
  <c r="J106" i="12"/>
  <c r="D106" i="12" s="1"/>
  <c r="F106" i="12" s="1"/>
  <c r="C106" i="12"/>
  <c r="J101" i="8"/>
  <c r="D101" i="8" s="1"/>
  <c r="F101" i="8" s="1"/>
  <c r="K101" i="8"/>
  <c r="L101" i="8"/>
  <c r="G101" i="8"/>
  <c r="C101" i="8"/>
  <c r="K101" i="7"/>
  <c r="L101" i="7"/>
  <c r="J101" i="7"/>
  <c r="D101" i="7" s="1"/>
  <c r="F101" i="7" s="1"/>
  <c r="G101" i="7"/>
  <c r="C101" i="7"/>
  <c r="G100" i="6"/>
  <c r="C100" i="6"/>
  <c r="J100" i="6"/>
  <c r="D100" i="6" s="1"/>
  <c r="F100" i="6" s="1"/>
  <c r="K101" i="5"/>
  <c r="L101" i="5"/>
  <c r="J101" i="5"/>
  <c r="D101" i="5" s="1"/>
  <c r="F101" i="5" s="1"/>
  <c r="G101" i="5"/>
  <c r="C101" i="5"/>
  <c r="BE33" i="20" l="1"/>
  <c r="BE30" i="20"/>
  <c r="BE32" i="20"/>
  <c r="Z27" i="20"/>
  <c r="AC27" i="20"/>
  <c r="AD27" i="20"/>
  <c r="AE27" i="20"/>
  <c r="AI27" i="20"/>
  <c r="AM27" i="20"/>
  <c r="AN27" i="20"/>
  <c r="AO27" i="20"/>
  <c r="AQ27" i="20"/>
  <c r="AV28" i="20" s="1"/>
  <c r="AR27" i="20"/>
  <c r="AS27" i="20"/>
  <c r="AY28" i="20" l="1"/>
  <c r="AW28" i="20"/>
  <c r="K100" i="8"/>
  <c r="L100" i="8"/>
  <c r="J100" i="8"/>
  <c r="D100" i="8" s="1"/>
  <c r="G100" i="8"/>
  <c r="C100" i="8"/>
  <c r="L105" i="11"/>
  <c r="K105" i="11"/>
  <c r="J105" i="11"/>
  <c r="D105" i="11" s="1"/>
  <c r="F105" i="11" s="1"/>
  <c r="G105" i="11"/>
  <c r="C105" i="11"/>
  <c r="G104" i="10"/>
  <c r="J105" i="10"/>
  <c r="D105" i="10" s="1"/>
  <c r="F105" i="10" s="1"/>
  <c r="K105" i="10"/>
  <c r="L105" i="10"/>
  <c r="C105" i="10"/>
  <c r="G105" i="9"/>
  <c r="C105" i="9"/>
  <c r="J105" i="9"/>
  <c r="K105" i="9"/>
  <c r="K105" i="12"/>
  <c r="L105" i="12"/>
  <c r="J105" i="12"/>
  <c r="D105" i="12" s="1"/>
  <c r="F105" i="12" s="1"/>
  <c r="G105" i="12"/>
  <c r="C105" i="12"/>
  <c r="K100" i="7"/>
  <c r="L100" i="7"/>
  <c r="J100" i="7"/>
  <c r="D100" i="7" s="1"/>
  <c r="F100" i="7" s="1"/>
  <c r="G100" i="7"/>
  <c r="C100" i="7"/>
  <c r="C99" i="6"/>
  <c r="G99" i="6"/>
  <c r="K98" i="6"/>
  <c r="K99" i="6"/>
  <c r="L98" i="6" s="1"/>
  <c r="L99" i="6"/>
  <c r="J99" i="6"/>
  <c r="D99" i="6" s="1"/>
  <c r="F99" i="6" s="1"/>
  <c r="K99" i="5"/>
  <c r="K100" i="5"/>
  <c r="L99" i="5" s="1"/>
  <c r="L100" i="5"/>
  <c r="J100" i="5"/>
  <c r="D100" i="5" s="1"/>
  <c r="F100" i="5" s="1"/>
  <c r="C100" i="5"/>
  <c r="G100" i="5"/>
  <c r="F100" i="8" l="1"/>
  <c r="AS26" i="20"/>
  <c r="G103" i="10"/>
  <c r="K102" i="10"/>
  <c r="K103" i="10"/>
  <c r="L102" i="10" s="1"/>
  <c r="J104" i="10"/>
  <c r="D104" i="10" s="1"/>
  <c r="F104" i="10" s="1"/>
  <c r="K104" i="10"/>
  <c r="L103" i="10" s="1"/>
  <c r="L104" i="10"/>
  <c r="C104" i="10"/>
  <c r="K102" i="11"/>
  <c r="K103" i="11"/>
  <c r="L102" i="11" s="1"/>
  <c r="K104" i="11"/>
  <c r="L103" i="11" s="1"/>
  <c r="L104" i="11"/>
  <c r="G104" i="11"/>
  <c r="C104" i="11"/>
  <c r="J104" i="11"/>
  <c r="C103" i="11"/>
  <c r="J104" i="12"/>
  <c r="K104" i="12"/>
  <c r="L104" i="12"/>
  <c r="G103" i="12"/>
  <c r="C104" i="12"/>
  <c r="K99" i="7"/>
  <c r="L99" i="7"/>
  <c r="J99" i="7"/>
  <c r="G99" i="7"/>
  <c r="C99" i="7"/>
  <c r="G99" i="8"/>
  <c r="C99" i="8"/>
  <c r="K97" i="8"/>
  <c r="K98" i="8"/>
  <c r="L97" i="8" s="1"/>
  <c r="K99" i="8"/>
  <c r="L98" i="8" s="1"/>
  <c r="L99" i="8"/>
  <c r="J99" i="8"/>
  <c r="D99" i="8" s="1"/>
  <c r="F99" i="8" s="1"/>
  <c r="K102" i="9"/>
  <c r="K103" i="9"/>
  <c r="K104" i="9"/>
  <c r="J104" i="9"/>
  <c r="D104" i="9" s="1"/>
  <c r="F104" i="9" s="1"/>
  <c r="G103" i="9"/>
  <c r="C104" i="9"/>
  <c r="J99" i="5"/>
  <c r="D99" i="5" s="1"/>
  <c r="F99" i="5" s="1"/>
  <c r="J98" i="6"/>
  <c r="G98" i="6"/>
  <c r="C98" i="6"/>
  <c r="G99" i="5"/>
  <c r="C99" i="5"/>
  <c r="Z26" i="20" l="1"/>
  <c r="AC26" i="20"/>
  <c r="AD26" i="20"/>
  <c r="AE26" i="20"/>
  <c r="AI26" i="20"/>
  <c r="AM26" i="20"/>
  <c r="AN26" i="20"/>
  <c r="AO26" i="20"/>
  <c r="AQ26" i="20"/>
  <c r="AV27" i="20" s="1"/>
  <c r="AR26" i="20"/>
  <c r="AY27" i="20" l="1"/>
  <c r="AW27" i="20"/>
  <c r="Z24" i="20"/>
  <c r="AC24" i="20"/>
  <c r="AD24" i="20"/>
  <c r="AE24" i="20"/>
  <c r="AI24" i="20"/>
  <c r="AM24" i="20"/>
  <c r="AN24" i="20"/>
  <c r="AO24" i="20"/>
  <c r="AQ24" i="20"/>
  <c r="AV25" i="20" s="1"/>
  <c r="AR24" i="20"/>
  <c r="AS24" i="20"/>
  <c r="Z25" i="20"/>
  <c r="AC25" i="20"/>
  <c r="AD25" i="20"/>
  <c r="AE25" i="20"/>
  <c r="AI25" i="20"/>
  <c r="AM25" i="20"/>
  <c r="AN25" i="20"/>
  <c r="AO25" i="20"/>
  <c r="AQ25" i="20"/>
  <c r="AV26" i="20" s="1"/>
  <c r="AR25" i="20"/>
  <c r="AS25" i="20"/>
  <c r="B25" i="20"/>
  <c r="B26" i="20"/>
  <c r="B27" i="20"/>
  <c r="B28" i="20"/>
  <c r="B29" i="20"/>
  <c r="L98" i="5"/>
  <c r="K98" i="5"/>
  <c r="J98" i="5"/>
  <c r="D98" i="5" s="1"/>
  <c r="F98" i="5" s="1"/>
  <c r="K95" i="6"/>
  <c r="K96" i="6"/>
  <c r="L95" i="6" s="1"/>
  <c r="K97" i="6"/>
  <c r="L96" i="6" s="1"/>
  <c r="L97" i="6"/>
  <c r="J97" i="6"/>
  <c r="D97" i="6" s="1"/>
  <c r="F97" i="6" s="1"/>
  <c r="K97" i="7"/>
  <c r="K98" i="7"/>
  <c r="L97" i="7" s="1"/>
  <c r="L98" i="7"/>
  <c r="J98" i="7"/>
  <c r="D98" i="7" s="1"/>
  <c r="F98" i="7" s="1"/>
  <c r="G98" i="8"/>
  <c r="D97" i="8"/>
  <c r="C97" i="8"/>
  <c r="C98" i="8"/>
  <c r="D103" i="10"/>
  <c r="F103" i="10" s="1"/>
  <c r="C103" i="10"/>
  <c r="C102" i="9"/>
  <c r="D102" i="9"/>
  <c r="C103" i="9"/>
  <c r="D103" i="9"/>
  <c r="F103" i="9" s="1"/>
  <c r="K102" i="12"/>
  <c r="K103" i="12"/>
  <c r="L102" i="12" s="1"/>
  <c r="L103" i="12"/>
  <c r="J102" i="12"/>
  <c r="H103" i="12"/>
  <c r="J103" i="12" s="1"/>
  <c r="D103" i="12" s="1"/>
  <c r="F103" i="12" s="1"/>
  <c r="C102" i="12"/>
  <c r="C103" i="12"/>
  <c r="C98" i="7"/>
  <c r="C97" i="6"/>
  <c r="C98" i="5"/>
  <c r="G98" i="5"/>
  <c r="AY25" i="20" l="1"/>
  <c r="AW25" i="20"/>
  <c r="AY26" i="20"/>
  <c r="AW26" i="20"/>
  <c r="BD26" i="20"/>
  <c r="BB26" i="20"/>
  <c r="BD29" i="20"/>
  <c r="BB29" i="20"/>
  <c r="BD25" i="20"/>
  <c r="BB25" i="20"/>
  <c r="BD28" i="20"/>
  <c r="BB28" i="20"/>
  <c r="BD27" i="20"/>
  <c r="BB27" i="20"/>
  <c r="BC26" i="20"/>
  <c r="BA26" i="20"/>
  <c r="BA29" i="20"/>
  <c r="BC29" i="20"/>
  <c r="BA25" i="20"/>
  <c r="BC25" i="20"/>
  <c r="BC28" i="20"/>
  <c r="BA28" i="20"/>
  <c r="BC27" i="20"/>
  <c r="BA27" i="20"/>
  <c r="G96" i="6"/>
  <c r="J96" i="6"/>
  <c r="D96" i="6" s="1"/>
  <c r="F96" i="6" s="1"/>
  <c r="K97" i="5"/>
  <c r="L97" i="5"/>
  <c r="J97" i="5"/>
  <c r="C102" i="10"/>
  <c r="G102" i="10"/>
  <c r="G102" i="9"/>
  <c r="G102" i="11"/>
  <c r="C102" i="11"/>
  <c r="J102" i="11"/>
  <c r="J97" i="7"/>
  <c r="D97" i="7" s="1"/>
  <c r="F97" i="7" s="1"/>
  <c r="G97" i="7"/>
  <c r="C97" i="7"/>
  <c r="C96" i="6"/>
  <c r="G97" i="5"/>
  <c r="D97" i="5"/>
  <c r="F97" i="5" s="1"/>
  <c r="C97" i="5"/>
  <c r="BE25" i="20" l="1"/>
  <c r="BE27" i="20"/>
  <c r="BE26" i="20"/>
  <c r="BE28" i="20"/>
  <c r="BE29" i="20"/>
  <c r="Z23" i="20"/>
  <c r="AC23" i="20"/>
  <c r="AD23" i="20"/>
  <c r="AE23" i="20"/>
  <c r="AI23" i="20"/>
  <c r="AM23" i="20"/>
  <c r="AN23" i="20"/>
  <c r="AO23" i="20"/>
  <c r="AQ23" i="20"/>
  <c r="AV24" i="20" s="1"/>
  <c r="AR23" i="20"/>
  <c r="AS23" i="20"/>
  <c r="G95" i="6"/>
  <c r="C95" i="6"/>
  <c r="C96" i="5"/>
  <c r="G96" i="5"/>
  <c r="L96" i="5"/>
  <c r="K96" i="5"/>
  <c r="J96" i="5"/>
  <c r="D96" i="5" s="1"/>
  <c r="F96" i="5" s="1"/>
  <c r="K94" i="6"/>
  <c r="L94" i="6"/>
  <c r="J95" i="6"/>
  <c r="D95" i="6" s="1"/>
  <c r="F95" i="6" s="1"/>
  <c r="L96" i="7"/>
  <c r="K96" i="7"/>
  <c r="J96" i="7"/>
  <c r="D96" i="7" s="1"/>
  <c r="F96" i="7" s="1"/>
  <c r="K101" i="11"/>
  <c r="L101" i="11"/>
  <c r="J101" i="11"/>
  <c r="D101" i="11" s="1"/>
  <c r="F101" i="11" s="1"/>
  <c r="G96" i="7"/>
  <c r="C96" i="7"/>
  <c r="J96" i="8"/>
  <c r="K96" i="8"/>
  <c r="L96" i="8"/>
  <c r="G96" i="8"/>
  <c r="D96" i="8"/>
  <c r="F96" i="8" s="1"/>
  <c r="C96" i="8"/>
  <c r="C101" i="11"/>
  <c r="G100" i="11"/>
  <c r="K101" i="10"/>
  <c r="L101" i="10"/>
  <c r="J101" i="10"/>
  <c r="G101" i="10"/>
  <c r="C101" i="10"/>
  <c r="G101" i="9"/>
  <c r="K101" i="9"/>
  <c r="J101" i="9"/>
  <c r="D101" i="9" s="1"/>
  <c r="F101" i="9" s="1"/>
  <c r="G100" i="9"/>
  <c r="C101" i="9"/>
  <c r="K101" i="12"/>
  <c r="L101" i="12"/>
  <c r="J101" i="12"/>
  <c r="D101" i="12" s="1"/>
  <c r="F101" i="12" s="1"/>
  <c r="G100" i="12"/>
  <c r="C101" i="12"/>
  <c r="AY24" i="20" l="1"/>
  <c r="AW24" i="20"/>
  <c r="C94" i="6"/>
  <c r="G94" i="6"/>
  <c r="K94" i="8"/>
  <c r="K95" i="8"/>
  <c r="L94" i="8" s="1"/>
  <c r="L95" i="8"/>
  <c r="H95" i="8"/>
  <c r="J95" i="8" s="1"/>
  <c r="G95" i="8"/>
  <c r="C95" i="8"/>
  <c r="C94" i="8"/>
  <c r="K95" i="7"/>
  <c r="L95" i="7"/>
  <c r="J95" i="7"/>
  <c r="D95" i="7" s="1"/>
  <c r="F95" i="7" s="1"/>
  <c r="G95" i="7"/>
  <c r="C95" i="7"/>
  <c r="K100" i="10"/>
  <c r="L100" i="10"/>
  <c r="J100" i="10"/>
  <c r="D100" i="10" s="1"/>
  <c r="F100" i="10" s="1"/>
  <c r="C100" i="10"/>
  <c r="K100" i="9"/>
  <c r="J100" i="9"/>
  <c r="D100" i="9" s="1"/>
  <c r="F100" i="9" s="1"/>
  <c r="G99" i="9"/>
  <c r="C100" i="9"/>
  <c r="K100" i="11"/>
  <c r="L100" i="11"/>
  <c r="J100" i="11"/>
  <c r="D100" i="11" s="1"/>
  <c r="F100" i="11" s="1"/>
  <c r="G99" i="11"/>
  <c r="C100" i="11"/>
  <c r="K100" i="12"/>
  <c r="L100" i="12"/>
  <c r="J100" i="12"/>
  <c r="D100" i="12" s="1"/>
  <c r="F100" i="12" s="1"/>
  <c r="G99" i="12"/>
  <c r="C100" i="12"/>
  <c r="J94" i="6"/>
  <c r="D94" i="6" s="1"/>
  <c r="F94" i="6" s="1"/>
  <c r="K95" i="5"/>
  <c r="L95" i="5"/>
  <c r="J95" i="5"/>
  <c r="D95" i="5" s="1"/>
  <c r="F95" i="5" s="1"/>
  <c r="G95" i="5"/>
  <c r="C95" i="5"/>
  <c r="B24" i="20" l="1"/>
  <c r="B23" i="20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3" i="20"/>
  <c r="Z21" i="20"/>
  <c r="AC21" i="20"/>
  <c r="AD21" i="20"/>
  <c r="AE21" i="20"/>
  <c r="AI21" i="20"/>
  <c r="AM21" i="20"/>
  <c r="AO21" i="20"/>
  <c r="AQ21" i="20"/>
  <c r="AV22" i="20" s="1"/>
  <c r="AR21" i="20"/>
  <c r="AS21" i="20"/>
  <c r="Z22" i="20"/>
  <c r="AC22" i="20"/>
  <c r="AD22" i="20"/>
  <c r="AE22" i="20"/>
  <c r="AI22" i="20"/>
  <c r="AM22" i="20"/>
  <c r="AO22" i="20"/>
  <c r="AQ22" i="20"/>
  <c r="AV23" i="20" s="1"/>
  <c r="AR22" i="20"/>
  <c r="AS22" i="20"/>
  <c r="B22" i="20"/>
  <c r="K93" i="7"/>
  <c r="K94" i="7"/>
  <c r="L93" i="7" s="1"/>
  <c r="L94" i="7"/>
  <c r="J94" i="7"/>
  <c r="D94" i="7" s="1"/>
  <c r="F94" i="7" s="1"/>
  <c r="G94" i="7"/>
  <c r="C94" i="7"/>
  <c r="K92" i="6"/>
  <c r="K93" i="6"/>
  <c r="L92" i="6" s="1"/>
  <c r="L93" i="6"/>
  <c r="G93" i="6"/>
  <c r="C93" i="6"/>
  <c r="J93" i="6"/>
  <c r="D93" i="6" s="1"/>
  <c r="F93" i="6" s="1"/>
  <c r="K91" i="5"/>
  <c r="K92" i="5"/>
  <c r="L91" i="5" s="1"/>
  <c r="K93" i="5"/>
  <c r="L92" i="5" s="1"/>
  <c r="K94" i="5"/>
  <c r="L93" i="5" s="1"/>
  <c r="L94" i="5"/>
  <c r="J94" i="5"/>
  <c r="D94" i="5" s="1"/>
  <c r="F94" i="5" s="1"/>
  <c r="G94" i="5"/>
  <c r="C94" i="5"/>
  <c r="G99" i="10"/>
  <c r="K99" i="10"/>
  <c r="L99" i="10"/>
  <c r="J99" i="10"/>
  <c r="D99" i="10" s="1"/>
  <c r="F99" i="10" s="1"/>
  <c r="G98" i="10"/>
  <c r="C99" i="10"/>
  <c r="G98" i="9"/>
  <c r="K99" i="9"/>
  <c r="J99" i="9"/>
  <c r="D99" i="9" s="1"/>
  <c r="F99" i="9" s="1"/>
  <c r="C99" i="9"/>
  <c r="K98" i="11"/>
  <c r="K99" i="11"/>
  <c r="L98" i="11" s="1"/>
  <c r="L99" i="11"/>
  <c r="J99" i="11"/>
  <c r="D99" i="11" s="1"/>
  <c r="F99" i="11" s="1"/>
  <c r="G98" i="11"/>
  <c r="C99" i="11"/>
  <c r="K98" i="12"/>
  <c r="K99" i="12"/>
  <c r="L98" i="12" s="1"/>
  <c r="L99" i="12"/>
  <c r="J99" i="12"/>
  <c r="D99" i="12" s="1"/>
  <c r="F99" i="12" s="1"/>
  <c r="G98" i="12"/>
  <c r="C99" i="12"/>
  <c r="AY22" i="20" l="1"/>
  <c r="AW22" i="20"/>
  <c r="AY23" i="20"/>
  <c r="AW23" i="20"/>
  <c r="BD22" i="20"/>
  <c r="BB22" i="20"/>
  <c r="BD23" i="20"/>
  <c r="BB23" i="20"/>
  <c r="BD24" i="20"/>
  <c r="BB24" i="20"/>
  <c r="BC22" i="20"/>
  <c r="BA22" i="20"/>
  <c r="BA23" i="20"/>
  <c r="BC23" i="20"/>
  <c r="BC24" i="20"/>
  <c r="BA24" i="20"/>
  <c r="L97" i="11"/>
  <c r="J98" i="11"/>
  <c r="D98" i="11" s="1"/>
  <c r="F98" i="11" s="1"/>
  <c r="C98" i="11"/>
  <c r="K97" i="9"/>
  <c r="K98" i="9"/>
  <c r="K94" i="10"/>
  <c r="K95" i="10"/>
  <c r="L94" i="10" s="1"/>
  <c r="K96" i="10"/>
  <c r="L95" i="10" s="1"/>
  <c r="K97" i="10"/>
  <c r="L96" i="10" s="1"/>
  <c r="K98" i="10"/>
  <c r="L97" i="10" s="1"/>
  <c r="L98" i="10"/>
  <c r="J98" i="10"/>
  <c r="D98" i="10" s="1"/>
  <c r="F98" i="10" s="1"/>
  <c r="C98" i="10"/>
  <c r="J98" i="9"/>
  <c r="D98" i="9" s="1"/>
  <c r="F98" i="9" s="1"/>
  <c r="C98" i="9"/>
  <c r="J98" i="12"/>
  <c r="D98" i="12" s="1"/>
  <c r="F98" i="12" s="1"/>
  <c r="C98" i="12"/>
  <c r="J92" i="6"/>
  <c r="G92" i="6"/>
  <c r="C92" i="6"/>
  <c r="K90" i="8"/>
  <c r="K91" i="8"/>
  <c r="L90" i="8" s="1"/>
  <c r="K92" i="8"/>
  <c r="L91" i="8" s="1"/>
  <c r="K93" i="8"/>
  <c r="L92" i="8" s="1"/>
  <c r="L93" i="8"/>
  <c r="J93" i="8"/>
  <c r="G93" i="8"/>
  <c r="C93" i="8"/>
  <c r="K92" i="7"/>
  <c r="L92" i="7"/>
  <c r="J93" i="7"/>
  <c r="G93" i="7"/>
  <c r="C93" i="7"/>
  <c r="J93" i="5"/>
  <c r="D93" i="5" s="1"/>
  <c r="F93" i="5" s="1"/>
  <c r="C93" i="5"/>
  <c r="G93" i="5"/>
  <c r="BE24" i="20" l="1"/>
  <c r="BE22" i="20"/>
  <c r="BE23" i="20"/>
  <c r="Z19" i="20"/>
  <c r="AC19" i="20"/>
  <c r="AD19" i="20"/>
  <c r="AE19" i="20"/>
  <c r="AI19" i="20"/>
  <c r="AM19" i="20"/>
  <c r="AO19" i="20"/>
  <c r="AQ19" i="20"/>
  <c r="AV20" i="20" s="1"/>
  <c r="AR19" i="20"/>
  <c r="AS19" i="20"/>
  <c r="Z20" i="20"/>
  <c r="AC20" i="20"/>
  <c r="AD20" i="20"/>
  <c r="AE20" i="20"/>
  <c r="AI20" i="20"/>
  <c r="AM20" i="20"/>
  <c r="AO20" i="20"/>
  <c r="AQ20" i="20"/>
  <c r="AV21" i="20" s="1"/>
  <c r="AR20" i="20"/>
  <c r="AS20" i="20"/>
  <c r="B21" i="20"/>
  <c r="B20" i="20"/>
  <c r="AY21" i="20" l="1"/>
  <c r="AW21" i="20"/>
  <c r="AY20" i="20"/>
  <c r="AW20" i="20"/>
  <c r="BD21" i="20"/>
  <c r="BB21" i="20"/>
  <c r="BD20" i="20"/>
  <c r="BB20" i="20"/>
  <c r="BC20" i="20"/>
  <c r="BA20" i="20"/>
  <c r="BA21" i="20"/>
  <c r="BC21" i="20"/>
  <c r="J95" i="10"/>
  <c r="J96" i="10"/>
  <c r="J97" i="10"/>
  <c r="G97" i="10"/>
  <c r="C96" i="10"/>
  <c r="C97" i="10"/>
  <c r="K95" i="9"/>
  <c r="K96" i="9"/>
  <c r="J96" i="9"/>
  <c r="J97" i="9"/>
  <c r="G97" i="9"/>
  <c r="C95" i="9"/>
  <c r="C96" i="9"/>
  <c r="C97" i="9"/>
  <c r="G97" i="11"/>
  <c r="J96" i="11"/>
  <c r="K96" i="11"/>
  <c r="J97" i="11"/>
  <c r="K97" i="11"/>
  <c r="L96" i="11" s="1"/>
  <c r="C96" i="11"/>
  <c r="C97" i="11"/>
  <c r="G96" i="12"/>
  <c r="G95" i="12"/>
  <c r="J96" i="12"/>
  <c r="D96" i="12" s="1"/>
  <c r="F96" i="12" s="1"/>
  <c r="K96" i="12"/>
  <c r="J97" i="12"/>
  <c r="D97" i="12" s="1"/>
  <c r="F97" i="12" s="1"/>
  <c r="K97" i="12"/>
  <c r="L96" i="12" s="1"/>
  <c r="L97" i="12"/>
  <c r="G97" i="12"/>
  <c r="C96" i="12"/>
  <c r="C97" i="12"/>
  <c r="J91" i="7"/>
  <c r="K91" i="7"/>
  <c r="J92" i="7"/>
  <c r="D92" i="7" s="1"/>
  <c r="F92" i="7" s="1"/>
  <c r="L91" i="7"/>
  <c r="C92" i="7"/>
  <c r="G91" i="7"/>
  <c r="C91" i="7"/>
  <c r="G90" i="6"/>
  <c r="J90" i="6"/>
  <c r="D90" i="6" s="1"/>
  <c r="K90" i="6"/>
  <c r="J91" i="6"/>
  <c r="K91" i="6"/>
  <c r="L90" i="6" s="1"/>
  <c r="L91" i="6"/>
  <c r="C90" i="6"/>
  <c r="D91" i="6"/>
  <c r="F91" i="6" s="1"/>
  <c r="C91" i="6"/>
  <c r="G91" i="8"/>
  <c r="J91" i="8"/>
  <c r="D91" i="8" s="1"/>
  <c r="F91" i="8" s="1"/>
  <c r="J92" i="8"/>
  <c r="D92" i="8" s="1"/>
  <c r="F92" i="8" s="1"/>
  <c r="C91" i="8"/>
  <c r="C92" i="8"/>
  <c r="J91" i="5"/>
  <c r="D91" i="5" s="1"/>
  <c r="F91" i="5" s="1"/>
  <c r="J92" i="5"/>
  <c r="D92" i="5" s="1"/>
  <c r="F92" i="5" s="1"/>
  <c r="G92" i="5"/>
  <c r="C92" i="5"/>
  <c r="C91" i="5"/>
  <c r="BE21" i="20" l="1"/>
  <c r="BE20" i="20"/>
  <c r="C95" i="10"/>
  <c r="J95" i="9"/>
  <c r="D95" i="9" s="1"/>
  <c r="F95" i="9" s="1"/>
  <c r="K91" i="12"/>
  <c r="K92" i="12"/>
  <c r="L91" i="12" s="1"/>
  <c r="K93" i="12"/>
  <c r="L92" i="12" s="1"/>
  <c r="K94" i="12"/>
  <c r="L93" i="12" s="1"/>
  <c r="L94" i="12"/>
  <c r="K95" i="12"/>
  <c r="L95" i="12"/>
  <c r="J95" i="12"/>
  <c r="D95" i="12" s="1"/>
  <c r="F95" i="12" s="1"/>
  <c r="G94" i="12"/>
  <c r="C95" i="12"/>
  <c r="K89" i="6"/>
  <c r="L89" i="6"/>
  <c r="J89" i="6"/>
  <c r="D89" i="6" s="1"/>
  <c r="F89" i="6" s="1"/>
  <c r="G89" i="6"/>
  <c r="C89" i="6"/>
  <c r="J90" i="8"/>
  <c r="D90" i="8" s="1"/>
  <c r="F90" i="8" s="1"/>
  <c r="G90" i="8"/>
  <c r="C90" i="8"/>
  <c r="G94" i="9"/>
  <c r="K95" i="11"/>
  <c r="L95" i="11"/>
  <c r="J95" i="11"/>
  <c r="D95" i="11" s="1"/>
  <c r="F95" i="11" s="1"/>
  <c r="C95" i="11"/>
  <c r="K90" i="7"/>
  <c r="L90" i="7"/>
  <c r="J90" i="7"/>
  <c r="D90" i="7" s="1"/>
  <c r="F90" i="7" s="1"/>
  <c r="G90" i="7"/>
  <c r="C90" i="7"/>
  <c r="K90" i="5"/>
  <c r="L90" i="5"/>
  <c r="J90" i="5"/>
  <c r="D90" i="5" s="1"/>
  <c r="F90" i="5" s="1"/>
  <c r="G90" i="5"/>
  <c r="C90" i="5"/>
  <c r="AS4" i="20" l="1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3" i="20"/>
  <c r="Z18" i="20" l="1"/>
  <c r="AC18" i="20"/>
  <c r="AD18" i="20"/>
  <c r="AE18" i="20"/>
  <c r="AI18" i="20"/>
  <c r="AM18" i="20"/>
  <c r="AO18" i="20"/>
  <c r="AQ18" i="20"/>
  <c r="AV19" i="20" s="1"/>
  <c r="AR18" i="20"/>
  <c r="G93" i="10"/>
  <c r="C94" i="10"/>
  <c r="J94" i="10"/>
  <c r="D94" i="10" s="1"/>
  <c r="F94" i="10" s="1"/>
  <c r="K94" i="9"/>
  <c r="J94" i="9"/>
  <c r="D94" i="9" s="1"/>
  <c r="F94" i="9" s="1"/>
  <c r="C94" i="9"/>
  <c r="G94" i="11"/>
  <c r="C94" i="11"/>
  <c r="L94" i="11"/>
  <c r="K94" i="11"/>
  <c r="J94" i="11"/>
  <c r="D94" i="11" s="1"/>
  <c r="F94" i="11" s="1"/>
  <c r="C94" i="12"/>
  <c r="J94" i="12"/>
  <c r="D94" i="12" s="1"/>
  <c r="F94" i="12" s="1"/>
  <c r="C89" i="8"/>
  <c r="G89" i="8"/>
  <c r="K89" i="8"/>
  <c r="L89" i="8"/>
  <c r="J89" i="8"/>
  <c r="D89" i="8" s="1"/>
  <c r="F89" i="8" s="1"/>
  <c r="K89" i="7"/>
  <c r="L89" i="7"/>
  <c r="J89" i="7"/>
  <c r="D89" i="7" s="1"/>
  <c r="F89" i="7" s="1"/>
  <c r="C89" i="7"/>
  <c r="G89" i="7"/>
  <c r="L88" i="6"/>
  <c r="K88" i="6"/>
  <c r="J88" i="6"/>
  <c r="D88" i="6" s="1"/>
  <c r="F88" i="6" s="1"/>
  <c r="G88" i="6"/>
  <c r="C88" i="6"/>
  <c r="G89" i="5"/>
  <c r="C89" i="5"/>
  <c r="K89" i="5"/>
  <c r="L89" i="5"/>
  <c r="J89" i="5"/>
  <c r="D89" i="5" s="1"/>
  <c r="F89" i="5" s="1"/>
  <c r="AY19" i="20" l="1"/>
  <c r="AW19" i="20"/>
  <c r="K93" i="11"/>
  <c r="L93" i="11"/>
  <c r="K87" i="7"/>
  <c r="K88" i="7"/>
  <c r="L87" i="7" s="1"/>
  <c r="L88" i="7"/>
  <c r="G88" i="7"/>
  <c r="C88" i="7"/>
  <c r="K93" i="10"/>
  <c r="L93" i="10"/>
  <c r="J93" i="10"/>
  <c r="D93" i="10" s="1"/>
  <c r="F93" i="10" s="1"/>
  <c r="C93" i="10"/>
  <c r="K88" i="8"/>
  <c r="L88" i="8"/>
  <c r="J88" i="8"/>
  <c r="D88" i="8" s="1"/>
  <c r="F88" i="8" s="1"/>
  <c r="G88" i="8"/>
  <c r="C88" i="8"/>
  <c r="K93" i="9"/>
  <c r="J93" i="9"/>
  <c r="G93" i="9"/>
  <c r="D93" i="9"/>
  <c r="F93" i="9" s="1"/>
  <c r="C93" i="9"/>
  <c r="J93" i="11"/>
  <c r="D93" i="11" s="1"/>
  <c r="F93" i="11" s="1"/>
  <c r="J93" i="12"/>
  <c r="D93" i="12" s="1"/>
  <c r="F93" i="12" s="1"/>
  <c r="G93" i="12"/>
  <c r="C93" i="12"/>
  <c r="G93" i="11"/>
  <c r="C93" i="11"/>
  <c r="J88" i="7"/>
  <c r="D88" i="7" s="1"/>
  <c r="F88" i="7" s="1"/>
  <c r="G87" i="6"/>
  <c r="C87" i="6"/>
  <c r="J87" i="6"/>
  <c r="D87" i="6" s="1"/>
  <c r="F87" i="6" s="1"/>
  <c r="K87" i="5"/>
  <c r="K88" i="5"/>
  <c r="L87" i="5" s="1"/>
  <c r="L88" i="5"/>
  <c r="J88" i="5"/>
  <c r="D88" i="5" s="1"/>
  <c r="F88" i="5" s="1"/>
  <c r="G88" i="5"/>
  <c r="C88" i="5"/>
  <c r="Z17" i="20" l="1"/>
  <c r="AQ17" i="20"/>
  <c r="AV18" i="20" s="1"/>
  <c r="AO17" i="20"/>
  <c r="AM17" i="20"/>
  <c r="AR17" i="20"/>
  <c r="AI17" i="20"/>
  <c r="AE17" i="20"/>
  <c r="AD17" i="20"/>
  <c r="AC17" i="20"/>
  <c r="AY18" i="20" l="1"/>
  <c r="AW18" i="20"/>
  <c r="J87" i="8"/>
  <c r="K87" i="8"/>
  <c r="L87" i="8"/>
  <c r="G87" i="8"/>
  <c r="D87" i="8"/>
  <c r="F87" i="8" s="1"/>
  <c r="C87" i="8"/>
  <c r="B19" i="20"/>
  <c r="B18" i="20"/>
  <c r="B17" i="20"/>
  <c r="J92" i="12"/>
  <c r="G92" i="12"/>
  <c r="C92" i="12"/>
  <c r="K92" i="11"/>
  <c r="L92" i="11"/>
  <c r="G92" i="11"/>
  <c r="C92" i="11"/>
  <c r="K92" i="10"/>
  <c r="L92" i="10"/>
  <c r="J92" i="10"/>
  <c r="G92" i="10"/>
  <c r="C92" i="10"/>
  <c r="K92" i="9"/>
  <c r="J92" i="9"/>
  <c r="G92" i="9"/>
  <c r="C92" i="9"/>
  <c r="J92" i="11"/>
  <c r="J87" i="7"/>
  <c r="D87" i="7" s="1"/>
  <c r="F87" i="7" s="1"/>
  <c r="G87" i="7"/>
  <c r="C87" i="7"/>
  <c r="G86" i="6"/>
  <c r="C86" i="6"/>
  <c r="J86" i="6"/>
  <c r="D86" i="6" s="1"/>
  <c r="F86" i="6" s="1"/>
  <c r="J87" i="5"/>
  <c r="D87" i="5" s="1"/>
  <c r="F87" i="5" s="1"/>
  <c r="G87" i="5"/>
  <c r="C87" i="5"/>
  <c r="BD17" i="20" l="1"/>
  <c r="BB17" i="20"/>
  <c r="BD19" i="20"/>
  <c r="BB19" i="20"/>
  <c r="BD18" i="20"/>
  <c r="BB18" i="20"/>
  <c r="BC18" i="20"/>
  <c r="BA18" i="20"/>
  <c r="BC19" i="20"/>
  <c r="BA19" i="20"/>
  <c r="BA17" i="20"/>
  <c r="BC17" i="20"/>
  <c r="B4" i="20"/>
  <c r="B5" i="20"/>
  <c r="B6" i="20"/>
  <c r="BB6" i="20" s="1"/>
  <c r="B7" i="20"/>
  <c r="B8" i="20"/>
  <c r="B9" i="20"/>
  <c r="B10" i="20"/>
  <c r="B11" i="20"/>
  <c r="BB11" i="20" s="1"/>
  <c r="B12" i="20"/>
  <c r="B13" i="20"/>
  <c r="B14" i="20"/>
  <c r="B15" i="20"/>
  <c r="B16" i="20"/>
  <c r="BB16" i="20" s="1"/>
  <c r="B3" i="20"/>
  <c r="AQ16" i="20"/>
  <c r="AV17" i="20" s="1"/>
  <c r="AM16" i="20"/>
  <c r="AR16" i="20"/>
  <c r="AY17" i="20" l="1"/>
  <c r="AW17" i="20"/>
  <c r="BE17" i="20"/>
  <c r="BE18" i="20"/>
  <c r="BE19" i="20"/>
  <c r="BD12" i="20"/>
  <c r="BB12" i="20"/>
  <c r="BD15" i="20"/>
  <c r="BB15" i="20"/>
  <c r="BD7" i="20"/>
  <c r="BB7" i="20"/>
  <c r="BD14" i="20"/>
  <c r="BD10" i="20"/>
  <c r="BB10" i="20"/>
  <c r="BD8" i="20"/>
  <c r="BB8" i="20"/>
  <c r="BD13" i="20"/>
  <c r="BB13" i="20"/>
  <c r="BD9" i="20"/>
  <c r="BD5" i="20"/>
  <c r="BB5" i="20"/>
  <c r="BD4" i="20"/>
  <c r="BC6" i="20"/>
  <c r="BA6" i="20"/>
  <c r="BC13" i="20"/>
  <c r="BA5" i="20"/>
  <c r="BC16" i="20"/>
  <c r="BA16" i="20"/>
  <c r="BC12" i="20"/>
  <c r="BA12" i="20"/>
  <c r="BC8" i="20"/>
  <c r="BC4" i="20"/>
  <c r="BA4" i="20"/>
  <c r="BC14" i="20"/>
  <c r="BA14" i="20"/>
  <c r="BA9" i="20"/>
  <c r="BC9" i="20"/>
  <c r="BA15" i="20"/>
  <c r="BA11" i="20"/>
  <c r="BC11" i="20"/>
  <c r="BC7" i="20"/>
  <c r="BA7" i="20"/>
  <c r="BA10" i="20"/>
  <c r="Z16" i="20"/>
  <c r="AC16" i="20"/>
  <c r="AD16" i="20"/>
  <c r="AE16" i="20"/>
  <c r="AI16" i="20"/>
  <c r="AO16" i="20"/>
  <c r="AR15" i="20"/>
  <c r="AQ15" i="20"/>
  <c r="AO15" i="20"/>
  <c r="AM15" i="20"/>
  <c r="AI15" i="20"/>
  <c r="AE15" i="20"/>
  <c r="AD15" i="20"/>
  <c r="AC15" i="20"/>
  <c r="Z15" i="20"/>
  <c r="BD16" i="20" l="1"/>
  <c r="BE16" i="20" s="1"/>
  <c r="AV16" i="20"/>
  <c r="AY16" i="20"/>
  <c r="AW16" i="20"/>
  <c r="BE7" i="20"/>
  <c r="BE12" i="20"/>
  <c r="K85" i="8"/>
  <c r="K86" i="8"/>
  <c r="L85" i="8" s="1"/>
  <c r="L86" i="8"/>
  <c r="J86" i="8"/>
  <c r="D86" i="8" s="1"/>
  <c r="F86" i="8" s="1"/>
  <c r="G86" i="8"/>
  <c r="C86" i="8"/>
  <c r="K83" i="7"/>
  <c r="K84" i="7"/>
  <c r="L83" i="7" s="1"/>
  <c r="K85" i="7"/>
  <c r="L84" i="7" s="1"/>
  <c r="K86" i="7"/>
  <c r="L85" i="7" s="1"/>
  <c r="L86" i="7"/>
  <c r="J86" i="7"/>
  <c r="D86" i="7" s="1"/>
  <c r="F86" i="7" s="1"/>
  <c r="G86" i="7"/>
  <c r="C86" i="7"/>
  <c r="C85" i="6"/>
  <c r="G85" i="6"/>
  <c r="K85" i="6"/>
  <c r="J85" i="6"/>
  <c r="D85" i="6" s="1"/>
  <c r="F85" i="6" s="1"/>
  <c r="K85" i="5"/>
  <c r="K86" i="5"/>
  <c r="L85" i="5" s="1"/>
  <c r="L86" i="5"/>
  <c r="J86" i="5"/>
  <c r="D86" i="5" s="1"/>
  <c r="F86" i="5" s="1"/>
  <c r="G86" i="5"/>
  <c r="C86" i="5"/>
  <c r="C91" i="11"/>
  <c r="G90" i="11"/>
  <c r="G90" i="10"/>
  <c r="K90" i="10"/>
  <c r="K91" i="10"/>
  <c r="L90" i="10" s="1"/>
  <c r="L91" i="10"/>
  <c r="J91" i="10"/>
  <c r="D91" i="10" s="1"/>
  <c r="F91" i="10" s="1"/>
  <c r="C91" i="10"/>
  <c r="K91" i="9"/>
  <c r="J91" i="9"/>
  <c r="D91" i="9" s="1"/>
  <c r="F91" i="9" s="1"/>
  <c r="G90" i="9"/>
  <c r="C91" i="9"/>
  <c r="K91" i="11"/>
  <c r="L91" i="11"/>
  <c r="J91" i="11"/>
  <c r="D91" i="11" s="1"/>
  <c r="F91" i="11" s="1"/>
  <c r="K90" i="12"/>
  <c r="L90" i="12"/>
  <c r="J91" i="12"/>
  <c r="D91" i="12" s="1"/>
  <c r="F91" i="12" s="1"/>
  <c r="G90" i="12"/>
  <c r="C91" i="12"/>
  <c r="AQ14" i="20" l="1"/>
  <c r="AM14" i="20"/>
  <c r="AR14" i="20"/>
  <c r="K80" i="5"/>
  <c r="K81" i="5"/>
  <c r="L80" i="5" s="1"/>
  <c r="K82" i="5"/>
  <c r="L81" i="5" s="1"/>
  <c r="K83" i="5"/>
  <c r="L82" i="5" s="1"/>
  <c r="K84" i="5"/>
  <c r="L83" i="5" s="1"/>
  <c r="L84" i="5"/>
  <c r="G85" i="8"/>
  <c r="C85" i="8"/>
  <c r="G85" i="5"/>
  <c r="J85" i="5"/>
  <c r="D85" i="5" s="1"/>
  <c r="F85" i="5" s="1"/>
  <c r="J84" i="6"/>
  <c r="D84" i="6" s="1"/>
  <c r="F84" i="6" s="1"/>
  <c r="G84" i="6"/>
  <c r="C84" i="6"/>
  <c r="G85" i="7"/>
  <c r="J85" i="7"/>
  <c r="D85" i="7" s="1"/>
  <c r="F85" i="7" s="1"/>
  <c r="C85" i="7"/>
  <c r="K83" i="8"/>
  <c r="K84" i="8"/>
  <c r="L83" i="8" s="1"/>
  <c r="L84" i="8"/>
  <c r="J85" i="8"/>
  <c r="D85" i="8" s="1"/>
  <c r="F85" i="8" s="1"/>
  <c r="J90" i="10"/>
  <c r="D90" i="10" s="1"/>
  <c r="F90" i="10" s="1"/>
  <c r="G89" i="10"/>
  <c r="C90" i="10"/>
  <c r="K90" i="9"/>
  <c r="J90" i="9"/>
  <c r="D90" i="9" s="1"/>
  <c r="F90" i="9" s="1"/>
  <c r="K83" i="11"/>
  <c r="K84" i="11"/>
  <c r="L83" i="11" s="1"/>
  <c r="K85" i="11"/>
  <c r="L84" i="11" s="1"/>
  <c r="K86" i="11"/>
  <c r="L85" i="11" s="1"/>
  <c r="K87" i="11"/>
  <c r="L86" i="11" s="1"/>
  <c r="K88" i="11"/>
  <c r="L87" i="11" s="1"/>
  <c r="K89" i="11"/>
  <c r="L88" i="11" s="1"/>
  <c r="K90" i="11"/>
  <c r="L89" i="11" s="1"/>
  <c r="L90" i="11"/>
  <c r="J90" i="11"/>
  <c r="G89" i="11"/>
  <c r="D90" i="11"/>
  <c r="F90" i="11" s="1"/>
  <c r="C90" i="11"/>
  <c r="G89" i="12"/>
  <c r="J88" i="12"/>
  <c r="K88" i="12"/>
  <c r="K89" i="12"/>
  <c r="L88" i="12" s="1"/>
  <c r="L89" i="12"/>
  <c r="J90" i="12"/>
  <c r="D90" i="12" s="1"/>
  <c r="F90" i="12" s="1"/>
  <c r="C90" i="12"/>
  <c r="G89" i="9"/>
  <c r="C90" i="9"/>
  <c r="C85" i="5"/>
  <c r="AY15" i="20" l="1"/>
  <c r="AW15" i="20"/>
  <c r="BC15" i="20"/>
  <c r="BE15" i="20" s="1"/>
  <c r="AV15" i="20"/>
  <c r="Z14" i="20"/>
  <c r="AI14" i="20"/>
  <c r="AO14" i="20"/>
  <c r="AE14" i="20"/>
  <c r="AD14" i="20"/>
  <c r="AC14" i="20"/>
  <c r="K89" i="10" l="1"/>
  <c r="L89" i="10"/>
  <c r="J89" i="10"/>
  <c r="D89" i="10" s="1"/>
  <c r="F89" i="10" s="1"/>
  <c r="G88" i="10"/>
  <c r="C89" i="10"/>
  <c r="G88" i="9"/>
  <c r="J89" i="11"/>
  <c r="D89" i="11" s="1"/>
  <c r="F89" i="11" s="1"/>
  <c r="G88" i="11"/>
  <c r="C88" i="11"/>
  <c r="C89" i="11"/>
  <c r="C87" i="11"/>
  <c r="D88" i="12"/>
  <c r="F88" i="12" s="1"/>
  <c r="H89" i="12"/>
  <c r="J89" i="12" s="1"/>
  <c r="D89" i="12" s="1"/>
  <c r="F89" i="12" s="1"/>
  <c r="C88" i="12"/>
  <c r="C89" i="12"/>
  <c r="G84" i="8"/>
  <c r="C84" i="8"/>
  <c r="G84" i="5"/>
  <c r="C84" i="5"/>
  <c r="G83" i="6"/>
  <c r="C83" i="6"/>
  <c r="J83" i="6"/>
  <c r="D83" i="6" s="1"/>
  <c r="F83" i="6" s="1"/>
  <c r="J84" i="5"/>
  <c r="D84" i="5" s="1"/>
  <c r="F84" i="5" s="1"/>
  <c r="G84" i="7"/>
  <c r="C84" i="7"/>
  <c r="J84" i="7"/>
  <c r="D84" i="7" s="1"/>
  <c r="F84" i="7" s="1"/>
  <c r="J84" i="8"/>
  <c r="D84" i="8" s="1"/>
  <c r="F84" i="8" s="1"/>
  <c r="K89" i="9"/>
  <c r="J89" i="9"/>
  <c r="D89" i="9" s="1"/>
  <c r="F89" i="9" s="1"/>
  <c r="C89" i="9"/>
  <c r="AQ13" i="20" l="1"/>
  <c r="AO13" i="20"/>
  <c r="AM13" i="20"/>
  <c r="AR13" i="20"/>
  <c r="Z13" i="20"/>
  <c r="AC13" i="20"/>
  <c r="AD13" i="20"/>
  <c r="AE13" i="20"/>
  <c r="AI13" i="20"/>
  <c r="AY14" i="20" l="1"/>
  <c r="AW14" i="20"/>
  <c r="BB14" i="20"/>
  <c r="BE14" i="20" s="1"/>
  <c r="AV14" i="20"/>
  <c r="AQ12" i="20"/>
  <c r="AM12" i="20"/>
  <c r="AW13" i="20" s="1"/>
  <c r="AR12" i="20"/>
  <c r="AI12" i="20"/>
  <c r="BA13" i="20" l="1"/>
  <c r="BE13" i="20" s="1"/>
  <c r="AV13" i="20"/>
  <c r="AY13" i="20"/>
  <c r="G83" i="8"/>
  <c r="C83" i="8"/>
  <c r="J83" i="8"/>
  <c r="D83" i="8" s="1"/>
  <c r="F83" i="8" s="1"/>
  <c r="K88" i="9"/>
  <c r="J88" i="9"/>
  <c r="D88" i="9" s="1"/>
  <c r="F88" i="9" s="1"/>
  <c r="C88" i="9"/>
  <c r="K88" i="10"/>
  <c r="L88" i="10"/>
  <c r="J88" i="10"/>
  <c r="D88" i="10" s="1"/>
  <c r="F88" i="10" s="1"/>
  <c r="C88" i="10"/>
  <c r="J88" i="11"/>
  <c r="D88" i="11" s="1"/>
  <c r="F88" i="11" s="1"/>
  <c r="G83" i="7"/>
  <c r="C83" i="7"/>
  <c r="J83" i="7"/>
  <c r="D83" i="7" s="1"/>
  <c r="F83" i="7" s="1"/>
  <c r="G82" i="6"/>
  <c r="C82" i="6"/>
  <c r="C81" i="6"/>
  <c r="J82" i="6"/>
  <c r="D82" i="6" s="1"/>
  <c r="F82" i="6" s="1"/>
  <c r="J83" i="5"/>
  <c r="D83" i="5" s="1"/>
  <c r="F83" i="5" s="1"/>
  <c r="G83" i="5"/>
  <c r="C83" i="5"/>
  <c r="AO12" i="20" l="1"/>
  <c r="AE12" i="20"/>
  <c r="Z12" i="20"/>
  <c r="AD12" i="20"/>
  <c r="AC12" i="20"/>
  <c r="G82" i="8" l="1"/>
  <c r="C87" i="10"/>
  <c r="G87" i="10"/>
  <c r="C87" i="9"/>
  <c r="G87" i="9"/>
  <c r="G87" i="11"/>
  <c r="K79" i="6"/>
  <c r="K80" i="6"/>
  <c r="L79" i="6" s="1"/>
  <c r="K81" i="6"/>
  <c r="L80" i="6" s="1"/>
  <c r="K82" i="6"/>
  <c r="L81" i="6" s="1"/>
  <c r="K83" i="6"/>
  <c r="L82" i="6" s="1"/>
  <c r="K84" i="6"/>
  <c r="L83" i="6" s="1"/>
  <c r="L84" i="6"/>
  <c r="K86" i="6"/>
  <c r="L85" i="6" s="1"/>
  <c r="K87" i="6"/>
  <c r="L86" i="6" s="1"/>
  <c r="L87" i="6"/>
  <c r="G81" i="6"/>
  <c r="G87" i="12"/>
  <c r="F87" i="12"/>
  <c r="C87" i="12"/>
  <c r="G82" i="5"/>
  <c r="Z11" i="20" l="1"/>
  <c r="AC11" i="20"/>
  <c r="AD11" i="20"/>
  <c r="AE11" i="20"/>
  <c r="AI11" i="20"/>
  <c r="AM11" i="20"/>
  <c r="AO11" i="20"/>
  <c r="AQ11" i="20"/>
  <c r="AV12" i="20" s="1"/>
  <c r="AR11" i="20"/>
  <c r="C82" i="7"/>
  <c r="C81" i="7"/>
  <c r="K80" i="7"/>
  <c r="K81" i="7"/>
  <c r="L80" i="7" s="1"/>
  <c r="K82" i="7"/>
  <c r="L81" i="7" s="1"/>
  <c r="L82" i="7"/>
  <c r="J82" i="7"/>
  <c r="J81" i="7"/>
  <c r="D81" i="7" s="1"/>
  <c r="F81" i="7" s="1"/>
  <c r="G82" i="7"/>
  <c r="J81" i="8"/>
  <c r="K81" i="8"/>
  <c r="J82" i="8"/>
  <c r="D82" i="8" s="1"/>
  <c r="F82" i="8" s="1"/>
  <c r="K82" i="8"/>
  <c r="L81" i="8" s="1"/>
  <c r="L82" i="8"/>
  <c r="G81" i="8"/>
  <c r="C82" i="8"/>
  <c r="C81" i="8"/>
  <c r="G86" i="12"/>
  <c r="C86" i="12"/>
  <c r="J86" i="10"/>
  <c r="K86" i="10"/>
  <c r="J87" i="10"/>
  <c r="D87" i="10" s="1"/>
  <c r="F87" i="10" s="1"/>
  <c r="K87" i="10"/>
  <c r="L86" i="10" s="1"/>
  <c r="L87" i="10"/>
  <c r="G86" i="10"/>
  <c r="C86" i="10"/>
  <c r="G86" i="9"/>
  <c r="J85" i="9"/>
  <c r="K85" i="9"/>
  <c r="J86" i="9"/>
  <c r="K86" i="9"/>
  <c r="J87" i="9"/>
  <c r="D87" i="9" s="1"/>
  <c r="F87" i="9" s="1"/>
  <c r="K87" i="9"/>
  <c r="C86" i="9"/>
  <c r="J86" i="11"/>
  <c r="D86" i="11" s="1"/>
  <c r="F86" i="11" s="1"/>
  <c r="J87" i="11"/>
  <c r="D87" i="11" s="1"/>
  <c r="F87" i="11" s="1"/>
  <c r="G86" i="11"/>
  <c r="C86" i="11"/>
  <c r="K86" i="12"/>
  <c r="J87" i="12"/>
  <c r="K87" i="12"/>
  <c r="L86" i="12" s="1"/>
  <c r="L87" i="12"/>
  <c r="G80" i="6"/>
  <c r="C80" i="6"/>
  <c r="J81" i="6"/>
  <c r="D81" i="6" s="1"/>
  <c r="F81" i="6" s="1"/>
  <c r="J80" i="6"/>
  <c r="D80" i="6" s="1"/>
  <c r="F80" i="6" s="1"/>
  <c r="J81" i="5"/>
  <c r="D81" i="5" s="1"/>
  <c r="F81" i="5" s="1"/>
  <c r="J82" i="5"/>
  <c r="D82" i="5" s="1"/>
  <c r="F82" i="5" s="1"/>
  <c r="G81" i="5"/>
  <c r="C81" i="5"/>
  <c r="C82" i="5"/>
  <c r="AY12" i="20" l="1"/>
  <c r="AW12" i="20"/>
  <c r="AR10" i="20"/>
  <c r="AQ10" i="20"/>
  <c r="AM10" i="20"/>
  <c r="AI10" i="20"/>
  <c r="AO10" i="20"/>
  <c r="Z10" i="20"/>
  <c r="AC10" i="20"/>
  <c r="AD10" i="20"/>
  <c r="AE10" i="20"/>
  <c r="AR4" i="20"/>
  <c r="AR5" i="20"/>
  <c r="AR6" i="20"/>
  <c r="AR7" i="20"/>
  <c r="AR8" i="20"/>
  <c r="AR9" i="20"/>
  <c r="AR3" i="20"/>
  <c r="BD11" i="20" l="1"/>
  <c r="BE11" i="20" s="1"/>
  <c r="AV11" i="20"/>
  <c r="AY11" i="20"/>
  <c r="AW11" i="20"/>
  <c r="AQ9" i="20"/>
  <c r="AO9" i="20"/>
  <c r="AM9" i="20"/>
  <c r="AI9" i="20"/>
  <c r="AE9" i="20"/>
  <c r="AD9" i="20"/>
  <c r="AC9" i="20"/>
  <c r="Z9" i="20"/>
  <c r="AQ8" i="20"/>
  <c r="AV9" i="20" s="1"/>
  <c r="AO8" i="20"/>
  <c r="AM8" i="20"/>
  <c r="AW9" i="20" s="1"/>
  <c r="AI8" i="20"/>
  <c r="AE8" i="20"/>
  <c r="AD8" i="20"/>
  <c r="AC8" i="20"/>
  <c r="Z8" i="20"/>
  <c r="AY10" i="20" l="1"/>
  <c r="AW10" i="20"/>
  <c r="BC10" i="20"/>
  <c r="BE10" i="20" s="1"/>
  <c r="AV10" i="20"/>
  <c r="BB9" i="20"/>
  <c r="BE9" i="20" s="1"/>
  <c r="AY9" i="20"/>
  <c r="G80" i="7"/>
  <c r="C80" i="7"/>
  <c r="K78" i="8"/>
  <c r="K79" i="8"/>
  <c r="L78" i="8" s="1"/>
  <c r="K80" i="8"/>
  <c r="L79" i="8" s="1"/>
  <c r="L80" i="8"/>
  <c r="G80" i="8"/>
  <c r="C80" i="8"/>
  <c r="K85" i="12"/>
  <c r="L85" i="12"/>
  <c r="J85" i="12"/>
  <c r="D85" i="12" s="1"/>
  <c r="F85" i="12" s="1"/>
  <c r="G84" i="12"/>
  <c r="C85" i="12"/>
  <c r="J85" i="11"/>
  <c r="G85" i="11"/>
  <c r="C85" i="11"/>
  <c r="D85" i="9"/>
  <c r="F85" i="9" s="1"/>
  <c r="G84" i="9"/>
  <c r="C85" i="9"/>
  <c r="C85" i="10"/>
  <c r="G84" i="10"/>
  <c r="K85" i="10"/>
  <c r="L85" i="10"/>
  <c r="J85" i="10"/>
  <c r="D85" i="10" s="1"/>
  <c r="F85" i="10" s="1"/>
  <c r="J80" i="8"/>
  <c r="D80" i="8" s="1"/>
  <c r="F80" i="8" s="1"/>
  <c r="J80" i="7"/>
  <c r="D80" i="7" s="1"/>
  <c r="F80" i="7" s="1"/>
  <c r="G79" i="6"/>
  <c r="C79" i="6"/>
  <c r="J79" i="6"/>
  <c r="D79" i="6" s="1"/>
  <c r="F79" i="6" s="1"/>
  <c r="J80" i="5"/>
  <c r="D80" i="5" s="1"/>
  <c r="F80" i="5" s="1"/>
  <c r="G80" i="5"/>
  <c r="C80" i="5"/>
  <c r="K77" i="6" l="1"/>
  <c r="K78" i="6"/>
  <c r="L77" i="6" s="1"/>
  <c r="L78" i="6"/>
  <c r="K83" i="10" l="1"/>
  <c r="K84" i="10"/>
  <c r="L83" i="10" s="1"/>
  <c r="L84" i="10"/>
  <c r="J84" i="10"/>
  <c r="D84" i="10" s="1"/>
  <c r="F84" i="10" s="1"/>
  <c r="G83" i="10"/>
  <c r="C84" i="10"/>
  <c r="G83" i="9"/>
  <c r="C84" i="9"/>
  <c r="G78" i="6"/>
  <c r="C78" i="6"/>
  <c r="J78" i="6"/>
  <c r="D78" i="6" s="1"/>
  <c r="F78" i="6" s="1"/>
  <c r="G79" i="5"/>
  <c r="C79" i="5"/>
  <c r="K78" i="5"/>
  <c r="K79" i="5"/>
  <c r="L78" i="5" s="1"/>
  <c r="L79" i="5"/>
  <c r="J79" i="5"/>
  <c r="D79" i="5" s="1"/>
  <c r="F79" i="5" s="1"/>
  <c r="K78" i="7"/>
  <c r="K79" i="7"/>
  <c r="L78" i="7" s="1"/>
  <c r="L79" i="7"/>
  <c r="G79" i="7"/>
  <c r="C79" i="7"/>
  <c r="J79" i="7"/>
  <c r="D79" i="7" s="1"/>
  <c r="F79" i="7" s="1"/>
  <c r="G79" i="8"/>
  <c r="C79" i="8"/>
  <c r="J79" i="8"/>
  <c r="D79" i="8" s="1"/>
  <c r="F79" i="8" s="1"/>
  <c r="K83" i="9"/>
  <c r="K84" i="9"/>
  <c r="J84" i="9"/>
  <c r="D84" i="9" s="1"/>
  <c r="F84" i="9" s="1"/>
  <c r="C84" i="11"/>
  <c r="J84" i="11"/>
  <c r="D84" i="11" s="1"/>
  <c r="F84" i="11" s="1"/>
  <c r="K84" i="12"/>
  <c r="L84" i="12"/>
  <c r="J84" i="12"/>
  <c r="D84" i="12" s="1"/>
  <c r="F84" i="12" s="1"/>
  <c r="G83" i="12"/>
  <c r="C84" i="12"/>
  <c r="AI4" i="20" l="1"/>
  <c r="AI5" i="20"/>
  <c r="AI6" i="20"/>
  <c r="AI7" i="20"/>
  <c r="AI3" i="20"/>
  <c r="AQ7" i="20"/>
  <c r="AV8" i="20" s="1"/>
  <c r="AM7" i="20"/>
  <c r="AW8" i="20" s="1"/>
  <c r="AY8" i="20" l="1"/>
  <c r="BA8" i="20"/>
  <c r="BE8" i="20" s="1"/>
  <c r="G83" i="11"/>
  <c r="C83" i="11"/>
  <c r="K82" i="9"/>
  <c r="C83" i="9"/>
  <c r="J83" i="10"/>
  <c r="D83" i="10" s="1"/>
  <c r="F83" i="10" s="1"/>
  <c r="C83" i="10"/>
  <c r="K83" i="12"/>
  <c r="L83" i="12"/>
  <c r="J83" i="12"/>
  <c r="D83" i="12" s="1"/>
  <c r="F83" i="12" s="1"/>
  <c r="C83" i="12"/>
  <c r="G78" i="8"/>
  <c r="C78" i="8"/>
  <c r="G78" i="7"/>
  <c r="C78" i="7"/>
  <c r="J78" i="8"/>
  <c r="D78" i="8" s="1"/>
  <c r="F78" i="8" s="1"/>
  <c r="J83" i="9"/>
  <c r="D83" i="9" s="1"/>
  <c r="F83" i="9" s="1"/>
  <c r="J83" i="11"/>
  <c r="D83" i="11" s="1"/>
  <c r="F83" i="11" s="1"/>
  <c r="J78" i="7"/>
  <c r="D78" i="7" s="1"/>
  <c r="F78" i="7" s="1"/>
  <c r="G77" i="6"/>
  <c r="C77" i="6"/>
  <c r="J77" i="6"/>
  <c r="D77" i="6" s="1"/>
  <c r="F77" i="6" s="1"/>
  <c r="J78" i="5"/>
  <c r="D78" i="5" s="1"/>
  <c r="F78" i="5" s="1"/>
  <c r="G78" i="5"/>
  <c r="C78" i="5"/>
  <c r="Z7" i="20" l="1"/>
  <c r="AO7" i="20"/>
  <c r="AE7" i="20"/>
  <c r="AD7" i="20"/>
  <c r="AC7" i="20"/>
  <c r="G77" i="5" l="1"/>
  <c r="C77" i="5"/>
  <c r="G82" i="10"/>
  <c r="G82" i="11"/>
  <c r="K74" i="6" l="1"/>
  <c r="K75" i="6"/>
  <c r="L74" i="6" s="1"/>
  <c r="K76" i="6"/>
  <c r="L75" i="6" s="1"/>
  <c r="L76" i="6"/>
  <c r="G76" i="6"/>
  <c r="C76" i="6"/>
  <c r="J77" i="7"/>
  <c r="D77" i="7" s="1"/>
  <c r="F77" i="7" s="1"/>
  <c r="G77" i="7"/>
  <c r="C77" i="7"/>
  <c r="K75" i="8"/>
  <c r="K76" i="8"/>
  <c r="L75" i="8" s="1"/>
  <c r="K77" i="8"/>
  <c r="L76" i="8" s="1"/>
  <c r="L77" i="8"/>
  <c r="G77" i="8"/>
  <c r="C77" i="8"/>
  <c r="L82" i="11"/>
  <c r="K79" i="10"/>
  <c r="K80" i="10"/>
  <c r="L79" i="10" s="1"/>
  <c r="K81" i="10"/>
  <c r="L80" i="10" s="1"/>
  <c r="K82" i="10"/>
  <c r="L81" i="10" s="1"/>
  <c r="L82" i="10"/>
  <c r="J82" i="10"/>
  <c r="D82" i="10" s="1"/>
  <c r="F82" i="10" s="1"/>
  <c r="G81" i="10"/>
  <c r="C82" i="10"/>
  <c r="G82" i="9"/>
  <c r="C82" i="11"/>
  <c r="K82" i="11"/>
  <c r="J82" i="11"/>
  <c r="D82" i="11" s="1"/>
  <c r="F82" i="11" s="1"/>
  <c r="G81" i="11"/>
  <c r="C82" i="12"/>
  <c r="G82" i="12"/>
  <c r="K79" i="12"/>
  <c r="K80" i="12"/>
  <c r="L79" i="12" s="1"/>
  <c r="K81" i="12"/>
  <c r="L80" i="12" s="1"/>
  <c r="K82" i="12"/>
  <c r="L81" i="12" s="1"/>
  <c r="L82" i="12"/>
  <c r="J82" i="12"/>
  <c r="J77" i="8"/>
  <c r="D77" i="8" s="1"/>
  <c r="F77" i="8" s="1"/>
  <c r="K81" i="9"/>
  <c r="J82" i="9"/>
  <c r="C82" i="9"/>
  <c r="J76" i="6"/>
  <c r="D76" i="6" s="1"/>
  <c r="F76" i="6" s="1"/>
  <c r="K74" i="5"/>
  <c r="K75" i="5"/>
  <c r="L74" i="5" s="1"/>
  <c r="K76" i="5"/>
  <c r="L75" i="5" s="1"/>
  <c r="K77" i="5"/>
  <c r="L76" i="5" s="1"/>
  <c r="L77" i="5"/>
  <c r="J77" i="5"/>
  <c r="D77" i="5" s="1"/>
  <c r="F77" i="5" s="1"/>
  <c r="Z6" i="20"/>
  <c r="AC6" i="20"/>
  <c r="AD6" i="20"/>
  <c r="AE6" i="20"/>
  <c r="AM6" i="20"/>
  <c r="AW7" i="20" s="1"/>
  <c r="AO6" i="20"/>
  <c r="AQ6" i="20"/>
  <c r="AV7" i="20" s="1"/>
  <c r="AY7" i="20" l="1"/>
  <c r="Z5" i="20"/>
  <c r="Z4" i="20"/>
  <c r="AM5" i="20"/>
  <c r="AO5" i="20"/>
  <c r="AQ5" i="20"/>
  <c r="AY6" i="20" l="1"/>
  <c r="AW6" i="20"/>
  <c r="BD6" i="20"/>
  <c r="BE6" i="20" s="1"/>
  <c r="AV6" i="20"/>
  <c r="G80" i="10"/>
  <c r="C81" i="10"/>
  <c r="K79" i="9"/>
  <c r="K80" i="9"/>
  <c r="G80" i="9"/>
  <c r="C81" i="9"/>
  <c r="C81" i="11"/>
  <c r="G80" i="11"/>
  <c r="C81" i="12"/>
  <c r="J81" i="12"/>
  <c r="D81" i="12" s="1"/>
  <c r="F81" i="12" s="1"/>
  <c r="G80" i="12"/>
  <c r="G76" i="8"/>
  <c r="C76" i="8"/>
  <c r="J75" i="6"/>
  <c r="D75" i="6" s="1"/>
  <c r="F75" i="6" s="1"/>
  <c r="G75" i="6"/>
  <c r="C75" i="6"/>
  <c r="C76" i="5"/>
  <c r="G76" i="5"/>
  <c r="C76" i="7"/>
  <c r="G76" i="7"/>
  <c r="J76" i="7"/>
  <c r="D76" i="7" s="1"/>
  <c r="F76" i="7" s="1"/>
  <c r="K80" i="11"/>
  <c r="K81" i="11"/>
  <c r="L80" i="11" s="1"/>
  <c r="L81" i="11"/>
  <c r="J81" i="11"/>
  <c r="D81" i="11" s="1"/>
  <c r="F81" i="11" s="1"/>
  <c r="J81" i="10"/>
  <c r="D81" i="10" s="1"/>
  <c r="F81" i="10" s="1"/>
  <c r="J76" i="8"/>
  <c r="D76" i="8" s="1"/>
  <c r="F76" i="8" s="1"/>
  <c r="J81" i="9"/>
  <c r="D81" i="9" s="1"/>
  <c r="F81" i="9" s="1"/>
  <c r="J76" i="5"/>
  <c r="D76" i="5" s="1"/>
  <c r="F76" i="5" s="1"/>
  <c r="AC5" i="20" l="1"/>
  <c r="AD5" i="20"/>
  <c r="AE5" i="20"/>
  <c r="AC4" i="20"/>
  <c r="AD4" i="20"/>
  <c r="AE4" i="20"/>
  <c r="AM4" i="20"/>
  <c r="AO4" i="20"/>
  <c r="AQ4" i="20"/>
  <c r="AY5" i="20" l="1"/>
  <c r="AW5" i="20"/>
  <c r="BC5" i="20"/>
  <c r="BE5" i="20" s="1"/>
  <c r="AV5" i="20"/>
  <c r="K73" i="7"/>
  <c r="K74" i="7"/>
  <c r="L73" i="7" s="1"/>
  <c r="K75" i="7"/>
  <c r="L74" i="7" s="1"/>
  <c r="K76" i="7"/>
  <c r="L75" i="7" s="1"/>
  <c r="K77" i="7"/>
  <c r="L76" i="7" s="1"/>
  <c r="L77" i="7"/>
  <c r="G75" i="8"/>
  <c r="C75" i="8"/>
  <c r="K77" i="11"/>
  <c r="K78" i="11"/>
  <c r="L77" i="11" s="1"/>
  <c r="K79" i="11"/>
  <c r="L78" i="11" s="1"/>
  <c r="L79" i="11"/>
  <c r="G79" i="11"/>
  <c r="C80" i="11"/>
  <c r="J80" i="11"/>
  <c r="D80" i="11" s="1"/>
  <c r="F80" i="11" s="1"/>
  <c r="G79" i="12"/>
  <c r="C80" i="12"/>
  <c r="J80" i="12"/>
  <c r="D80" i="12" s="1"/>
  <c r="F80" i="12" s="1"/>
  <c r="J80" i="10"/>
  <c r="D80" i="10" s="1"/>
  <c r="F80" i="10" s="1"/>
  <c r="G79" i="10"/>
  <c r="C80" i="10"/>
  <c r="G79" i="9"/>
  <c r="C80" i="9"/>
  <c r="J80" i="9"/>
  <c r="D80" i="9" s="1"/>
  <c r="F80" i="9" s="1"/>
  <c r="K74" i="8"/>
  <c r="L74" i="8"/>
  <c r="J75" i="8"/>
  <c r="D75" i="8" s="1"/>
  <c r="F75" i="8" s="1"/>
  <c r="J75" i="7"/>
  <c r="D75" i="7" s="1"/>
  <c r="F75" i="7" s="1"/>
  <c r="G75" i="7"/>
  <c r="C75" i="7"/>
  <c r="K72" i="6"/>
  <c r="K73" i="6"/>
  <c r="L72" i="6" s="1"/>
  <c r="L73" i="6"/>
  <c r="G74" i="6"/>
  <c r="J74" i="6"/>
  <c r="D74" i="6" s="1"/>
  <c r="F74" i="6" s="1"/>
  <c r="C74" i="6"/>
  <c r="G75" i="5"/>
  <c r="C75" i="5"/>
  <c r="J75" i="5"/>
  <c r="D75" i="5" s="1"/>
  <c r="F75" i="5" s="1"/>
  <c r="AQ3" i="20" l="1"/>
  <c r="AV4" i="20" s="1"/>
  <c r="AO3" i="20"/>
  <c r="AE3" i="20"/>
  <c r="AC3" i="20"/>
  <c r="AD3" i="20"/>
  <c r="AM3" i="20"/>
  <c r="AF3" i="20"/>
  <c r="H74" i="18"/>
  <c r="K74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K72" i="8"/>
  <c r="K73" i="8"/>
  <c r="L72" i="8" s="1"/>
  <c r="L73" i="8"/>
  <c r="J74" i="8"/>
  <c r="D74" i="8" s="1"/>
  <c r="F74" i="8" s="1"/>
  <c r="G74" i="8"/>
  <c r="C74" i="8"/>
  <c r="G73" i="6"/>
  <c r="C73" i="6"/>
  <c r="G74" i="7"/>
  <c r="C74" i="7"/>
  <c r="G78" i="10"/>
  <c r="C79" i="10"/>
  <c r="K76" i="10"/>
  <c r="K77" i="10"/>
  <c r="L76" i="10" s="1"/>
  <c r="K78" i="10"/>
  <c r="L77" i="10" s="1"/>
  <c r="L78" i="10"/>
  <c r="J79" i="10"/>
  <c r="D79" i="10" s="1"/>
  <c r="F79" i="10" s="1"/>
  <c r="K78" i="12"/>
  <c r="L78" i="12"/>
  <c r="J79" i="12"/>
  <c r="D79" i="12" s="1"/>
  <c r="F79" i="12" s="1"/>
  <c r="G78" i="12"/>
  <c r="C79" i="12"/>
  <c r="K77" i="9"/>
  <c r="K78" i="9"/>
  <c r="G78" i="9"/>
  <c r="C79" i="9"/>
  <c r="J79" i="9"/>
  <c r="D79" i="9" s="1"/>
  <c r="F79" i="9" s="1"/>
  <c r="G78" i="11"/>
  <c r="C79" i="11"/>
  <c r="J79" i="11"/>
  <c r="D79" i="11" s="1"/>
  <c r="F79" i="11" s="1"/>
  <c r="J74" i="7"/>
  <c r="D74" i="7" s="1"/>
  <c r="F74" i="7" s="1"/>
  <c r="J73" i="6"/>
  <c r="D73" i="6" s="1"/>
  <c r="F73" i="6" s="1"/>
  <c r="G74" i="5"/>
  <c r="K73" i="5"/>
  <c r="L73" i="5"/>
  <c r="J74" i="5"/>
  <c r="D74" i="5" s="1"/>
  <c r="F74" i="5" s="1"/>
  <c r="C74" i="5"/>
  <c r="AY4" i="20" l="1"/>
  <c r="AW4" i="20"/>
  <c r="BB4" i="20"/>
  <c r="BE4" i="20" s="1"/>
  <c r="K70" i="6"/>
  <c r="K71" i="6"/>
  <c r="L70" i="6" s="1"/>
  <c r="L71" i="6"/>
  <c r="J78" i="11"/>
  <c r="D78" i="11" s="1"/>
  <c r="F78" i="11" s="1"/>
  <c r="C78" i="11"/>
  <c r="K77" i="12"/>
  <c r="L77" i="12"/>
  <c r="C78" i="12"/>
  <c r="J78" i="12"/>
  <c r="D78" i="12" s="1"/>
  <c r="F78" i="12" s="1"/>
  <c r="C78" i="10"/>
  <c r="C78" i="9"/>
  <c r="J78" i="10"/>
  <c r="D78" i="10" s="1"/>
  <c r="F78" i="10" s="1"/>
  <c r="J78" i="9"/>
  <c r="D78" i="9" s="1"/>
  <c r="F78" i="9" s="1"/>
  <c r="J73" i="8"/>
  <c r="D73" i="8" s="1"/>
  <c r="F73" i="8" s="1"/>
  <c r="G73" i="8"/>
  <c r="C73" i="8"/>
  <c r="J73" i="7"/>
  <c r="D73" i="7" s="1"/>
  <c r="F73" i="7" s="1"/>
  <c r="G73" i="7"/>
  <c r="C73" i="7"/>
  <c r="J72" i="6"/>
  <c r="D72" i="6" s="1"/>
  <c r="F72" i="6" s="1"/>
  <c r="G72" i="6"/>
  <c r="C72" i="6"/>
  <c r="L72" i="5"/>
  <c r="J73" i="5"/>
  <c r="D73" i="5" s="1"/>
  <c r="F73" i="5" s="1"/>
  <c r="G73" i="5"/>
  <c r="C73" i="5"/>
  <c r="BF4" i="20" l="1"/>
  <c r="BG3" i="20"/>
  <c r="BF3" i="20"/>
  <c r="BG4" i="20"/>
  <c r="G77" i="9"/>
  <c r="G77" i="11"/>
  <c r="G77" i="12"/>
  <c r="G71" i="8" l="1"/>
  <c r="F71" i="8"/>
  <c r="J70" i="8"/>
  <c r="K70" i="8"/>
  <c r="J71" i="8"/>
  <c r="K71" i="8"/>
  <c r="L70" i="8" s="1"/>
  <c r="J72" i="8"/>
  <c r="D72" i="8" s="1"/>
  <c r="F72" i="8" s="1"/>
  <c r="L71" i="8"/>
  <c r="G72" i="8"/>
  <c r="C71" i="8"/>
  <c r="C72" i="8"/>
  <c r="G77" i="10"/>
  <c r="K75" i="11"/>
  <c r="K76" i="11"/>
  <c r="L75" i="11" s="1"/>
  <c r="L76" i="11"/>
  <c r="J77" i="11"/>
  <c r="D77" i="11" s="1"/>
  <c r="F77" i="11" s="1"/>
  <c r="G76" i="11"/>
  <c r="C77" i="11"/>
  <c r="K76" i="9"/>
  <c r="J77" i="9"/>
  <c r="D77" i="9" s="1"/>
  <c r="F77" i="9" s="1"/>
  <c r="G76" i="9"/>
  <c r="C77" i="9"/>
  <c r="J77" i="10"/>
  <c r="D77" i="10" s="1"/>
  <c r="F77" i="10" s="1"/>
  <c r="G76" i="10"/>
  <c r="C77" i="10"/>
  <c r="G76" i="12"/>
  <c r="C77" i="12"/>
  <c r="K76" i="12"/>
  <c r="L76" i="12"/>
  <c r="J77" i="12"/>
  <c r="D77" i="12" s="1"/>
  <c r="F77" i="12" s="1"/>
  <c r="L72" i="7"/>
  <c r="G72" i="7"/>
  <c r="C72" i="7"/>
  <c r="K71" i="7"/>
  <c r="K72" i="7"/>
  <c r="L71" i="7" s="1"/>
  <c r="J72" i="7"/>
  <c r="D72" i="7" s="1"/>
  <c r="F72" i="7" s="1"/>
  <c r="G71" i="6"/>
  <c r="C71" i="6"/>
  <c r="J71" i="6"/>
  <c r="D71" i="6" s="1"/>
  <c r="F71" i="6" s="1"/>
  <c r="J72" i="5"/>
  <c r="D72" i="5" s="1"/>
  <c r="F72" i="5" s="1"/>
  <c r="G72" i="5"/>
  <c r="C72" i="5"/>
  <c r="K75" i="12" l="1"/>
  <c r="L75" i="12"/>
  <c r="J76" i="12"/>
  <c r="D76" i="12" s="1"/>
  <c r="F76" i="12" s="1"/>
  <c r="G75" i="12"/>
  <c r="C76" i="12"/>
  <c r="K75" i="10"/>
  <c r="L75" i="10"/>
  <c r="J76" i="10"/>
  <c r="D76" i="10" s="1"/>
  <c r="F76" i="10" s="1"/>
  <c r="G75" i="10"/>
  <c r="C76" i="10"/>
  <c r="K75" i="9"/>
  <c r="J76" i="9"/>
  <c r="D76" i="9" s="1"/>
  <c r="F76" i="9" s="1"/>
  <c r="G75" i="9"/>
  <c r="C76" i="9"/>
  <c r="G75" i="11"/>
  <c r="C76" i="11"/>
  <c r="J76" i="11"/>
  <c r="D76" i="11" s="1"/>
  <c r="F76" i="11" s="1"/>
  <c r="K70" i="7"/>
  <c r="L70" i="7"/>
  <c r="G71" i="7"/>
  <c r="C71" i="7"/>
  <c r="J71" i="7"/>
  <c r="D71" i="7" s="1"/>
  <c r="F71" i="7" s="1"/>
  <c r="K69" i="6"/>
  <c r="L69" i="6"/>
  <c r="J70" i="6"/>
  <c r="D70" i="6" s="1"/>
  <c r="F70" i="6" s="1"/>
  <c r="G70" i="6"/>
  <c r="C70" i="6"/>
  <c r="G71" i="5"/>
  <c r="C71" i="5"/>
  <c r="J71" i="5"/>
  <c r="D71" i="5" s="1"/>
  <c r="F71" i="5" s="1"/>
  <c r="K67" i="6" l="1"/>
  <c r="K68" i="6"/>
  <c r="L67" i="6" s="1"/>
  <c r="L68" i="6"/>
  <c r="K69" i="7"/>
  <c r="L69" i="7"/>
  <c r="G70" i="7"/>
  <c r="C70" i="7"/>
  <c r="J70" i="7"/>
  <c r="D70" i="7" s="1"/>
  <c r="F70" i="7" s="1"/>
  <c r="K68" i="8"/>
  <c r="K69" i="8"/>
  <c r="L68" i="8" s="1"/>
  <c r="L69" i="8"/>
  <c r="G70" i="8"/>
  <c r="D70" i="8"/>
  <c r="F70" i="8" s="1"/>
  <c r="C70" i="8"/>
  <c r="K74" i="10"/>
  <c r="L74" i="10"/>
  <c r="J75" i="10"/>
  <c r="D75" i="10" s="1"/>
  <c r="F75" i="10" s="1"/>
  <c r="G74" i="10"/>
  <c r="C75" i="10"/>
  <c r="G74" i="11"/>
  <c r="C75" i="11"/>
  <c r="K74" i="11"/>
  <c r="L74" i="11"/>
  <c r="J75" i="11"/>
  <c r="D75" i="11" s="1"/>
  <c r="F75" i="11" s="1"/>
  <c r="G74" i="12"/>
  <c r="C75" i="12"/>
  <c r="J75" i="12"/>
  <c r="D75" i="12" s="1"/>
  <c r="F75" i="12" s="1"/>
  <c r="G74" i="9"/>
  <c r="C75" i="9"/>
  <c r="J75" i="9"/>
  <c r="D75" i="9" s="1"/>
  <c r="F75" i="9" s="1"/>
  <c r="G69" i="6"/>
  <c r="C69" i="6"/>
  <c r="J69" i="6"/>
  <c r="D69" i="6" s="1"/>
  <c r="F69" i="6" s="1"/>
  <c r="G70" i="5"/>
  <c r="C70" i="5"/>
  <c r="J70" i="5"/>
  <c r="D70" i="5" s="1"/>
  <c r="F70" i="5" s="1"/>
  <c r="K73" i="10" l="1"/>
  <c r="L73" i="10"/>
  <c r="J74" i="10"/>
  <c r="D74" i="10" s="1"/>
  <c r="F74" i="10" s="1"/>
  <c r="G73" i="10"/>
  <c r="C74" i="10"/>
  <c r="G73" i="9"/>
  <c r="C74" i="9"/>
  <c r="J69" i="8"/>
  <c r="D69" i="8" s="1"/>
  <c r="F69" i="8" s="1"/>
  <c r="G69" i="8"/>
  <c r="C69" i="8"/>
  <c r="K67" i="7"/>
  <c r="K68" i="7"/>
  <c r="L67" i="7" s="1"/>
  <c r="L68" i="7"/>
  <c r="J69" i="7"/>
  <c r="D69" i="7" s="1"/>
  <c r="F69" i="7" s="1"/>
  <c r="G69" i="7"/>
  <c r="C69" i="7"/>
  <c r="G68" i="6"/>
  <c r="C68" i="6"/>
  <c r="K73" i="9"/>
  <c r="K74" i="9"/>
  <c r="J74" i="9"/>
  <c r="D74" i="9" s="1"/>
  <c r="F74" i="9" s="1"/>
  <c r="J74" i="11"/>
  <c r="D74" i="11" s="1"/>
  <c r="F74" i="11" s="1"/>
  <c r="G73" i="11"/>
  <c r="C74" i="11"/>
  <c r="G73" i="12" l="1"/>
  <c r="C74" i="12"/>
  <c r="K73" i="12"/>
  <c r="K74" i="12"/>
  <c r="L73" i="12" s="1"/>
  <c r="L74" i="12"/>
  <c r="J74" i="12"/>
  <c r="D74" i="12" s="1"/>
  <c r="F74" i="12" s="1"/>
  <c r="J68" i="6"/>
  <c r="D68" i="6" s="1"/>
  <c r="F68" i="6" s="1"/>
  <c r="J69" i="5"/>
  <c r="D69" i="5" s="1"/>
  <c r="F69" i="5" s="1"/>
  <c r="G69" i="5"/>
  <c r="C69" i="5"/>
  <c r="G68" i="8" l="1"/>
  <c r="C68" i="8"/>
  <c r="J68" i="8"/>
  <c r="D68" i="8" s="1"/>
  <c r="F68" i="8" s="1"/>
  <c r="K72" i="12"/>
  <c r="L72" i="12"/>
  <c r="C73" i="12"/>
  <c r="J73" i="12"/>
  <c r="D73" i="12" s="1"/>
  <c r="F73" i="12" s="1"/>
  <c r="K67" i="11"/>
  <c r="K68" i="11"/>
  <c r="L67" i="11" s="1"/>
  <c r="K69" i="11"/>
  <c r="L68" i="11" s="1"/>
  <c r="K70" i="11"/>
  <c r="L69" i="11" s="1"/>
  <c r="K71" i="11"/>
  <c r="L70" i="11" s="1"/>
  <c r="K72" i="11"/>
  <c r="L71" i="11" s="1"/>
  <c r="K73" i="11"/>
  <c r="L72" i="11" s="1"/>
  <c r="L73" i="11"/>
  <c r="C73" i="11"/>
  <c r="K72" i="10"/>
  <c r="L72" i="10"/>
  <c r="J73" i="10"/>
  <c r="D73" i="10" s="1"/>
  <c r="F73" i="10" s="1"/>
  <c r="C73" i="10"/>
  <c r="K67" i="9"/>
  <c r="K68" i="9"/>
  <c r="K69" i="9"/>
  <c r="K70" i="9"/>
  <c r="K71" i="9"/>
  <c r="K72" i="9"/>
  <c r="C73" i="9"/>
  <c r="J73" i="9"/>
  <c r="D73" i="9" s="1"/>
  <c r="F73" i="9" s="1"/>
  <c r="J73" i="11"/>
  <c r="D73" i="11" s="1"/>
  <c r="F73" i="11" s="1"/>
  <c r="J68" i="7"/>
  <c r="D68" i="7" s="1"/>
  <c r="F68" i="7" s="1"/>
  <c r="G68" i="7"/>
  <c r="C68" i="7"/>
  <c r="G67" i="6"/>
  <c r="C67" i="6"/>
  <c r="J67" i="6"/>
  <c r="D67" i="6" s="1"/>
  <c r="F67" i="6" s="1"/>
  <c r="J68" i="5"/>
  <c r="D68" i="5" s="1"/>
  <c r="F68" i="5" s="1"/>
  <c r="G68" i="5"/>
  <c r="C68" i="5"/>
  <c r="J71" i="12" l="1"/>
  <c r="H72" i="12"/>
  <c r="J72" i="12" s="1"/>
  <c r="G67" i="8"/>
  <c r="K67" i="8"/>
  <c r="L67" i="8"/>
  <c r="J67" i="8"/>
  <c r="D67" i="8" s="1"/>
  <c r="F67" i="8" s="1"/>
  <c r="C67" i="8"/>
  <c r="K72" i="5"/>
  <c r="L71" i="5" s="1"/>
  <c r="K71" i="5"/>
  <c r="L70" i="5" s="1"/>
  <c r="K70" i="5"/>
  <c r="L69" i="5" s="1"/>
  <c r="K69" i="5"/>
  <c r="L68" i="5" s="1"/>
  <c r="K68" i="5"/>
  <c r="L67" i="5" s="1"/>
  <c r="H67" i="7" l="1"/>
  <c r="J67" i="7" s="1"/>
  <c r="D67" i="7" s="1"/>
  <c r="F67" i="7" s="1"/>
  <c r="G67" i="7"/>
  <c r="C67" i="7"/>
  <c r="G66" i="6"/>
  <c r="C66" i="6"/>
  <c r="J66" i="6"/>
  <c r="D66" i="6" s="1"/>
  <c r="F66" i="6" s="1"/>
  <c r="K66" i="5"/>
  <c r="K67" i="5"/>
  <c r="L66" i="5" s="1"/>
  <c r="J67" i="5"/>
  <c r="D67" i="5" s="1"/>
  <c r="F67" i="5" s="1"/>
  <c r="G67" i="5"/>
  <c r="C67" i="5"/>
  <c r="G72" i="11"/>
  <c r="C72" i="11"/>
  <c r="C71" i="11"/>
  <c r="K67" i="10"/>
  <c r="K68" i="10"/>
  <c r="L67" i="10" s="1"/>
  <c r="K69" i="10"/>
  <c r="L68" i="10" s="1"/>
  <c r="K70" i="10"/>
  <c r="L69" i="10" s="1"/>
  <c r="K71" i="10"/>
  <c r="L70" i="10" s="1"/>
  <c r="L71" i="10"/>
  <c r="G72" i="10"/>
  <c r="C72" i="10"/>
  <c r="C71" i="10"/>
  <c r="J71" i="10"/>
  <c r="J72" i="10"/>
  <c r="G72" i="9"/>
  <c r="C72" i="9"/>
  <c r="C71" i="9"/>
  <c r="J71" i="9"/>
  <c r="J72" i="9"/>
  <c r="H72" i="11"/>
  <c r="J72" i="11" s="1"/>
  <c r="G72" i="12"/>
  <c r="C72" i="12"/>
  <c r="C71" i="12"/>
  <c r="G65" i="6" l="1"/>
  <c r="C65" i="6"/>
  <c r="G66" i="7"/>
  <c r="C66" i="7"/>
  <c r="J66" i="7"/>
  <c r="D66" i="7" s="1"/>
  <c r="F66" i="7" s="1"/>
  <c r="G66" i="8"/>
  <c r="J66" i="8"/>
  <c r="D66" i="8" s="1"/>
  <c r="F66" i="8" s="1"/>
  <c r="C66" i="8"/>
  <c r="J65" i="6"/>
  <c r="D65" i="6" s="1"/>
  <c r="F65" i="6" s="1"/>
  <c r="J66" i="5"/>
  <c r="D66" i="5" s="1"/>
  <c r="F66" i="5" s="1"/>
  <c r="C66" i="5"/>
  <c r="K67" i="12" l="1"/>
  <c r="K68" i="12"/>
  <c r="L67" i="12" s="1"/>
  <c r="K69" i="12"/>
  <c r="L68" i="12" s="1"/>
  <c r="K70" i="12"/>
  <c r="L69" i="12" s="1"/>
  <c r="K71" i="12"/>
  <c r="L70" i="12" s="1"/>
  <c r="L71" i="12"/>
  <c r="G70" i="12"/>
  <c r="C70" i="12"/>
  <c r="J70" i="12"/>
  <c r="G65" i="8" l="1"/>
  <c r="J65" i="8"/>
  <c r="D65" i="8" s="1"/>
  <c r="F65" i="8" s="1"/>
  <c r="C65" i="8"/>
  <c r="J70" i="10"/>
  <c r="D70" i="10" s="1"/>
  <c r="F70" i="10" s="1"/>
  <c r="G69" i="10"/>
  <c r="C70" i="10"/>
  <c r="J70" i="9"/>
  <c r="D70" i="9" s="1"/>
  <c r="F70" i="9" s="1"/>
  <c r="G69" i="9"/>
  <c r="C70" i="9"/>
  <c r="G70" i="11"/>
  <c r="C70" i="11"/>
  <c r="J70" i="11"/>
  <c r="J65" i="7"/>
  <c r="D65" i="7" s="1"/>
  <c r="F65" i="7" s="1"/>
  <c r="G65" i="7"/>
  <c r="C65" i="7"/>
  <c r="G64" i="6"/>
  <c r="J64" i="6"/>
  <c r="D64" i="6" s="1"/>
  <c r="F64" i="6" s="1"/>
  <c r="C64" i="6"/>
  <c r="G65" i="5"/>
  <c r="C65" i="5"/>
  <c r="J65" i="5"/>
  <c r="D65" i="5" s="1"/>
  <c r="F65" i="5" s="1"/>
  <c r="L65" i="5" l="1"/>
  <c r="G64" i="5"/>
  <c r="C64" i="5"/>
  <c r="G63" i="6"/>
  <c r="C63" i="6"/>
  <c r="G64" i="7"/>
  <c r="C64" i="7"/>
  <c r="H64" i="8"/>
  <c r="J64" i="8" s="1"/>
  <c r="D64" i="8" s="1"/>
  <c r="F64" i="8" s="1"/>
  <c r="G64" i="8"/>
  <c r="C64" i="8"/>
  <c r="G68" i="11"/>
  <c r="C69" i="11"/>
  <c r="C68" i="11"/>
  <c r="J69" i="10"/>
  <c r="D69" i="10" s="1"/>
  <c r="F69" i="10" s="1"/>
  <c r="G68" i="10"/>
  <c r="C69" i="10"/>
  <c r="C68" i="10"/>
  <c r="G68" i="9"/>
  <c r="H69" i="9"/>
  <c r="J69" i="9" s="1"/>
  <c r="D69" i="9" s="1"/>
  <c r="F69" i="9" s="1"/>
  <c r="J68" i="9"/>
  <c r="C68" i="9"/>
  <c r="C69" i="9"/>
  <c r="B68" i="12"/>
  <c r="G68" i="12" s="1"/>
  <c r="J68" i="12"/>
  <c r="H69" i="12"/>
  <c r="J69" i="12" s="1"/>
  <c r="D69" i="12" s="1"/>
  <c r="F69" i="12" s="1"/>
  <c r="J69" i="11"/>
  <c r="D69" i="11" s="1"/>
  <c r="F69" i="11" s="1"/>
  <c r="J64" i="7"/>
  <c r="D64" i="7" s="1"/>
  <c r="F64" i="7" s="1"/>
  <c r="J63" i="6"/>
  <c r="D63" i="6" s="1"/>
  <c r="F63" i="6" s="1"/>
  <c r="J64" i="5"/>
  <c r="D64" i="5" s="1"/>
  <c r="F64" i="5" s="1"/>
  <c r="C68" i="12" l="1"/>
  <c r="C69" i="12"/>
  <c r="G63" i="7"/>
  <c r="C63" i="7"/>
  <c r="J63" i="7"/>
  <c r="D63" i="7" s="1"/>
  <c r="F63" i="7" s="1"/>
  <c r="G63" i="8"/>
  <c r="C63" i="8"/>
  <c r="J63" i="8"/>
  <c r="D63" i="8" s="1"/>
  <c r="F63" i="8" s="1"/>
  <c r="J67" i="10"/>
  <c r="G67" i="10"/>
  <c r="C67" i="10"/>
  <c r="J67" i="9"/>
  <c r="G67" i="9"/>
  <c r="C67" i="9"/>
  <c r="J67" i="11"/>
  <c r="G67" i="11"/>
  <c r="C67" i="11"/>
  <c r="J67" i="12"/>
  <c r="G67" i="12"/>
  <c r="C67" i="12"/>
  <c r="G62" i="6"/>
  <c r="C62" i="6"/>
  <c r="J62" i="6"/>
  <c r="D62" i="6" s="1"/>
  <c r="F62" i="6" s="1"/>
  <c r="G63" i="5"/>
  <c r="J63" i="5"/>
  <c r="D63" i="5" s="1"/>
  <c r="F63" i="5" s="1"/>
  <c r="C63" i="5"/>
  <c r="G66" i="10" l="1"/>
  <c r="J66" i="10"/>
  <c r="C66" i="10"/>
  <c r="J66" i="9"/>
  <c r="D66" i="9" s="1"/>
  <c r="F66" i="9" s="1"/>
  <c r="G65" i="9"/>
  <c r="C66" i="9"/>
  <c r="J66" i="11"/>
  <c r="D66" i="11" s="1"/>
  <c r="F66" i="11" s="1"/>
  <c r="G65" i="11"/>
  <c r="C66" i="11"/>
  <c r="J66" i="12"/>
  <c r="D66" i="12" s="1"/>
  <c r="F66" i="12" s="1"/>
  <c r="G65" i="12"/>
  <c r="C66" i="12"/>
  <c r="J62" i="8"/>
  <c r="D62" i="8" s="1"/>
  <c r="F62" i="8" s="1"/>
  <c r="G62" i="8"/>
  <c r="C62" i="8"/>
  <c r="G62" i="7"/>
  <c r="C62" i="7"/>
  <c r="J62" i="7"/>
  <c r="D62" i="7" s="1"/>
  <c r="F62" i="7" s="1"/>
  <c r="G61" i="6"/>
  <c r="C61" i="6"/>
  <c r="J61" i="6"/>
  <c r="D61" i="6" s="1"/>
  <c r="F61" i="6" s="1"/>
  <c r="J62" i="5"/>
  <c r="D62" i="5" s="1"/>
  <c r="F62" i="5" s="1"/>
  <c r="G62" i="5"/>
  <c r="C62" i="5"/>
  <c r="J65" i="10" l="1"/>
  <c r="D65" i="10" s="1"/>
  <c r="F65" i="10" s="1"/>
  <c r="G64" i="10"/>
  <c r="C65" i="10"/>
  <c r="G64" i="9"/>
  <c r="C65" i="9"/>
  <c r="J65" i="9"/>
  <c r="D65" i="9" s="1"/>
  <c r="F65" i="9" s="1"/>
  <c r="G64" i="11"/>
  <c r="C65" i="11"/>
  <c r="J65" i="11"/>
  <c r="D65" i="11" s="1"/>
  <c r="F65" i="11" s="1"/>
  <c r="G64" i="12"/>
  <c r="C65" i="12"/>
  <c r="J65" i="12"/>
  <c r="D65" i="12" s="1"/>
  <c r="F65" i="12" s="1"/>
  <c r="G61" i="8"/>
  <c r="C61" i="8"/>
  <c r="J61" i="8"/>
  <c r="D61" i="8" s="1"/>
  <c r="F61" i="8" s="1"/>
  <c r="G61" i="7"/>
  <c r="C61" i="7"/>
  <c r="J61" i="7"/>
  <c r="D61" i="7" s="1"/>
  <c r="F61" i="7" s="1"/>
  <c r="G60" i="6"/>
  <c r="C60" i="6"/>
  <c r="J60" i="6"/>
  <c r="D60" i="6" s="1"/>
  <c r="F60" i="6" s="1"/>
  <c r="G61" i="5"/>
  <c r="J61" i="5"/>
  <c r="D61" i="5" s="1"/>
  <c r="F61" i="5" s="1"/>
  <c r="C61" i="5"/>
  <c r="U61" i="18" l="1"/>
  <c r="T61" i="18"/>
  <c r="D60" i="18"/>
  <c r="D59" i="18"/>
  <c r="D58" i="18"/>
  <c r="D57" i="18"/>
  <c r="D55" i="18"/>
  <c r="D54" i="18"/>
  <c r="D53" i="18"/>
  <c r="D52" i="18"/>
  <c r="D51" i="18"/>
  <c r="D50" i="18"/>
  <c r="D49" i="18"/>
  <c r="D48" i="18"/>
  <c r="D47" i="18"/>
  <c r="K65" i="5" l="1"/>
  <c r="L64" i="5" s="1"/>
  <c r="K64" i="5"/>
  <c r="L63" i="5" s="1"/>
  <c r="K63" i="5"/>
  <c r="L62" i="5" s="1"/>
  <c r="K62" i="5"/>
  <c r="L61" i="5" s="1"/>
  <c r="K61" i="5"/>
  <c r="L60" i="5" s="1"/>
  <c r="K60" i="5"/>
  <c r="L59" i="5" s="1"/>
  <c r="K59" i="5"/>
  <c r="L58" i="5" s="1"/>
  <c r="K58" i="5"/>
  <c r="L57" i="5" s="1"/>
  <c r="K57" i="5"/>
  <c r="L56" i="5" s="1"/>
  <c r="K56" i="5"/>
  <c r="L55" i="5" s="1"/>
  <c r="K55" i="5"/>
  <c r="L54" i="5" s="1"/>
  <c r="K54" i="5"/>
  <c r="L53" i="5" s="1"/>
  <c r="K53" i="5"/>
  <c r="L52" i="5" s="1"/>
  <c r="K52" i="5"/>
  <c r="L51" i="5" s="1"/>
  <c r="K51" i="5"/>
  <c r="L50" i="5" s="1"/>
  <c r="K50" i="5"/>
  <c r="L49" i="5" s="1"/>
  <c r="K49" i="5"/>
  <c r="L48" i="5" s="1"/>
  <c r="K48" i="5"/>
  <c r="L47" i="5" s="1"/>
  <c r="K47" i="5"/>
  <c r="L46" i="5" s="1"/>
  <c r="K46" i="5"/>
  <c r="L45" i="5" s="1"/>
  <c r="K45" i="5"/>
  <c r="L44" i="5" s="1"/>
  <c r="K44" i="5"/>
  <c r="L43" i="5" s="1"/>
  <c r="K43" i="5"/>
  <c r="L42" i="5" s="1"/>
  <c r="K42" i="5"/>
  <c r="L41" i="5" s="1"/>
  <c r="K41" i="5"/>
  <c r="L40" i="5" s="1"/>
  <c r="K40" i="5"/>
  <c r="L39" i="5" s="1"/>
  <c r="K39" i="5"/>
  <c r="L38" i="5" s="1"/>
  <c r="K38" i="5"/>
  <c r="L37" i="5" s="1"/>
  <c r="K37" i="5"/>
  <c r="L36" i="5" s="1"/>
  <c r="K36" i="5"/>
  <c r="L35" i="5" s="1"/>
  <c r="K35" i="5"/>
  <c r="L34" i="5" s="1"/>
  <c r="K34" i="5"/>
  <c r="L33" i="5" s="1"/>
  <c r="K33" i="5"/>
  <c r="L32" i="5" s="1"/>
  <c r="K32" i="5"/>
  <c r="L31" i="5" s="1"/>
  <c r="K31" i="5"/>
  <c r="L30" i="5" s="1"/>
  <c r="K30" i="5"/>
  <c r="L29" i="5" s="1"/>
  <c r="K29" i="5"/>
  <c r="L28" i="5" s="1"/>
  <c r="K28" i="5"/>
  <c r="L27" i="5" s="1"/>
  <c r="K27" i="5"/>
  <c r="L26" i="5" s="1"/>
  <c r="K26" i="5"/>
  <c r="L25" i="5" s="1"/>
  <c r="K25" i="5"/>
  <c r="L24" i="5" s="1"/>
  <c r="K24" i="5"/>
  <c r="L23" i="5" s="1"/>
  <c r="K23" i="5"/>
  <c r="L22" i="5" s="1"/>
  <c r="K22" i="5"/>
  <c r="L21" i="5" s="1"/>
  <c r="K21" i="5"/>
  <c r="L20" i="5" s="1"/>
  <c r="K20" i="5"/>
  <c r="L19" i="5" s="1"/>
  <c r="K19" i="5"/>
  <c r="L18" i="5" s="1"/>
  <c r="K18" i="5"/>
  <c r="L17" i="5" s="1"/>
  <c r="K17" i="5"/>
  <c r="L16" i="5" s="1"/>
  <c r="K16" i="5"/>
  <c r="L15" i="5" s="1"/>
  <c r="K15" i="5"/>
  <c r="L14" i="5" s="1"/>
  <c r="K14" i="5"/>
  <c r="L13" i="5" s="1"/>
  <c r="K13" i="5"/>
  <c r="L12" i="5" s="1"/>
  <c r="K12" i="5"/>
  <c r="L11" i="5" s="1"/>
  <c r="K11" i="5"/>
  <c r="L10" i="5" s="1"/>
  <c r="K10" i="5"/>
  <c r="L9" i="5" s="1"/>
  <c r="K9" i="5"/>
  <c r="L8" i="5" s="1"/>
  <c r="K8" i="5"/>
  <c r="L7" i="5" s="1"/>
  <c r="K7" i="5"/>
  <c r="L6" i="5" s="1"/>
  <c r="K6" i="5"/>
  <c r="L5" i="5" s="1"/>
  <c r="K5" i="5"/>
  <c r="L4" i="5" s="1"/>
  <c r="K3" i="5"/>
  <c r="L66" i="6"/>
  <c r="K66" i="6"/>
  <c r="L65" i="6" s="1"/>
  <c r="K65" i="6"/>
  <c r="L64" i="6" s="1"/>
  <c r="K64" i="6"/>
  <c r="L63" i="6" s="1"/>
  <c r="K63" i="6"/>
  <c r="L62" i="6" s="1"/>
  <c r="K62" i="6"/>
  <c r="L61" i="6" s="1"/>
  <c r="K61" i="6"/>
  <c r="L60" i="6" s="1"/>
  <c r="K60" i="6"/>
  <c r="L59" i="6" s="1"/>
  <c r="K59" i="6"/>
  <c r="L58" i="6" s="1"/>
  <c r="K58" i="6"/>
  <c r="L57" i="6" s="1"/>
  <c r="K57" i="6"/>
  <c r="L56" i="6" s="1"/>
  <c r="K56" i="6"/>
  <c r="L55" i="6" s="1"/>
  <c r="K55" i="6"/>
  <c r="L54" i="6" s="1"/>
  <c r="K54" i="6"/>
  <c r="L53" i="6" s="1"/>
  <c r="K53" i="6"/>
  <c r="L52" i="6" s="1"/>
  <c r="K52" i="6"/>
  <c r="L51" i="6" s="1"/>
  <c r="K51" i="6"/>
  <c r="L50" i="6" s="1"/>
  <c r="K50" i="6"/>
  <c r="L49" i="6" s="1"/>
  <c r="K49" i="6"/>
  <c r="L48" i="6" s="1"/>
  <c r="K48" i="6"/>
  <c r="L47" i="6" s="1"/>
  <c r="K47" i="6"/>
  <c r="L46" i="6" s="1"/>
  <c r="K46" i="6"/>
  <c r="L45" i="6" s="1"/>
  <c r="K45" i="6"/>
  <c r="L44" i="6" s="1"/>
  <c r="K44" i="6"/>
  <c r="L43" i="6" s="1"/>
  <c r="K43" i="6"/>
  <c r="L42" i="6" s="1"/>
  <c r="K42" i="6"/>
  <c r="L41" i="6" s="1"/>
  <c r="K41" i="6"/>
  <c r="L40" i="6" s="1"/>
  <c r="K40" i="6"/>
  <c r="L39" i="6" s="1"/>
  <c r="K39" i="6"/>
  <c r="L38" i="6" s="1"/>
  <c r="K38" i="6"/>
  <c r="L37" i="6" s="1"/>
  <c r="K37" i="6"/>
  <c r="L36" i="6" s="1"/>
  <c r="K36" i="6"/>
  <c r="L35" i="6" s="1"/>
  <c r="K35" i="6"/>
  <c r="L34" i="6" s="1"/>
  <c r="K34" i="6"/>
  <c r="L33" i="6" s="1"/>
  <c r="K33" i="6"/>
  <c r="L32" i="6" s="1"/>
  <c r="K32" i="6"/>
  <c r="L31" i="6" s="1"/>
  <c r="K31" i="6"/>
  <c r="L30" i="6" s="1"/>
  <c r="K30" i="6"/>
  <c r="L29" i="6" s="1"/>
  <c r="K29" i="6"/>
  <c r="L28" i="6" s="1"/>
  <c r="K28" i="6"/>
  <c r="L27" i="6" s="1"/>
  <c r="K27" i="6"/>
  <c r="L26" i="6" s="1"/>
  <c r="K26" i="6"/>
  <c r="L25" i="6" s="1"/>
  <c r="K25" i="6"/>
  <c r="L24" i="6" s="1"/>
  <c r="K24" i="6"/>
  <c r="L23" i="6" s="1"/>
  <c r="K23" i="6"/>
  <c r="L22" i="6" s="1"/>
  <c r="K22" i="6"/>
  <c r="L21" i="6" s="1"/>
  <c r="K21" i="6"/>
  <c r="L20" i="6" s="1"/>
  <c r="K20" i="6"/>
  <c r="L19" i="6" s="1"/>
  <c r="K19" i="6"/>
  <c r="L18" i="6" s="1"/>
  <c r="K18" i="6"/>
  <c r="L17" i="6" s="1"/>
  <c r="K17" i="6"/>
  <c r="L16" i="6" s="1"/>
  <c r="K16" i="6"/>
  <c r="L15" i="6" s="1"/>
  <c r="K15" i="6"/>
  <c r="L14" i="6" s="1"/>
  <c r="K14" i="6"/>
  <c r="L13" i="6" s="1"/>
  <c r="K13" i="6"/>
  <c r="L12" i="6" s="1"/>
  <c r="K12" i="6"/>
  <c r="L11" i="6" s="1"/>
  <c r="K11" i="6"/>
  <c r="L10" i="6" s="1"/>
  <c r="K10" i="6"/>
  <c r="L9" i="6" s="1"/>
  <c r="K9" i="6"/>
  <c r="L8" i="6" s="1"/>
  <c r="K8" i="6"/>
  <c r="L7" i="6" s="1"/>
  <c r="K7" i="6"/>
  <c r="L6" i="6" s="1"/>
  <c r="K6" i="6"/>
  <c r="L5" i="6" s="1"/>
  <c r="K5" i="6"/>
  <c r="L4" i="6" s="1"/>
  <c r="K3" i="6"/>
  <c r="L66" i="7"/>
  <c r="K66" i="7"/>
  <c r="L65" i="7" s="1"/>
  <c r="K65" i="7"/>
  <c r="L64" i="7" s="1"/>
  <c r="K64" i="7"/>
  <c r="L63" i="7" s="1"/>
  <c r="K63" i="7"/>
  <c r="L62" i="7" s="1"/>
  <c r="K62" i="7"/>
  <c r="L61" i="7" s="1"/>
  <c r="K61" i="7"/>
  <c r="L60" i="7" s="1"/>
  <c r="K60" i="7"/>
  <c r="L59" i="7" s="1"/>
  <c r="K59" i="7"/>
  <c r="L58" i="7" s="1"/>
  <c r="K58" i="7"/>
  <c r="L57" i="7" s="1"/>
  <c r="K57" i="7"/>
  <c r="L56" i="7" s="1"/>
  <c r="K56" i="7"/>
  <c r="L55" i="7" s="1"/>
  <c r="K55" i="7"/>
  <c r="L54" i="7" s="1"/>
  <c r="K54" i="7"/>
  <c r="L53" i="7" s="1"/>
  <c r="K53" i="7"/>
  <c r="L52" i="7" s="1"/>
  <c r="K52" i="7"/>
  <c r="L51" i="7" s="1"/>
  <c r="K51" i="7"/>
  <c r="L50" i="7" s="1"/>
  <c r="K50" i="7"/>
  <c r="L49" i="7" s="1"/>
  <c r="K49" i="7"/>
  <c r="L48" i="7" s="1"/>
  <c r="K48" i="7"/>
  <c r="L47" i="7" s="1"/>
  <c r="K47" i="7"/>
  <c r="L46" i="7" s="1"/>
  <c r="K46" i="7"/>
  <c r="L45" i="7" s="1"/>
  <c r="K45" i="7"/>
  <c r="L44" i="7" s="1"/>
  <c r="K44" i="7"/>
  <c r="L43" i="7" s="1"/>
  <c r="K43" i="7"/>
  <c r="L42" i="7" s="1"/>
  <c r="K42" i="7"/>
  <c r="L41" i="7" s="1"/>
  <c r="K41" i="7"/>
  <c r="L40" i="7" s="1"/>
  <c r="K40" i="7"/>
  <c r="L39" i="7" s="1"/>
  <c r="K39" i="7"/>
  <c r="L38" i="7" s="1"/>
  <c r="K38" i="7"/>
  <c r="L37" i="7" s="1"/>
  <c r="K37" i="7"/>
  <c r="L36" i="7" s="1"/>
  <c r="K36" i="7"/>
  <c r="L35" i="7" s="1"/>
  <c r="K35" i="7"/>
  <c r="L34" i="7" s="1"/>
  <c r="K34" i="7"/>
  <c r="L33" i="7" s="1"/>
  <c r="K33" i="7"/>
  <c r="L32" i="7" s="1"/>
  <c r="K32" i="7"/>
  <c r="L31" i="7" s="1"/>
  <c r="K31" i="7"/>
  <c r="L30" i="7" s="1"/>
  <c r="K30" i="7"/>
  <c r="L29" i="7" s="1"/>
  <c r="K29" i="7"/>
  <c r="L28" i="7" s="1"/>
  <c r="K28" i="7"/>
  <c r="L27" i="7" s="1"/>
  <c r="K27" i="7"/>
  <c r="L26" i="7" s="1"/>
  <c r="K26" i="7"/>
  <c r="L25" i="7" s="1"/>
  <c r="K25" i="7"/>
  <c r="L24" i="7" s="1"/>
  <c r="K24" i="7"/>
  <c r="L23" i="7" s="1"/>
  <c r="K23" i="7"/>
  <c r="L22" i="7" s="1"/>
  <c r="K22" i="7"/>
  <c r="L21" i="7" s="1"/>
  <c r="K21" i="7"/>
  <c r="L20" i="7" s="1"/>
  <c r="K20" i="7"/>
  <c r="L19" i="7" s="1"/>
  <c r="K19" i="7"/>
  <c r="L18" i="7" s="1"/>
  <c r="K18" i="7"/>
  <c r="L17" i="7" s="1"/>
  <c r="K17" i="7"/>
  <c r="L16" i="7" s="1"/>
  <c r="K16" i="7"/>
  <c r="L15" i="7" s="1"/>
  <c r="K15" i="7"/>
  <c r="L14" i="7" s="1"/>
  <c r="K14" i="7"/>
  <c r="L13" i="7" s="1"/>
  <c r="K13" i="7"/>
  <c r="L12" i="7" s="1"/>
  <c r="K12" i="7"/>
  <c r="L11" i="7" s="1"/>
  <c r="K11" i="7"/>
  <c r="L10" i="7" s="1"/>
  <c r="K10" i="7"/>
  <c r="L9" i="7" s="1"/>
  <c r="K9" i="7"/>
  <c r="L8" i="7" s="1"/>
  <c r="K8" i="7"/>
  <c r="L7" i="7" s="1"/>
  <c r="K7" i="7"/>
  <c r="L6" i="7" s="1"/>
  <c r="K6" i="7"/>
  <c r="L5" i="7" s="1"/>
  <c r="K5" i="7"/>
  <c r="L4" i="7" s="1"/>
  <c r="K3" i="7"/>
  <c r="L66" i="8"/>
  <c r="K66" i="8"/>
  <c r="L65" i="8" s="1"/>
  <c r="K65" i="8"/>
  <c r="L64" i="8" s="1"/>
  <c r="K64" i="8"/>
  <c r="L63" i="8" s="1"/>
  <c r="K63" i="8"/>
  <c r="L62" i="8" s="1"/>
  <c r="K62" i="8"/>
  <c r="L61" i="8" s="1"/>
  <c r="K61" i="8"/>
  <c r="L60" i="8" s="1"/>
  <c r="K60" i="8"/>
  <c r="L59" i="8" s="1"/>
  <c r="K59" i="8"/>
  <c r="L58" i="8" s="1"/>
  <c r="K58" i="8"/>
  <c r="L57" i="8" s="1"/>
  <c r="K57" i="8"/>
  <c r="L56" i="8" s="1"/>
  <c r="K56" i="8"/>
  <c r="L55" i="8" s="1"/>
  <c r="K55" i="8"/>
  <c r="L54" i="8" s="1"/>
  <c r="K54" i="8"/>
  <c r="L53" i="8" s="1"/>
  <c r="K53" i="8"/>
  <c r="L52" i="8" s="1"/>
  <c r="K52" i="8"/>
  <c r="L51" i="8" s="1"/>
  <c r="K51" i="8"/>
  <c r="L50" i="8" s="1"/>
  <c r="K50" i="8"/>
  <c r="L49" i="8" s="1"/>
  <c r="K49" i="8"/>
  <c r="L48" i="8" s="1"/>
  <c r="K48" i="8"/>
  <c r="L47" i="8" s="1"/>
  <c r="K47" i="8"/>
  <c r="L46" i="8" s="1"/>
  <c r="K46" i="8"/>
  <c r="L45" i="8" s="1"/>
  <c r="K45" i="8"/>
  <c r="L44" i="8" s="1"/>
  <c r="K44" i="8"/>
  <c r="L43" i="8" s="1"/>
  <c r="K43" i="8"/>
  <c r="L42" i="8" s="1"/>
  <c r="K42" i="8"/>
  <c r="L41" i="8" s="1"/>
  <c r="K41" i="8"/>
  <c r="L40" i="8" s="1"/>
  <c r="K40" i="8"/>
  <c r="L39" i="8" s="1"/>
  <c r="K39" i="8"/>
  <c r="L38" i="8" s="1"/>
  <c r="K38" i="8"/>
  <c r="L37" i="8" s="1"/>
  <c r="K37" i="8"/>
  <c r="L36" i="8" s="1"/>
  <c r="K36" i="8"/>
  <c r="L35" i="8" s="1"/>
  <c r="K35" i="8"/>
  <c r="L34" i="8" s="1"/>
  <c r="K34" i="8"/>
  <c r="L33" i="8" s="1"/>
  <c r="K33" i="8"/>
  <c r="L32" i="8" s="1"/>
  <c r="K32" i="8"/>
  <c r="L31" i="8" s="1"/>
  <c r="K31" i="8"/>
  <c r="L30" i="8" s="1"/>
  <c r="K30" i="8"/>
  <c r="L29" i="8" s="1"/>
  <c r="K29" i="8"/>
  <c r="L28" i="8" s="1"/>
  <c r="K28" i="8"/>
  <c r="L27" i="8" s="1"/>
  <c r="K27" i="8"/>
  <c r="L26" i="8" s="1"/>
  <c r="K26" i="8"/>
  <c r="L25" i="8" s="1"/>
  <c r="K25" i="8"/>
  <c r="L24" i="8" s="1"/>
  <c r="K24" i="8"/>
  <c r="L23" i="8" s="1"/>
  <c r="K23" i="8"/>
  <c r="L22" i="8" s="1"/>
  <c r="K22" i="8"/>
  <c r="L21" i="8" s="1"/>
  <c r="K21" i="8"/>
  <c r="L20" i="8" s="1"/>
  <c r="K20" i="8"/>
  <c r="L19" i="8" s="1"/>
  <c r="K19" i="8"/>
  <c r="L18" i="8" s="1"/>
  <c r="K18" i="8"/>
  <c r="L17" i="8" s="1"/>
  <c r="K17" i="8"/>
  <c r="L16" i="8" s="1"/>
  <c r="K16" i="8"/>
  <c r="L15" i="8" s="1"/>
  <c r="K15" i="8"/>
  <c r="L14" i="8" s="1"/>
  <c r="K14" i="8"/>
  <c r="L13" i="8" s="1"/>
  <c r="K13" i="8"/>
  <c r="L12" i="8" s="1"/>
  <c r="K12" i="8"/>
  <c r="L11" i="8" s="1"/>
  <c r="K11" i="8"/>
  <c r="L10" i="8" s="1"/>
  <c r="K10" i="8"/>
  <c r="L9" i="8" s="1"/>
  <c r="K9" i="8"/>
  <c r="L8" i="8" s="1"/>
  <c r="K8" i="8"/>
  <c r="L7" i="8" s="1"/>
  <c r="K7" i="8"/>
  <c r="L6" i="8" s="1"/>
  <c r="K6" i="8"/>
  <c r="L5" i="8" s="1"/>
  <c r="K5" i="8"/>
  <c r="L4" i="8" s="1"/>
  <c r="K3" i="8"/>
  <c r="L66" i="12"/>
  <c r="K66" i="12"/>
  <c r="L65" i="12" s="1"/>
  <c r="K65" i="12"/>
  <c r="L64" i="12" s="1"/>
  <c r="K64" i="12"/>
  <c r="L63" i="12" s="1"/>
  <c r="K63" i="12"/>
  <c r="L62" i="12" s="1"/>
  <c r="K62" i="12"/>
  <c r="L61" i="12" s="1"/>
  <c r="K61" i="12"/>
  <c r="L60" i="12" s="1"/>
  <c r="K60" i="12"/>
  <c r="L59" i="12" s="1"/>
  <c r="K59" i="12"/>
  <c r="L58" i="12" s="1"/>
  <c r="K58" i="12"/>
  <c r="L57" i="12" s="1"/>
  <c r="K57" i="12"/>
  <c r="L56" i="12" s="1"/>
  <c r="K56" i="12"/>
  <c r="L55" i="12" s="1"/>
  <c r="K55" i="12"/>
  <c r="L54" i="12" s="1"/>
  <c r="K54" i="12"/>
  <c r="L53" i="12" s="1"/>
  <c r="K53" i="12"/>
  <c r="L52" i="12" s="1"/>
  <c r="K52" i="12"/>
  <c r="L51" i="12" s="1"/>
  <c r="K51" i="12"/>
  <c r="L50" i="12" s="1"/>
  <c r="K50" i="12"/>
  <c r="L49" i="12" s="1"/>
  <c r="K49" i="12"/>
  <c r="L48" i="12" s="1"/>
  <c r="K48" i="12"/>
  <c r="L47" i="12" s="1"/>
  <c r="K47" i="12"/>
  <c r="L46" i="12" s="1"/>
  <c r="K46" i="12"/>
  <c r="L45" i="12" s="1"/>
  <c r="K45" i="12"/>
  <c r="L44" i="12" s="1"/>
  <c r="K44" i="12"/>
  <c r="L43" i="12" s="1"/>
  <c r="K43" i="12"/>
  <c r="L42" i="12" s="1"/>
  <c r="K42" i="12"/>
  <c r="L41" i="12" s="1"/>
  <c r="K41" i="12"/>
  <c r="L40" i="12" s="1"/>
  <c r="K40" i="12"/>
  <c r="L39" i="12" s="1"/>
  <c r="K39" i="12"/>
  <c r="L38" i="12" s="1"/>
  <c r="K38" i="12"/>
  <c r="L37" i="12" s="1"/>
  <c r="K37" i="12"/>
  <c r="L36" i="12" s="1"/>
  <c r="K36" i="12"/>
  <c r="L35" i="12" s="1"/>
  <c r="K35" i="12"/>
  <c r="L34" i="12" s="1"/>
  <c r="K34" i="12"/>
  <c r="L33" i="12" s="1"/>
  <c r="K33" i="12"/>
  <c r="L32" i="12" s="1"/>
  <c r="K32" i="12"/>
  <c r="L31" i="12" s="1"/>
  <c r="K31" i="12"/>
  <c r="L30" i="12" s="1"/>
  <c r="K30" i="12"/>
  <c r="L29" i="12" s="1"/>
  <c r="K29" i="12"/>
  <c r="L28" i="12" s="1"/>
  <c r="K28" i="12"/>
  <c r="L27" i="12" s="1"/>
  <c r="K27" i="12"/>
  <c r="L26" i="12" s="1"/>
  <c r="K26" i="12"/>
  <c r="L25" i="12" s="1"/>
  <c r="K25" i="12"/>
  <c r="L24" i="12" s="1"/>
  <c r="K24" i="12"/>
  <c r="L23" i="12" s="1"/>
  <c r="K23" i="12"/>
  <c r="L22" i="12" s="1"/>
  <c r="K22" i="12"/>
  <c r="L21" i="12" s="1"/>
  <c r="K21" i="12"/>
  <c r="L20" i="12" s="1"/>
  <c r="K20" i="12"/>
  <c r="L19" i="12" s="1"/>
  <c r="K19" i="12"/>
  <c r="L18" i="12" s="1"/>
  <c r="K18" i="12"/>
  <c r="L17" i="12" s="1"/>
  <c r="K17" i="12"/>
  <c r="L16" i="12" s="1"/>
  <c r="K16" i="12"/>
  <c r="L15" i="12" s="1"/>
  <c r="K15" i="12"/>
  <c r="L14" i="12" s="1"/>
  <c r="K14" i="12"/>
  <c r="L13" i="12" s="1"/>
  <c r="K13" i="12"/>
  <c r="L12" i="12" s="1"/>
  <c r="K12" i="12"/>
  <c r="L11" i="12" s="1"/>
  <c r="K11" i="12"/>
  <c r="L10" i="12" s="1"/>
  <c r="K10" i="12"/>
  <c r="L9" i="12" s="1"/>
  <c r="K9" i="12"/>
  <c r="L8" i="12" s="1"/>
  <c r="K8" i="12"/>
  <c r="L7" i="12" s="1"/>
  <c r="K7" i="12"/>
  <c r="L6" i="12" s="1"/>
  <c r="K6" i="12"/>
  <c r="L5" i="12"/>
  <c r="K5" i="12"/>
  <c r="L4" i="12" s="1"/>
  <c r="K3" i="12"/>
  <c r="L66" i="11"/>
  <c r="K66" i="11"/>
  <c r="L65" i="11" s="1"/>
  <c r="K65" i="11"/>
  <c r="L64" i="11" s="1"/>
  <c r="K64" i="11"/>
  <c r="L63" i="11" s="1"/>
  <c r="K63" i="11"/>
  <c r="L62" i="11" s="1"/>
  <c r="K62" i="11"/>
  <c r="L61" i="11" s="1"/>
  <c r="K61" i="11"/>
  <c r="L60" i="11" s="1"/>
  <c r="K60" i="11"/>
  <c r="L59" i="11" s="1"/>
  <c r="K59" i="11"/>
  <c r="L58" i="11" s="1"/>
  <c r="K58" i="11"/>
  <c r="L57" i="11" s="1"/>
  <c r="K57" i="11"/>
  <c r="L56" i="11" s="1"/>
  <c r="K56" i="11"/>
  <c r="L55" i="11" s="1"/>
  <c r="K55" i="11"/>
  <c r="L54" i="11" s="1"/>
  <c r="K54" i="11"/>
  <c r="L53" i="11" s="1"/>
  <c r="K53" i="11"/>
  <c r="L52" i="11" s="1"/>
  <c r="K52" i="11"/>
  <c r="L51" i="11" s="1"/>
  <c r="K51" i="11"/>
  <c r="L50" i="11" s="1"/>
  <c r="K50" i="11"/>
  <c r="L49" i="11" s="1"/>
  <c r="K49" i="11"/>
  <c r="L48" i="11" s="1"/>
  <c r="K48" i="11"/>
  <c r="L47" i="11" s="1"/>
  <c r="K47" i="11"/>
  <c r="L46" i="11" s="1"/>
  <c r="K46" i="11"/>
  <c r="L45" i="11" s="1"/>
  <c r="K45" i="11"/>
  <c r="L44" i="11" s="1"/>
  <c r="K44" i="11"/>
  <c r="L43" i="11" s="1"/>
  <c r="K43" i="11"/>
  <c r="L42" i="11" s="1"/>
  <c r="K42" i="11"/>
  <c r="L41" i="11" s="1"/>
  <c r="K41" i="11"/>
  <c r="L40" i="11"/>
  <c r="K40" i="11"/>
  <c r="L39" i="11" s="1"/>
  <c r="K39" i="11"/>
  <c r="L38" i="11" s="1"/>
  <c r="K38" i="11"/>
  <c r="L37" i="11" s="1"/>
  <c r="K37" i="11"/>
  <c r="L36" i="11" s="1"/>
  <c r="K36" i="11"/>
  <c r="L35" i="11" s="1"/>
  <c r="K35" i="11"/>
  <c r="L34" i="11" s="1"/>
  <c r="K34" i="11"/>
  <c r="L33" i="11" s="1"/>
  <c r="K33" i="11"/>
  <c r="L32" i="11" s="1"/>
  <c r="K32" i="11"/>
  <c r="L31" i="11" s="1"/>
  <c r="K31" i="11"/>
  <c r="L30" i="11" s="1"/>
  <c r="K30" i="11"/>
  <c r="L29" i="11" s="1"/>
  <c r="K29" i="11"/>
  <c r="L28" i="11" s="1"/>
  <c r="K28" i="11"/>
  <c r="L27" i="11" s="1"/>
  <c r="K27" i="11"/>
  <c r="L26" i="11"/>
  <c r="K26" i="11"/>
  <c r="L25" i="11" s="1"/>
  <c r="K25" i="11"/>
  <c r="L24" i="11" s="1"/>
  <c r="K24" i="11"/>
  <c r="L23" i="11" s="1"/>
  <c r="K23" i="11"/>
  <c r="L22" i="11" s="1"/>
  <c r="K22" i="11"/>
  <c r="L21" i="11" s="1"/>
  <c r="K21" i="11"/>
  <c r="L20" i="11" s="1"/>
  <c r="K20" i="11"/>
  <c r="L19" i="11" s="1"/>
  <c r="K19" i="11"/>
  <c r="L18" i="11" s="1"/>
  <c r="K18" i="11"/>
  <c r="L17" i="11" s="1"/>
  <c r="K17" i="11"/>
  <c r="L16" i="11" s="1"/>
  <c r="K16" i="11"/>
  <c r="L15" i="11" s="1"/>
  <c r="K15" i="11"/>
  <c r="L14" i="11"/>
  <c r="K14" i="11"/>
  <c r="L13" i="11" s="1"/>
  <c r="K13" i="11"/>
  <c r="L12" i="11" s="1"/>
  <c r="K12" i="11"/>
  <c r="L11" i="11" s="1"/>
  <c r="K11" i="11"/>
  <c r="L10" i="11" s="1"/>
  <c r="K10" i="11"/>
  <c r="L9" i="11" s="1"/>
  <c r="K9" i="11"/>
  <c r="L8" i="11" s="1"/>
  <c r="K8" i="11"/>
  <c r="L7" i="11" s="1"/>
  <c r="K7" i="11"/>
  <c r="L6" i="11" s="1"/>
  <c r="K6" i="11"/>
  <c r="L5" i="11" s="1"/>
  <c r="K5" i="11"/>
  <c r="L4" i="11" s="1"/>
  <c r="K3" i="11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3" i="9"/>
  <c r="K65" i="10"/>
  <c r="L64" i="10" s="1"/>
  <c r="K66" i="10"/>
  <c r="L65" i="10" s="1"/>
  <c r="L66" i="10"/>
  <c r="K5" i="10"/>
  <c r="L4" i="10" s="1"/>
  <c r="K6" i="10"/>
  <c r="L5" i="10" s="1"/>
  <c r="K7" i="10"/>
  <c r="L6" i="10" s="1"/>
  <c r="K8" i="10"/>
  <c r="L7" i="10" s="1"/>
  <c r="K9" i="10"/>
  <c r="L8" i="10" s="1"/>
  <c r="K10" i="10"/>
  <c r="L9" i="10" s="1"/>
  <c r="K11" i="10"/>
  <c r="L10" i="10" s="1"/>
  <c r="K12" i="10"/>
  <c r="L11" i="10" s="1"/>
  <c r="K13" i="10"/>
  <c r="L12" i="10" s="1"/>
  <c r="K14" i="10"/>
  <c r="L13" i="10" s="1"/>
  <c r="K15" i="10"/>
  <c r="L14" i="10" s="1"/>
  <c r="K16" i="10"/>
  <c r="L15" i="10" s="1"/>
  <c r="K17" i="10"/>
  <c r="L16" i="10" s="1"/>
  <c r="K18" i="10"/>
  <c r="L17" i="10" s="1"/>
  <c r="K19" i="10"/>
  <c r="L18" i="10" s="1"/>
  <c r="K20" i="10"/>
  <c r="L19" i="10" s="1"/>
  <c r="K21" i="10"/>
  <c r="L20" i="10" s="1"/>
  <c r="K22" i="10"/>
  <c r="L21" i="10" s="1"/>
  <c r="K23" i="10"/>
  <c r="L22" i="10" s="1"/>
  <c r="K24" i="10"/>
  <c r="L23" i="10" s="1"/>
  <c r="K25" i="10"/>
  <c r="L24" i="10" s="1"/>
  <c r="K26" i="10"/>
  <c r="L25" i="10" s="1"/>
  <c r="K27" i="10"/>
  <c r="L26" i="10" s="1"/>
  <c r="K28" i="10"/>
  <c r="L27" i="10" s="1"/>
  <c r="K29" i="10"/>
  <c r="L28" i="10" s="1"/>
  <c r="K30" i="10"/>
  <c r="L29" i="10" s="1"/>
  <c r="K31" i="10"/>
  <c r="L30" i="10" s="1"/>
  <c r="K32" i="10"/>
  <c r="L31" i="10" s="1"/>
  <c r="K33" i="10"/>
  <c r="L32" i="10" s="1"/>
  <c r="K34" i="10"/>
  <c r="L33" i="10" s="1"/>
  <c r="K35" i="10"/>
  <c r="L34" i="10" s="1"/>
  <c r="K36" i="10"/>
  <c r="L35" i="10" s="1"/>
  <c r="K37" i="10"/>
  <c r="L36" i="10" s="1"/>
  <c r="K38" i="10"/>
  <c r="L37" i="10" s="1"/>
  <c r="K39" i="10"/>
  <c r="L38" i="10" s="1"/>
  <c r="K40" i="10"/>
  <c r="L39" i="10" s="1"/>
  <c r="K41" i="10"/>
  <c r="L40" i="10" s="1"/>
  <c r="K42" i="10"/>
  <c r="L41" i="10" s="1"/>
  <c r="K43" i="10"/>
  <c r="L42" i="10" s="1"/>
  <c r="K44" i="10"/>
  <c r="L43" i="10" s="1"/>
  <c r="K45" i="10"/>
  <c r="L44" i="10" s="1"/>
  <c r="K46" i="10"/>
  <c r="L45" i="10" s="1"/>
  <c r="K47" i="10"/>
  <c r="L46" i="10" s="1"/>
  <c r="K48" i="10"/>
  <c r="L47" i="10" s="1"/>
  <c r="K49" i="10"/>
  <c r="L48" i="10" s="1"/>
  <c r="K50" i="10"/>
  <c r="L49" i="10" s="1"/>
  <c r="K51" i="10"/>
  <c r="L50" i="10" s="1"/>
  <c r="K52" i="10"/>
  <c r="L51" i="10" s="1"/>
  <c r="K53" i="10"/>
  <c r="L52" i="10" s="1"/>
  <c r="K54" i="10"/>
  <c r="L53" i="10" s="1"/>
  <c r="K55" i="10"/>
  <c r="L54" i="10" s="1"/>
  <c r="K56" i="10"/>
  <c r="L55" i="10" s="1"/>
  <c r="K57" i="10"/>
  <c r="L56" i="10" s="1"/>
  <c r="K58" i="10"/>
  <c r="L57" i="10" s="1"/>
  <c r="K59" i="10"/>
  <c r="L58" i="10" s="1"/>
  <c r="K60" i="10"/>
  <c r="L59" i="10" s="1"/>
  <c r="K61" i="10"/>
  <c r="L60" i="10" s="1"/>
  <c r="K62" i="10"/>
  <c r="L61" i="10" s="1"/>
  <c r="K63" i="10"/>
  <c r="L62" i="10" s="1"/>
  <c r="K64" i="10"/>
  <c r="L63" i="10" s="1"/>
  <c r="K3" i="10"/>
  <c r="J64" i="10"/>
  <c r="D64" i="10" s="1"/>
  <c r="F64" i="10" s="1"/>
  <c r="G63" i="10"/>
  <c r="C64" i="10"/>
  <c r="G63" i="9"/>
  <c r="C64" i="9"/>
  <c r="G63" i="11"/>
  <c r="C64" i="11"/>
  <c r="J64" i="11"/>
  <c r="D64" i="11" s="1"/>
  <c r="F64" i="11" s="1"/>
  <c r="J64" i="12"/>
  <c r="D64" i="12" s="1"/>
  <c r="F64" i="12" s="1"/>
  <c r="G63" i="12"/>
  <c r="C64" i="12"/>
  <c r="J64" i="9"/>
  <c r="D64" i="9" s="1"/>
  <c r="F64" i="9" s="1"/>
  <c r="G60" i="8"/>
  <c r="C60" i="8"/>
  <c r="J60" i="8"/>
  <c r="D60" i="8" s="1"/>
  <c r="F60" i="8" s="1"/>
  <c r="G60" i="7"/>
  <c r="C60" i="7"/>
  <c r="J60" i="7"/>
  <c r="D60" i="7" s="1"/>
  <c r="F60" i="7" s="1"/>
  <c r="J59" i="6"/>
  <c r="D59" i="6" s="1"/>
  <c r="F59" i="6" s="1"/>
  <c r="G59" i="6"/>
  <c r="C59" i="6"/>
  <c r="J60" i="5"/>
  <c r="D60" i="5" s="1"/>
  <c r="F60" i="5" s="1"/>
  <c r="G60" i="5"/>
  <c r="C60" i="5"/>
  <c r="G59" i="8" l="1"/>
  <c r="C59" i="8"/>
  <c r="H59" i="8"/>
  <c r="J59" i="8" s="1"/>
  <c r="D59" i="8" s="1"/>
  <c r="F59" i="8" s="1"/>
  <c r="G58" i="6"/>
  <c r="C58" i="6"/>
  <c r="J58" i="6"/>
  <c r="D58" i="6" s="1"/>
  <c r="F58" i="6" s="1"/>
  <c r="J59" i="5"/>
  <c r="D59" i="5" s="1"/>
  <c r="F59" i="5" s="1"/>
  <c r="G59" i="5"/>
  <c r="C59" i="5"/>
  <c r="C63" i="10"/>
  <c r="J63" i="10"/>
  <c r="D63" i="10" s="1"/>
  <c r="F63" i="10" s="1"/>
  <c r="H63" i="9"/>
  <c r="J63" i="9" s="1"/>
  <c r="D63" i="9" s="1"/>
  <c r="F63" i="9" s="1"/>
  <c r="C63" i="9"/>
  <c r="J63" i="11"/>
  <c r="D63" i="11" s="1"/>
  <c r="F63" i="11" s="1"/>
  <c r="C63" i="11"/>
  <c r="J63" i="12"/>
  <c r="D63" i="12" s="1"/>
  <c r="F63" i="12" s="1"/>
  <c r="C63" i="12"/>
  <c r="G62" i="12" l="1"/>
  <c r="J62" i="12"/>
  <c r="C62" i="12"/>
  <c r="J62" i="10"/>
  <c r="G62" i="10"/>
  <c r="C62" i="10"/>
  <c r="G62" i="9"/>
  <c r="C62" i="9"/>
  <c r="J62" i="9"/>
  <c r="G62" i="11"/>
  <c r="C62" i="11"/>
  <c r="J62" i="11"/>
  <c r="J59" i="7"/>
  <c r="G59" i="7"/>
  <c r="C59" i="7"/>
  <c r="G57" i="6"/>
  <c r="C57" i="6"/>
  <c r="J57" i="6"/>
  <c r="J58" i="5"/>
  <c r="G58" i="5"/>
  <c r="C58" i="5"/>
  <c r="J61" i="10" l="1"/>
  <c r="D61" i="10" s="1"/>
  <c r="F61" i="10" s="1"/>
  <c r="G60" i="10"/>
  <c r="C61" i="10"/>
  <c r="C60" i="10"/>
  <c r="F61" i="9"/>
  <c r="G60" i="9"/>
  <c r="C61" i="9"/>
  <c r="C60" i="9"/>
  <c r="J61" i="9"/>
  <c r="G60" i="11"/>
  <c r="C60" i="11"/>
  <c r="C61" i="11"/>
  <c r="J61" i="11"/>
  <c r="D61" i="11" s="1"/>
  <c r="F61" i="11" s="1"/>
  <c r="J61" i="12"/>
  <c r="F61" i="12"/>
  <c r="G60" i="12"/>
  <c r="C61" i="12"/>
  <c r="C60" i="12"/>
  <c r="J58" i="8"/>
  <c r="G58" i="8"/>
  <c r="C58" i="8"/>
  <c r="J58" i="7"/>
  <c r="G58" i="7"/>
  <c r="C58" i="7"/>
  <c r="G56" i="6"/>
  <c r="C56" i="6"/>
  <c r="J56" i="6"/>
  <c r="J57" i="5"/>
  <c r="G57" i="5"/>
  <c r="C57" i="5"/>
  <c r="P26" i="19" l="1"/>
  <c r="Q26" i="19"/>
  <c r="R26" i="19"/>
  <c r="S26" i="19"/>
  <c r="T26" i="19"/>
  <c r="P27" i="19"/>
  <c r="Q27" i="19"/>
  <c r="R27" i="19"/>
  <c r="S27" i="19"/>
  <c r="T27" i="19"/>
  <c r="P28" i="19"/>
  <c r="Q28" i="19"/>
  <c r="R28" i="19"/>
  <c r="S28" i="19"/>
  <c r="T28" i="19"/>
  <c r="AA24" i="19"/>
  <c r="Z24" i="19"/>
  <c r="Z25" i="19"/>
  <c r="AA25" i="19"/>
  <c r="AB25" i="19"/>
  <c r="AC25" i="19"/>
  <c r="AD25" i="19"/>
  <c r="Z26" i="19"/>
  <c r="AA26" i="19"/>
  <c r="AB26" i="19"/>
  <c r="AC26" i="19"/>
  <c r="AD26" i="19"/>
  <c r="Z27" i="19"/>
  <c r="AA27" i="19"/>
  <c r="AB27" i="19"/>
  <c r="AC27" i="19"/>
  <c r="AD27" i="19"/>
  <c r="Z28" i="19"/>
  <c r="AA28" i="19"/>
  <c r="AB28" i="19"/>
  <c r="AC28" i="19"/>
  <c r="AD28" i="19"/>
  <c r="F26" i="19"/>
  <c r="G26" i="19"/>
  <c r="H26" i="19"/>
  <c r="I26" i="19"/>
  <c r="J26" i="19"/>
  <c r="F27" i="19"/>
  <c r="G27" i="19"/>
  <c r="H27" i="19"/>
  <c r="I27" i="19"/>
  <c r="J27" i="19"/>
  <c r="F28" i="19"/>
  <c r="G28" i="19"/>
  <c r="H28" i="19"/>
  <c r="I28" i="19"/>
  <c r="J28" i="19"/>
  <c r="J55" i="15" l="1"/>
  <c r="I54" i="15"/>
  <c r="G55" i="15"/>
  <c r="C55" i="15"/>
  <c r="G55" i="8"/>
  <c r="J55" i="8"/>
  <c r="D55" i="8" s="1"/>
  <c r="F55" i="8" s="1"/>
  <c r="C55" i="8"/>
  <c r="G55" i="7"/>
  <c r="C55" i="7"/>
  <c r="J55" i="7"/>
  <c r="D55" i="7" s="1"/>
  <c r="F55" i="7" s="1"/>
  <c r="J54" i="6"/>
  <c r="D54" i="6" s="1"/>
  <c r="F54" i="6" s="1"/>
  <c r="G54" i="6"/>
  <c r="C54" i="6"/>
  <c r="J55" i="5"/>
  <c r="F55" i="5"/>
  <c r="G55" i="5"/>
  <c r="C55" i="5"/>
  <c r="J59" i="10"/>
  <c r="D59" i="10" s="1"/>
  <c r="F59" i="10" s="1"/>
  <c r="G58" i="10"/>
  <c r="C59" i="10"/>
  <c r="J59" i="9"/>
  <c r="D59" i="9" s="1"/>
  <c r="F59" i="9" s="1"/>
  <c r="G58" i="9"/>
  <c r="C59" i="9"/>
  <c r="J59" i="11"/>
  <c r="G59" i="11"/>
  <c r="C59" i="11"/>
  <c r="J59" i="12"/>
  <c r="G58" i="12"/>
  <c r="C59" i="12"/>
  <c r="D59" i="12" l="1"/>
  <c r="F59" i="12" s="1"/>
  <c r="J58" i="10"/>
  <c r="D58" i="10" s="1"/>
  <c r="F58" i="10" s="1"/>
  <c r="C58" i="10"/>
  <c r="C58" i="9"/>
  <c r="J58" i="9"/>
  <c r="D58" i="9" s="1"/>
  <c r="F58" i="9" s="1"/>
  <c r="C58" i="11"/>
  <c r="J58" i="11"/>
  <c r="D58" i="11" s="1"/>
  <c r="F58" i="11" s="1"/>
  <c r="C58" i="12"/>
  <c r="J58" i="12"/>
  <c r="D58" i="12" s="1"/>
  <c r="F58" i="12" s="1"/>
  <c r="G54" i="8"/>
  <c r="C54" i="8"/>
  <c r="J54" i="8"/>
  <c r="D54" i="8" s="1"/>
  <c r="F54" i="8" s="1"/>
  <c r="G54" i="7"/>
  <c r="C54" i="7"/>
  <c r="J54" i="7"/>
  <c r="D54" i="7" s="1"/>
  <c r="F54" i="7" s="1"/>
  <c r="G53" i="6"/>
  <c r="C53" i="6"/>
  <c r="J53" i="6"/>
  <c r="D53" i="6" s="1"/>
  <c r="F53" i="6" s="1"/>
  <c r="J54" i="5"/>
  <c r="G54" i="5"/>
  <c r="C54" i="5"/>
  <c r="J57" i="10" l="1"/>
  <c r="G57" i="10"/>
  <c r="C57" i="10"/>
  <c r="J57" i="9"/>
  <c r="G57" i="9"/>
  <c r="C57" i="9"/>
  <c r="J57" i="11"/>
  <c r="G57" i="11"/>
  <c r="C57" i="11"/>
  <c r="G57" i="12"/>
  <c r="J57" i="12"/>
  <c r="C57" i="12"/>
  <c r="J53" i="8"/>
  <c r="D53" i="8" s="1"/>
  <c r="G53" i="8"/>
  <c r="C53" i="8"/>
  <c r="G53" i="7"/>
  <c r="J53" i="7"/>
  <c r="D53" i="7" s="1"/>
  <c r="F53" i="7" s="1"/>
  <c r="C53" i="7"/>
  <c r="G52" i="6"/>
  <c r="C52" i="6"/>
  <c r="J52" i="6"/>
  <c r="D52" i="6" s="1"/>
  <c r="F52" i="6" s="1"/>
  <c r="J53" i="5"/>
  <c r="G53" i="5"/>
  <c r="C53" i="5"/>
  <c r="J52" i="8" l="1"/>
  <c r="J51" i="8"/>
  <c r="D51" i="8" s="1"/>
  <c r="F51" i="8" s="1"/>
  <c r="C52" i="8"/>
  <c r="C51" i="8"/>
  <c r="G52" i="8"/>
  <c r="G52" i="7"/>
  <c r="C52" i="7"/>
  <c r="J52" i="7"/>
  <c r="D52" i="7" s="1"/>
  <c r="F52" i="7" s="1"/>
  <c r="G51" i="6"/>
  <c r="C51" i="6"/>
  <c r="J51" i="6"/>
  <c r="D51" i="6" s="1"/>
  <c r="F51" i="6" s="1"/>
  <c r="J52" i="5"/>
  <c r="D52" i="5" s="1"/>
  <c r="F52" i="5" s="1"/>
  <c r="C52" i="5"/>
  <c r="G55" i="10"/>
  <c r="C56" i="10"/>
  <c r="J56" i="10"/>
  <c r="D56" i="10" s="1"/>
  <c r="F56" i="10" s="1"/>
  <c r="G55" i="9"/>
  <c r="C56" i="9"/>
  <c r="J56" i="9"/>
  <c r="D56" i="9" s="1"/>
  <c r="F56" i="9" s="1"/>
  <c r="G55" i="11"/>
  <c r="J56" i="11"/>
  <c r="D56" i="11" s="1"/>
  <c r="F56" i="11" s="1"/>
  <c r="C56" i="11"/>
  <c r="J56" i="12"/>
  <c r="D56" i="12" s="1"/>
  <c r="F56" i="12" s="1"/>
  <c r="G55" i="12"/>
  <c r="C56" i="12"/>
  <c r="P5" i="19" l="1"/>
  <c r="P6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Q24" i="19"/>
  <c r="R24" i="19"/>
  <c r="S24" i="19"/>
  <c r="T24" i="19"/>
  <c r="P25" i="19"/>
  <c r="Q25" i="19"/>
  <c r="R25" i="19"/>
  <c r="S25" i="19"/>
  <c r="T25" i="19"/>
  <c r="F24" i="19"/>
  <c r="G24" i="19"/>
  <c r="H24" i="19"/>
  <c r="I24" i="19"/>
  <c r="J24" i="19"/>
  <c r="F25" i="19"/>
  <c r="G25" i="19"/>
  <c r="H25" i="19"/>
  <c r="I25" i="19"/>
  <c r="J25" i="19"/>
  <c r="AB24" i="19"/>
  <c r="AC24" i="19"/>
  <c r="AD24" i="19"/>
  <c r="J55" i="10" l="1"/>
  <c r="D55" i="10" s="1"/>
  <c r="F55" i="10" s="1"/>
  <c r="C55" i="10"/>
  <c r="G54" i="9"/>
  <c r="C55" i="9"/>
  <c r="J55" i="9"/>
  <c r="D55" i="9" s="1"/>
  <c r="F55" i="9" s="1"/>
  <c r="J55" i="11"/>
  <c r="D55" i="11" s="1"/>
  <c r="F55" i="11" s="1"/>
  <c r="C55" i="11"/>
  <c r="C55" i="12"/>
  <c r="J55" i="12"/>
  <c r="D55" i="12" s="1"/>
  <c r="F55" i="12" s="1"/>
  <c r="G54" i="12"/>
  <c r="G51" i="7"/>
  <c r="J51" i="7"/>
  <c r="D51" i="7" s="1"/>
  <c r="F51" i="7" s="1"/>
  <c r="C51" i="7"/>
  <c r="G50" i="6"/>
  <c r="J50" i="6"/>
  <c r="D50" i="6" s="1"/>
  <c r="F50" i="6" s="1"/>
  <c r="C50" i="6"/>
  <c r="G51" i="5"/>
  <c r="J51" i="5"/>
  <c r="C51" i="5"/>
  <c r="D51" i="5" l="1"/>
  <c r="F51" i="5" s="1"/>
  <c r="Z23" i="19"/>
  <c r="AA23" i="19"/>
  <c r="AB23" i="19"/>
  <c r="AC23" i="19"/>
  <c r="AD23" i="19"/>
  <c r="Q23" i="19"/>
  <c r="R23" i="19"/>
  <c r="S23" i="19"/>
  <c r="T23" i="19"/>
  <c r="F23" i="19"/>
  <c r="G23" i="19"/>
  <c r="H23" i="19"/>
  <c r="I23" i="19"/>
  <c r="J23" i="19"/>
  <c r="G54" i="10"/>
  <c r="J54" i="10"/>
  <c r="D54" i="10" s="1"/>
  <c r="F54" i="10" s="1"/>
  <c r="C54" i="10"/>
  <c r="J54" i="9"/>
  <c r="D54" i="9" s="1"/>
  <c r="F54" i="9" s="1"/>
  <c r="C54" i="9"/>
  <c r="G54" i="11"/>
  <c r="J54" i="11"/>
  <c r="C54" i="11"/>
  <c r="G53" i="12"/>
  <c r="J54" i="12"/>
  <c r="D54" i="12" s="1"/>
  <c r="F54" i="12" s="1"/>
  <c r="C54" i="12"/>
  <c r="G50" i="8"/>
  <c r="J50" i="8"/>
  <c r="D50" i="8" s="1"/>
  <c r="F50" i="8" s="1"/>
  <c r="C50" i="8"/>
  <c r="G50" i="7"/>
  <c r="C50" i="7"/>
  <c r="G49" i="6"/>
  <c r="C49" i="6"/>
  <c r="J50" i="7"/>
  <c r="D50" i="7" s="1"/>
  <c r="F50" i="7" s="1"/>
  <c r="G50" i="5"/>
  <c r="J49" i="6"/>
  <c r="D49" i="6" s="1"/>
  <c r="F49" i="6" s="1"/>
  <c r="J50" i="5"/>
  <c r="D50" i="5" s="1"/>
  <c r="F50" i="5" s="1"/>
  <c r="C50" i="5"/>
  <c r="Z20" i="19" l="1"/>
  <c r="AA20" i="19"/>
  <c r="AB20" i="19"/>
  <c r="AC20" i="19"/>
  <c r="AD20" i="19"/>
  <c r="Z21" i="19"/>
  <c r="AA21" i="19"/>
  <c r="AB21" i="19"/>
  <c r="AC21" i="19"/>
  <c r="AD21" i="19"/>
  <c r="Z22" i="19"/>
  <c r="AA22" i="19"/>
  <c r="AB22" i="19"/>
  <c r="AC22" i="19"/>
  <c r="AD22" i="19"/>
  <c r="Q20" i="19"/>
  <c r="R20" i="19"/>
  <c r="S20" i="19"/>
  <c r="T20" i="19"/>
  <c r="Q21" i="19"/>
  <c r="R21" i="19"/>
  <c r="S21" i="19"/>
  <c r="T21" i="19"/>
  <c r="Q22" i="19"/>
  <c r="R22" i="19"/>
  <c r="S22" i="19"/>
  <c r="T22" i="19"/>
  <c r="F20" i="19"/>
  <c r="G20" i="19"/>
  <c r="H20" i="19"/>
  <c r="I20" i="19"/>
  <c r="J20" i="19"/>
  <c r="F21" i="19"/>
  <c r="G21" i="19"/>
  <c r="H21" i="19"/>
  <c r="I21" i="19"/>
  <c r="J21" i="19"/>
  <c r="F22" i="19"/>
  <c r="G22" i="19"/>
  <c r="H22" i="19"/>
  <c r="I22" i="19"/>
  <c r="J22" i="19"/>
  <c r="C53" i="10"/>
  <c r="G53" i="10"/>
  <c r="G53" i="9"/>
  <c r="C53" i="9"/>
  <c r="J53" i="10"/>
  <c r="D53" i="10" s="1"/>
  <c r="F53" i="10" s="1"/>
  <c r="J53" i="9"/>
  <c r="J53" i="11"/>
  <c r="D53" i="11" s="1"/>
  <c r="F53" i="11" s="1"/>
  <c r="J49" i="8"/>
  <c r="G49" i="8"/>
  <c r="C53" i="11"/>
  <c r="J53" i="12"/>
  <c r="D53" i="12" s="1"/>
  <c r="F53" i="12" s="1"/>
  <c r="C53" i="12"/>
  <c r="D49" i="8" l="1"/>
  <c r="F49" i="8" s="1"/>
  <c r="C49" i="8"/>
  <c r="G49" i="7"/>
  <c r="C49" i="7"/>
  <c r="J49" i="7"/>
  <c r="D49" i="7" s="1"/>
  <c r="F49" i="7" s="1"/>
  <c r="G48" i="6"/>
  <c r="C48" i="6"/>
  <c r="J48" i="6"/>
  <c r="D48" i="6" s="1"/>
  <c r="F48" i="6" s="1"/>
  <c r="G49" i="5"/>
  <c r="J49" i="5"/>
  <c r="D49" i="5" s="1"/>
  <c r="F49" i="5" s="1"/>
  <c r="C49" i="5"/>
  <c r="J52" i="10" l="1"/>
  <c r="G52" i="10"/>
  <c r="C52" i="10"/>
  <c r="G52" i="9"/>
  <c r="J52" i="9"/>
  <c r="C52" i="9"/>
  <c r="G52" i="11"/>
  <c r="J52" i="11"/>
  <c r="C52" i="11"/>
  <c r="G52" i="12"/>
  <c r="J52" i="12"/>
  <c r="D52" i="12" s="1"/>
  <c r="F52" i="12" s="1"/>
  <c r="G51" i="12" l="1"/>
  <c r="C52" i="12"/>
  <c r="J48" i="16"/>
  <c r="D48" i="16" s="1"/>
  <c r="F48" i="16" s="1"/>
  <c r="G48" i="16"/>
  <c r="C48" i="16"/>
  <c r="G48" i="15"/>
  <c r="D48" i="15"/>
  <c r="F48" i="15" s="1"/>
  <c r="C48" i="15"/>
  <c r="J48" i="15"/>
  <c r="J48" i="8"/>
  <c r="D48" i="8" s="1"/>
  <c r="F48" i="8" s="1"/>
  <c r="G48" i="8"/>
  <c r="C48" i="8"/>
  <c r="G48" i="7"/>
  <c r="J48" i="7"/>
  <c r="D48" i="7" s="1"/>
  <c r="F48" i="7" s="1"/>
  <c r="C48" i="7"/>
  <c r="G47" i="6"/>
  <c r="C47" i="6"/>
  <c r="J47" i="6"/>
  <c r="D47" i="6" s="1"/>
  <c r="F47" i="6" s="1"/>
  <c r="G48" i="5"/>
  <c r="J48" i="5"/>
  <c r="D48" i="5" s="1"/>
  <c r="F48" i="5" s="1"/>
  <c r="C48" i="5"/>
  <c r="G47" i="16" l="1"/>
  <c r="C47" i="16"/>
  <c r="J47" i="16"/>
  <c r="D47" i="16" s="1"/>
  <c r="F47" i="16" s="1"/>
  <c r="J47" i="15"/>
  <c r="D47" i="15" s="1"/>
  <c r="F47" i="15" s="1"/>
  <c r="G47" i="15"/>
  <c r="C47" i="15"/>
  <c r="C51" i="10"/>
  <c r="J51" i="10"/>
  <c r="D51" i="10" s="1"/>
  <c r="F51" i="10" s="1"/>
  <c r="G50" i="10"/>
  <c r="J51" i="9"/>
  <c r="D51" i="9" s="1"/>
  <c r="F51" i="9" s="1"/>
  <c r="G50" i="9"/>
  <c r="C51" i="9"/>
  <c r="C51" i="11"/>
  <c r="J51" i="11"/>
  <c r="D51" i="11" s="1"/>
  <c r="F51" i="11" s="1"/>
  <c r="G50" i="11"/>
  <c r="J51" i="12"/>
  <c r="D51" i="12" s="1"/>
  <c r="F51" i="12" s="1"/>
  <c r="G50" i="12"/>
  <c r="C51" i="12"/>
  <c r="G47" i="8"/>
  <c r="J47" i="8"/>
  <c r="D47" i="8" s="1"/>
  <c r="F47" i="8" s="1"/>
  <c r="C47" i="8"/>
  <c r="G47" i="7"/>
  <c r="J47" i="7"/>
  <c r="D47" i="7" s="1"/>
  <c r="F47" i="7" s="1"/>
  <c r="C47" i="7"/>
  <c r="J46" i="6"/>
  <c r="D46" i="6" s="1"/>
  <c r="F46" i="6" s="1"/>
  <c r="G46" i="6"/>
  <c r="C46" i="6"/>
  <c r="G47" i="5"/>
  <c r="C47" i="5"/>
  <c r="J47" i="5"/>
  <c r="D47" i="5" s="1"/>
  <c r="F47" i="5" s="1"/>
  <c r="D45" i="18" l="1"/>
  <c r="D46" i="18"/>
  <c r="T19" i="19"/>
  <c r="G46" i="16"/>
  <c r="C46" i="16"/>
  <c r="J46" i="16"/>
  <c r="D46" i="16" s="1"/>
  <c r="F46" i="16" s="1"/>
  <c r="C46" i="15"/>
  <c r="G46" i="15"/>
  <c r="J46" i="15"/>
  <c r="J45" i="15"/>
  <c r="C45" i="15"/>
  <c r="J46" i="8"/>
  <c r="D46" i="8" s="1"/>
  <c r="F46" i="8" s="1"/>
  <c r="C46" i="8"/>
  <c r="G46" i="8"/>
  <c r="G46" i="7"/>
  <c r="J46" i="7"/>
  <c r="D46" i="7" s="1"/>
  <c r="F46" i="7" s="1"/>
  <c r="C46" i="7"/>
  <c r="G45" i="6"/>
  <c r="C45" i="6"/>
  <c r="J45" i="6"/>
  <c r="D45" i="6" s="1"/>
  <c r="F45" i="6" s="1"/>
  <c r="G46" i="5"/>
  <c r="C46" i="5"/>
  <c r="J46" i="5"/>
  <c r="D46" i="5" s="1"/>
  <c r="F46" i="5" s="1"/>
  <c r="J50" i="10"/>
  <c r="D50" i="10" s="1"/>
  <c r="F50" i="10" s="1"/>
  <c r="G49" i="10"/>
  <c r="C50" i="10"/>
  <c r="C50" i="9"/>
  <c r="J50" i="9"/>
  <c r="D50" i="9" s="1"/>
  <c r="F50" i="9" s="1"/>
  <c r="G49" i="9"/>
  <c r="J50" i="11"/>
  <c r="D50" i="11" s="1"/>
  <c r="F50" i="11" s="1"/>
  <c r="G49" i="11"/>
  <c r="C50" i="11"/>
  <c r="G49" i="12"/>
  <c r="C50" i="12"/>
  <c r="J50" i="12"/>
  <c r="D50" i="12" s="1"/>
  <c r="F50" i="12" s="1"/>
  <c r="D45" i="15" l="1"/>
  <c r="F45" i="15" s="1"/>
  <c r="J19" i="19"/>
  <c r="F18" i="19"/>
  <c r="G18" i="19"/>
  <c r="H18" i="19"/>
  <c r="I18" i="19"/>
  <c r="J18" i="19"/>
  <c r="F19" i="19"/>
  <c r="G19" i="19"/>
  <c r="H19" i="19"/>
  <c r="I19" i="19"/>
  <c r="Q18" i="19"/>
  <c r="R18" i="19"/>
  <c r="S18" i="19"/>
  <c r="T18" i="19"/>
  <c r="Q19" i="19"/>
  <c r="R19" i="19"/>
  <c r="S19" i="19"/>
  <c r="Z19" i="19"/>
  <c r="AA19" i="19"/>
  <c r="AB19" i="19"/>
  <c r="AC19" i="19"/>
  <c r="AD19" i="19"/>
  <c r="Z18" i="19"/>
  <c r="AA18" i="19"/>
  <c r="AB18" i="19"/>
  <c r="AC18" i="19"/>
  <c r="AD18" i="19"/>
  <c r="J45" i="16" l="1"/>
  <c r="D45" i="16" s="1"/>
  <c r="F45" i="16" s="1"/>
  <c r="G45" i="16"/>
  <c r="C45" i="16"/>
  <c r="J49" i="10"/>
  <c r="D49" i="10" s="1"/>
  <c r="F49" i="10" s="1"/>
  <c r="G48" i="10"/>
  <c r="C49" i="10"/>
  <c r="J49" i="9"/>
  <c r="D49" i="9" s="1"/>
  <c r="F49" i="9" s="1"/>
  <c r="G48" i="9"/>
  <c r="C49" i="9"/>
  <c r="J49" i="11"/>
  <c r="D49" i="11" s="1"/>
  <c r="F49" i="11" s="1"/>
  <c r="G48" i="11"/>
  <c r="C49" i="11"/>
  <c r="G48" i="12"/>
  <c r="C49" i="12"/>
  <c r="J49" i="12"/>
  <c r="D49" i="12" s="1"/>
  <c r="F49" i="12" s="1"/>
  <c r="G45" i="8"/>
  <c r="J45" i="8"/>
  <c r="D45" i="8" s="1"/>
  <c r="F45" i="8" s="1"/>
  <c r="C45" i="8"/>
  <c r="G45" i="7"/>
  <c r="C45" i="7"/>
  <c r="J45" i="7"/>
  <c r="D45" i="7" s="1"/>
  <c r="F45" i="7" s="1"/>
  <c r="G44" i="6"/>
  <c r="C44" i="6"/>
  <c r="J44" i="6"/>
  <c r="D44" i="6" s="1"/>
  <c r="F44" i="6" s="1"/>
  <c r="J45" i="5"/>
  <c r="D45" i="5" s="1"/>
  <c r="F45" i="5" s="1"/>
  <c r="C45" i="5"/>
  <c r="G45" i="5"/>
  <c r="U45" i="18" l="1"/>
  <c r="J48" i="10" l="1"/>
  <c r="D48" i="10" s="1"/>
  <c r="F48" i="10" s="1"/>
  <c r="C48" i="10"/>
  <c r="C48" i="9"/>
  <c r="J48" i="9"/>
  <c r="D48" i="9" s="1"/>
  <c r="F48" i="9" s="1"/>
  <c r="C48" i="11"/>
  <c r="J48" i="11"/>
  <c r="D48" i="11" s="1"/>
  <c r="F48" i="11" s="1"/>
  <c r="J48" i="12"/>
  <c r="D48" i="12" s="1"/>
  <c r="F48" i="12" s="1"/>
  <c r="C48" i="12"/>
  <c r="D44" i="18" l="1"/>
  <c r="G47" i="10"/>
  <c r="G47" i="9"/>
  <c r="G47" i="11"/>
  <c r="G47" i="12"/>
  <c r="G43" i="6"/>
  <c r="J43" i="6"/>
  <c r="D43" i="6" s="1"/>
  <c r="F43" i="6" s="1"/>
  <c r="C43" i="6"/>
  <c r="G44" i="5"/>
  <c r="C44" i="5"/>
  <c r="Q17" i="19" l="1"/>
  <c r="R17" i="19"/>
  <c r="S17" i="19"/>
  <c r="T17" i="19"/>
  <c r="F17" i="19"/>
  <c r="I17" i="19"/>
  <c r="H17" i="19"/>
  <c r="G17" i="19"/>
  <c r="J17" i="19"/>
  <c r="Z17" i="19"/>
  <c r="AA17" i="19"/>
  <c r="AB17" i="19"/>
  <c r="AC17" i="19"/>
  <c r="AD17" i="19"/>
  <c r="C47" i="10"/>
  <c r="J47" i="10"/>
  <c r="D47" i="10" s="1"/>
  <c r="F47" i="10" s="1"/>
  <c r="G46" i="10"/>
  <c r="G46" i="9"/>
  <c r="C47" i="9"/>
  <c r="J47" i="9"/>
  <c r="D47" i="9" s="1"/>
  <c r="F47" i="9" s="1"/>
  <c r="G44" i="16"/>
  <c r="C44" i="16"/>
  <c r="J44" i="16"/>
  <c r="D44" i="16" s="1"/>
  <c r="F44" i="16" s="1"/>
  <c r="G44" i="15"/>
  <c r="J44" i="15"/>
  <c r="D44" i="15" s="1"/>
  <c r="F44" i="15" s="1"/>
  <c r="C44" i="15"/>
  <c r="G44" i="8"/>
  <c r="C44" i="8"/>
  <c r="J44" i="8"/>
  <c r="D44" i="8" s="1"/>
  <c r="F44" i="8" s="1"/>
  <c r="G44" i="7"/>
  <c r="C44" i="7"/>
  <c r="J44" i="7"/>
  <c r="D44" i="7" s="1"/>
  <c r="F44" i="7" s="1"/>
  <c r="C47" i="11"/>
  <c r="J47" i="11"/>
  <c r="D47" i="11" s="1"/>
  <c r="F47" i="11" s="1"/>
  <c r="G46" i="11"/>
  <c r="C47" i="12"/>
  <c r="J47" i="12"/>
  <c r="D47" i="12" s="1"/>
  <c r="F47" i="12" s="1"/>
  <c r="G46" i="12"/>
  <c r="J44" i="5"/>
  <c r="D44" i="5" s="1"/>
  <c r="F44" i="5" s="1"/>
  <c r="G43" i="15" l="1"/>
  <c r="C43" i="15"/>
  <c r="G43" i="16"/>
  <c r="C43" i="16"/>
  <c r="J43" i="16"/>
  <c r="D43" i="16" s="1"/>
  <c r="F43" i="16" s="1"/>
  <c r="J43" i="15"/>
  <c r="D43" i="15" s="1"/>
  <c r="F43" i="15" s="1"/>
  <c r="D43" i="18"/>
  <c r="Z16" i="19"/>
  <c r="AA16" i="19"/>
  <c r="AB16" i="19"/>
  <c r="AC16" i="19"/>
  <c r="AD16" i="19"/>
  <c r="Q16" i="19"/>
  <c r="R16" i="19"/>
  <c r="S16" i="19"/>
  <c r="T16" i="19"/>
  <c r="F16" i="19"/>
  <c r="G16" i="19"/>
  <c r="H16" i="19"/>
  <c r="I16" i="19"/>
  <c r="J16" i="19"/>
  <c r="G45" i="10"/>
  <c r="C46" i="10"/>
  <c r="J46" i="10"/>
  <c r="D46" i="10" s="1"/>
  <c r="F46" i="10" s="1"/>
  <c r="C46" i="9"/>
  <c r="J46" i="9"/>
  <c r="D46" i="9" s="1"/>
  <c r="F46" i="9" s="1"/>
  <c r="G45" i="9"/>
  <c r="J46" i="11"/>
  <c r="D46" i="11" s="1"/>
  <c r="F46" i="11" s="1"/>
  <c r="G45" i="11"/>
  <c r="C46" i="11"/>
  <c r="J46" i="12"/>
  <c r="D46" i="12" s="1"/>
  <c r="F46" i="12" s="1"/>
  <c r="G45" i="12"/>
  <c r="C46" i="12"/>
  <c r="G43" i="8"/>
  <c r="C43" i="8"/>
  <c r="J43" i="8"/>
  <c r="D43" i="8" s="1"/>
  <c r="F43" i="8" s="1"/>
  <c r="G43" i="7"/>
  <c r="C43" i="7"/>
  <c r="J43" i="7"/>
  <c r="D43" i="7" s="1"/>
  <c r="F43" i="7" s="1"/>
  <c r="G42" i="6"/>
  <c r="C42" i="6"/>
  <c r="J42" i="6"/>
  <c r="D42" i="6" s="1"/>
  <c r="F42" i="6" s="1"/>
  <c r="G43" i="5"/>
  <c r="C43" i="5"/>
  <c r="J43" i="5"/>
  <c r="D43" i="5" s="1"/>
  <c r="F43" i="5" s="1"/>
  <c r="U43" i="18" l="1"/>
  <c r="T43" i="18"/>
  <c r="S15" i="19" l="1"/>
  <c r="F15" i="19"/>
  <c r="G15" i="19"/>
  <c r="H15" i="19"/>
  <c r="I15" i="19"/>
  <c r="J15" i="19"/>
  <c r="Q15" i="19"/>
  <c r="Z15" i="19"/>
  <c r="AA15" i="19"/>
  <c r="AB15" i="19"/>
  <c r="AC15" i="19"/>
  <c r="AD15" i="19"/>
  <c r="D42" i="18"/>
  <c r="D41" i="18"/>
  <c r="G42" i="15"/>
  <c r="C42" i="15"/>
  <c r="J42" i="15"/>
  <c r="D42" i="15" s="1"/>
  <c r="F42" i="15" s="1"/>
  <c r="J42" i="16"/>
  <c r="D42" i="16" s="1"/>
  <c r="F42" i="16" s="1"/>
  <c r="G42" i="16"/>
  <c r="C42" i="16"/>
  <c r="J45" i="10"/>
  <c r="D45" i="10" s="1"/>
  <c r="F45" i="10" s="1"/>
  <c r="G44" i="10"/>
  <c r="C45" i="10"/>
  <c r="G44" i="9"/>
  <c r="C45" i="9"/>
  <c r="J45" i="9"/>
  <c r="D45" i="9" s="1"/>
  <c r="F45" i="9" s="1"/>
  <c r="G44" i="11"/>
  <c r="J45" i="11"/>
  <c r="D45" i="11" s="1"/>
  <c r="F45" i="11" s="1"/>
  <c r="G42" i="7"/>
  <c r="C45" i="11"/>
  <c r="J45" i="12"/>
  <c r="D45" i="12"/>
  <c r="F45" i="12" s="1"/>
  <c r="C45" i="12"/>
  <c r="G44" i="12"/>
  <c r="G42" i="8"/>
  <c r="J42" i="8"/>
  <c r="D42" i="8" s="1"/>
  <c r="F42" i="8" s="1"/>
  <c r="C42" i="8"/>
  <c r="J42" i="7"/>
  <c r="D42" i="7" s="1"/>
  <c r="F42" i="7" s="1"/>
  <c r="C42" i="7"/>
  <c r="C41" i="6"/>
  <c r="J41" i="6"/>
  <c r="D41" i="6" s="1"/>
  <c r="F41" i="6" s="1"/>
  <c r="G41" i="6"/>
  <c r="G42" i="5"/>
  <c r="J42" i="5"/>
  <c r="D42" i="5" s="1"/>
  <c r="F42" i="5" s="1"/>
  <c r="C42" i="5"/>
  <c r="Q13" i="19" l="1"/>
  <c r="Q14" i="19"/>
  <c r="R14" i="19"/>
  <c r="S14" i="19"/>
  <c r="T14" i="19"/>
  <c r="R15" i="19"/>
  <c r="T15" i="19"/>
  <c r="S13" i="19"/>
  <c r="Z13" i="19"/>
  <c r="AA13" i="19"/>
  <c r="AB13" i="19"/>
  <c r="AC13" i="19"/>
  <c r="AD13" i="19"/>
  <c r="Z14" i="19"/>
  <c r="AA14" i="19"/>
  <c r="AB14" i="19"/>
  <c r="AC14" i="19"/>
  <c r="AD14" i="19"/>
  <c r="F14" i="19"/>
  <c r="G14" i="19"/>
  <c r="H14" i="19"/>
  <c r="I14" i="19"/>
  <c r="J14" i="19"/>
  <c r="J40" i="7" l="1"/>
  <c r="J39" i="7"/>
  <c r="G41" i="7"/>
  <c r="J41" i="7"/>
  <c r="J40" i="8"/>
  <c r="J41" i="8"/>
  <c r="G41" i="8"/>
  <c r="C41" i="8"/>
  <c r="C40" i="8"/>
  <c r="G41" i="15"/>
  <c r="J41" i="15"/>
  <c r="C41" i="15"/>
  <c r="C40" i="15"/>
  <c r="J40" i="15"/>
  <c r="G41" i="16"/>
  <c r="J41" i="16"/>
  <c r="J40" i="16"/>
  <c r="C41" i="16"/>
  <c r="C40" i="16"/>
  <c r="C44" i="11"/>
  <c r="J44" i="11"/>
  <c r="D44" i="11" s="1"/>
  <c r="F44" i="11" s="1"/>
  <c r="G43" i="11"/>
  <c r="J44" i="10"/>
  <c r="D44" i="10" s="1"/>
  <c r="F44" i="10" s="1"/>
  <c r="C44" i="10"/>
  <c r="J44" i="9"/>
  <c r="D44" i="9" s="1"/>
  <c r="F44" i="9" s="1"/>
  <c r="C44" i="9"/>
  <c r="J44" i="12"/>
  <c r="D44" i="12" s="1"/>
  <c r="F44" i="12" s="1"/>
  <c r="G43" i="12"/>
  <c r="C44" i="12"/>
  <c r="C41" i="7"/>
  <c r="C40" i="7"/>
  <c r="G40" i="6"/>
  <c r="C40" i="6"/>
  <c r="G41" i="5"/>
  <c r="G40" i="5"/>
  <c r="G39" i="5"/>
  <c r="J41" i="5"/>
  <c r="D41" i="5" s="1"/>
  <c r="F41" i="5" s="1"/>
  <c r="C41" i="5"/>
  <c r="J43" i="10" l="1"/>
  <c r="D43" i="10" s="1"/>
  <c r="F43" i="10" s="1"/>
  <c r="C43" i="10"/>
  <c r="J43" i="9"/>
  <c r="D43" i="9" s="1"/>
  <c r="F43" i="9" s="1"/>
  <c r="C43" i="9"/>
  <c r="G42" i="11"/>
  <c r="J43" i="11"/>
  <c r="D43" i="11" s="1"/>
  <c r="F43" i="11" s="1"/>
  <c r="C43" i="11"/>
  <c r="J43" i="12"/>
  <c r="D43" i="12" s="1"/>
  <c r="F43" i="12" s="1"/>
  <c r="C43" i="12"/>
  <c r="J40" i="6"/>
  <c r="C40" i="5"/>
  <c r="J40" i="5"/>
  <c r="D40" i="5" s="1"/>
  <c r="F40" i="5" s="1"/>
  <c r="D40" i="18"/>
  <c r="F5" i="19" l="1"/>
  <c r="F12" i="19"/>
  <c r="F13" i="19"/>
  <c r="F8" i="19"/>
  <c r="G13" i="19"/>
  <c r="I13" i="19"/>
  <c r="T13" i="19" l="1"/>
  <c r="R13" i="19"/>
  <c r="Q12" i="19"/>
  <c r="S12" i="19"/>
  <c r="J13" i="19"/>
  <c r="H12" i="19"/>
  <c r="H13" i="19"/>
  <c r="G12" i="19"/>
  <c r="I12" i="19"/>
  <c r="J12" i="19"/>
  <c r="Z12" i="19"/>
  <c r="AA12" i="19"/>
  <c r="AB12" i="19"/>
  <c r="AC12" i="19"/>
  <c r="AD12" i="19"/>
  <c r="J42" i="12" l="1"/>
  <c r="D42" i="12" s="1"/>
  <c r="F42" i="12" s="1"/>
  <c r="G42" i="12"/>
  <c r="C42" i="12"/>
  <c r="C39" i="16"/>
  <c r="G39" i="16"/>
  <c r="J39" i="16"/>
  <c r="D39" i="15"/>
  <c r="J39" i="15"/>
  <c r="G39" i="15"/>
  <c r="C39" i="15"/>
  <c r="C39" i="8"/>
  <c r="J39" i="8"/>
  <c r="D39" i="8" s="1"/>
  <c r="F39" i="8" s="1"/>
  <c r="D39" i="7"/>
  <c r="F39" i="7" s="1"/>
  <c r="C39" i="7"/>
  <c r="C39" i="6"/>
  <c r="C39" i="5"/>
  <c r="C42" i="11"/>
  <c r="J42" i="11"/>
  <c r="D42" i="11" s="1"/>
  <c r="F42" i="11" s="1"/>
  <c r="C42" i="9"/>
  <c r="J42" i="9"/>
  <c r="D42" i="9" s="1"/>
  <c r="F42" i="9" s="1"/>
  <c r="C42" i="10"/>
  <c r="J42" i="10"/>
  <c r="D42" i="10" s="1"/>
  <c r="F42" i="10" s="1"/>
  <c r="G41" i="10"/>
  <c r="G41" i="9"/>
  <c r="G41" i="12"/>
  <c r="J39" i="6"/>
  <c r="D39" i="6" s="1"/>
  <c r="F39" i="6" s="1"/>
  <c r="D39" i="18"/>
  <c r="J39" i="5"/>
  <c r="D39" i="5" s="1"/>
  <c r="F39" i="5" s="1"/>
  <c r="D39" i="16" l="1"/>
  <c r="F39" i="16" s="1"/>
  <c r="F39" i="15"/>
  <c r="Q11" i="19"/>
  <c r="R11" i="19"/>
  <c r="S11" i="19"/>
  <c r="T11" i="19"/>
  <c r="R12" i="19"/>
  <c r="T12" i="19"/>
  <c r="F11" i="19"/>
  <c r="G11" i="19"/>
  <c r="H11" i="19"/>
  <c r="I11" i="19"/>
  <c r="J11" i="19"/>
  <c r="Z11" i="19"/>
  <c r="Z6" i="19"/>
  <c r="Z7" i="19"/>
  <c r="Z8" i="19"/>
  <c r="Z9" i="19"/>
  <c r="Z10" i="19"/>
  <c r="Z5" i="19"/>
  <c r="AA11" i="19"/>
  <c r="AB11" i="19"/>
  <c r="AC11" i="19"/>
  <c r="AD11" i="19"/>
  <c r="D38" i="18" l="1"/>
  <c r="C41" i="10"/>
  <c r="J41" i="10"/>
  <c r="D41" i="10" s="1"/>
  <c r="F41" i="10" s="1"/>
  <c r="G40" i="10"/>
  <c r="J41" i="9"/>
  <c r="D41" i="9" s="1"/>
  <c r="F41" i="9" s="1"/>
  <c r="G40" i="9"/>
  <c r="C41" i="9"/>
  <c r="G41" i="11"/>
  <c r="J41" i="11"/>
  <c r="D41" i="11" s="1"/>
  <c r="F41" i="11" s="1"/>
  <c r="G40" i="11"/>
  <c r="C41" i="11"/>
  <c r="J41" i="12"/>
  <c r="D41" i="12" s="1"/>
  <c r="F41" i="12" s="1"/>
  <c r="G40" i="12"/>
  <c r="C41" i="12"/>
  <c r="G38" i="16"/>
  <c r="J38" i="16"/>
  <c r="D38" i="16" s="1"/>
  <c r="F38" i="16" s="1"/>
  <c r="C38" i="16"/>
  <c r="J38" i="15"/>
  <c r="D38" i="15" s="1"/>
  <c r="F38" i="15" s="1"/>
  <c r="G38" i="15"/>
  <c r="C38" i="15"/>
  <c r="J38" i="8"/>
  <c r="D38" i="8" s="1"/>
  <c r="F38" i="8" s="1"/>
  <c r="G38" i="8"/>
  <c r="C38" i="8"/>
  <c r="J38" i="7"/>
  <c r="D38" i="7" s="1"/>
  <c r="F38" i="7" s="1"/>
  <c r="G38" i="7"/>
  <c r="C38" i="7"/>
  <c r="G38" i="6"/>
  <c r="C38" i="6"/>
  <c r="G38" i="5"/>
  <c r="C38" i="5"/>
  <c r="J38" i="6"/>
  <c r="D38" i="6" s="1"/>
  <c r="F38" i="6" s="1"/>
  <c r="J38" i="5"/>
  <c r="D38" i="5" s="1"/>
  <c r="F38" i="5" s="1"/>
  <c r="D37" i="18" l="1"/>
  <c r="D36" i="18"/>
  <c r="J40" i="10"/>
  <c r="C40" i="10"/>
  <c r="G39" i="10"/>
  <c r="C40" i="9"/>
  <c r="J40" i="9"/>
  <c r="D40" i="9" s="1"/>
  <c r="F40" i="9" s="1"/>
  <c r="C40" i="11"/>
  <c r="C40" i="12"/>
  <c r="J40" i="12"/>
  <c r="D40" i="12" s="1"/>
  <c r="F40" i="12" s="1"/>
  <c r="G39" i="12"/>
  <c r="J37" i="16"/>
  <c r="D37" i="16" s="1"/>
  <c r="F37" i="16" s="1"/>
  <c r="G37" i="16"/>
  <c r="C37" i="16"/>
  <c r="J37" i="15"/>
  <c r="D37" i="15" s="1"/>
  <c r="F37" i="15" s="1"/>
  <c r="G37" i="15"/>
  <c r="C37" i="15"/>
  <c r="G37" i="8"/>
  <c r="G37" i="7"/>
  <c r="C37" i="7"/>
  <c r="G37" i="6"/>
  <c r="C37" i="6"/>
  <c r="G37" i="5"/>
  <c r="C37" i="5"/>
  <c r="J37" i="8"/>
  <c r="D37" i="8" s="1"/>
  <c r="F37" i="8" s="1"/>
  <c r="C37" i="8"/>
  <c r="J37" i="6"/>
  <c r="D37" i="6" s="1"/>
  <c r="F37" i="6" s="1"/>
  <c r="J37" i="5"/>
  <c r="D37" i="5" s="1"/>
  <c r="F37" i="5" s="1"/>
  <c r="D40" i="10" l="1"/>
  <c r="F40" i="10" s="1"/>
  <c r="Q10" i="19"/>
  <c r="R10" i="19"/>
  <c r="S10" i="19"/>
  <c r="T10" i="19"/>
  <c r="I10" i="19"/>
  <c r="J10" i="19"/>
  <c r="F10" i="19"/>
  <c r="G10" i="19"/>
  <c r="H10" i="19"/>
  <c r="AA10" i="19"/>
  <c r="AB10" i="19"/>
  <c r="AC10" i="19"/>
  <c r="AD10" i="19"/>
  <c r="J37" i="7"/>
  <c r="D37" i="7" s="1"/>
  <c r="F37" i="7" s="1"/>
  <c r="J40" i="11"/>
  <c r="D40" i="11" s="1"/>
  <c r="F40" i="11" s="1"/>
  <c r="G38" i="10" l="1"/>
  <c r="C39" i="10"/>
  <c r="F39" i="9"/>
  <c r="G38" i="9"/>
  <c r="G39" i="9"/>
  <c r="C39" i="9"/>
  <c r="G39" i="11"/>
  <c r="C39" i="11"/>
  <c r="C39" i="12"/>
  <c r="G38" i="12"/>
  <c r="G36" i="16"/>
  <c r="G36" i="15"/>
  <c r="G36" i="8"/>
  <c r="G36" i="7"/>
  <c r="G36" i="6"/>
  <c r="C36" i="6"/>
  <c r="G36" i="5"/>
  <c r="C36" i="5"/>
  <c r="G38" i="11" l="1"/>
  <c r="F9" i="19"/>
  <c r="G9" i="19"/>
  <c r="H9" i="19"/>
  <c r="I9" i="19"/>
  <c r="J9" i="19"/>
  <c r="Q9" i="19"/>
  <c r="R9" i="19"/>
  <c r="S9" i="19"/>
  <c r="T9" i="19"/>
  <c r="AA9" i="19"/>
  <c r="AB9" i="19"/>
  <c r="AC9" i="19"/>
  <c r="AD9" i="19"/>
  <c r="J39" i="10"/>
  <c r="D39" i="10" s="1"/>
  <c r="F39" i="10" s="1"/>
  <c r="J39" i="9"/>
  <c r="J39" i="11"/>
  <c r="D39" i="11" s="1"/>
  <c r="F39" i="11" s="1"/>
  <c r="H39" i="12"/>
  <c r="J39" i="12" s="1"/>
  <c r="D39" i="12" s="1"/>
  <c r="F39" i="12" s="1"/>
  <c r="D36" i="16"/>
  <c r="F36" i="16" s="1"/>
  <c r="J36" i="16"/>
  <c r="C36" i="16"/>
  <c r="D36" i="15"/>
  <c r="F36" i="15" s="1"/>
  <c r="C36" i="15"/>
  <c r="J36" i="15"/>
  <c r="C36" i="8"/>
  <c r="J36" i="8"/>
  <c r="D36" i="8" s="1"/>
  <c r="F36" i="8" s="1"/>
  <c r="C36" i="7"/>
  <c r="J36" i="7"/>
  <c r="D36" i="7" s="1"/>
  <c r="F36" i="7" s="1"/>
  <c r="J36" i="6"/>
  <c r="D36" i="6" s="1"/>
  <c r="F36" i="6" s="1"/>
  <c r="J36" i="5"/>
  <c r="D36" i="5" s="1"/>
  <c r="F36" i="5" s="1"/>
  <c r="U36" i="18" l="1"/>
  <c r="T34" i="18"/>
  <c r="U34" i="18"/>
  <c r="T35" i="18"/>
  <c r="U35" i="18"/>
  <c r="T36" i="18"/>
  <c r="C38" i="10" l="1"/>
  <c r="C38" i="9"/>
  <c r="C38" i="11"/>
  <c r="C38" i="12"/>
  <c r="G35" i="16"/>
  <c r="G35" i="15"/>
  <c r="G35" i="8"/>
  <c r="G35" i="7"/>
  <c r="G35" i="6"/>
  <c r="G35" i="5"/>
  <c r="R8" i="19" l="1"/>
  <c r="S8" i="19"/>
  <c r="T8" i="19"/>
  <c r="I8" i="19"/>
  <c r="J8" i="19"/>
  <c r="H8" i="19"/>
  <c r="AD8" i="19"/>
  <c r="AC8" i="19"/>
  <c r="AB8" i="19"/>
  <c r="Q8" i="19"/>
  <c r="AA8" i="19"/>
  <c r="G8" i="19"/>
  <c r="J38" i="10"/>
  <c r="D38" i="10" s="1"/>
  <c r="F38" i="10" s="1"/>
  <c r="J38" i="9"/>
  <c r="D38" i="9" s="1"/>
  <c r="F38" i="9" s="1"/>
  <c r="J38" i="11"/>
  <c r="D38" i="11" s="1"/>
  <c r="F38" i="11" s="1"/>
  <c r="J38" i="12"/>
  <c r="D38" i="12" s="1"/>
  <c r="F38" i="12" s="1"/>
  <c r="D35" i="18"/>
  <c r="J35" i="16"/>
  <c r="D35" i="16" s="1"/>
  <c r="F35" i="16" s="1"/>
  <c r="C35" i="16"/>
  <c r="J35" i="15"/>
  <c r="D35" i="15" s="1"/>
  <c r="F35" i="15" s="1"/>
  <c r="C35" i="15"/>
  <c r="C35" i="5"/>
  <c r="C35" i="6"/>
  <c r="C35" i="7"/>
  <c r="C35" i="8"/>
  <c r="J35" i="8"/>
  <c r="D35" i="8" s="1"/>
  <c r="F35" i="8" s="1"/>
  <c r="J35" i="7"/>
  <c r="D35" i="7" s="1"/>
  <c r="F35" i="7" s="1"/>
  <c r="J35" i="6"/>
  <c r="D35" i="6" s="1"/>
  <c r="F35" i="6" s="1"/>
  <c r="J35" i="5"/>
  <c r="D35" i="5" s="1"/>
  <c r="F35" i="5" s="1"/>
  <c r="G37" i="12" l="1"/>
  <c r="G37" i="11"/>
  <c r="G37" i="9"/>
  <c r="G37" i="10"/>
  <c r="G36" i="10" l="1"/>
  <c r="C37" i="10"/>
  <c r="G36" i="9"/>
  <c r="C37" i="9"/>
  <c r="G36" i="11"/>
  <c r="C37" i="11"/>
  <c r="J37" i="12"/>
  <c r="D37" i="12" s="1"/>
  <c r="F37" i="12" s="1"/>
  <c r="G36" i="12"/>
  <c r="C37" i="12"/>
  <c r="G34" i="16"/>
  <c r="J34" i="16"/>
  <c r="D34" i="16" s="1"/>
  <c r="F34" i="16" s="1"/>
  <c r="C34" i="16"/>
  <c r="J34" i="15"/>
  <c r="D34" i="15" s="1"/>
  <c r="F34" i="15" s="1"/>
  <c r="G34" i="15"/>
  <c r="C34" i="15"/>
  <c r="G34" i="8"/>
  <c r="G34" i="7"/>
  <c r="G34" i="6"/>
  <c r="G34" i="5"/>
  <c r="AD7" i="19" l="1"/>
  <c r="AD6" i="19"/>
  <c r="AD5" i="19"/>
  <c r="T7" i="19"/>
  <c r="T6" i="19"/>
  <c r="T5" i="19"/>
  <c r="J6" i="19"/>
  <c r="J7" i="19"/>
  <c r="AC7" i="19"/>
  <c r="AA7" i="19"/>
  <c r="AB7" i="19"/>
  <c r="S7" i="19"/>
  <c r="R7" i="19"/>
  <c r="Q7" i="19"/>
  <c r="P7" i="19"/>
  <c r="H7" i="19"/>
  <c r="F7" i="19"/>
  <c r="G7" i="19"/>
  <c r="I7" i="19"/>
  <c r="D34" i="18"/>
  <c r="C34" i="8"/>
  <c r="J34" i="8"/>
  <c r="D34" i="8" s="1"/>
  <c r="F34" i="8" s="1"/>
  <c r="J37" i="10"/>
  <c r="D37" i="10" s="1"/>
  <c r="F37" i="10" s="1"/>
  <c r="J37" i="9"/>
  <c r="D37" i="9" s="1"/>
  <c r="F37" i="9" s="1"/>
  <c r="C34" i="7"/>
  <c r="C34" i="6"/>
  <c r="C34" i="5"/>
  <c r="J37" i="11"/>
  <c r="D37" i="11" s="1"/>
  <c r="F37" i="11" s="1"/>
  <c r="J34" i="7"/>
  <c r="D34" i="7" s="1"/>
  <c r="F34" i="7" s="1"/>
  <c r="J34" i="6"/>
  <c r="D34" i="6" s="1"/>
  <c r="F34" i="6" s="1"/>
  <c r="J34" i="5"/>
  <c r="D34" i="5" s="1"/>
  <c r="F34" i="5" s="1"/>
  <c r="D33" i="18" l="1"/>
  <c r="G35" i="10"/>
  <c r="C36" i="10"/>
  <c r="G35" i="9"/>
  <c r="C36" i="9"/>
  <c r="G35" i="11"/>
  <c r="C36" i="11"/>
  <c r="J36" i="12"/>
  <c r="D36" i="12" s="1"/>
  <c r="F36" i="12" s="1"/>
  <c r="G35" i="12"/>
  <c r="C36" i="12"/>
  <c r="G33" i="16"/>
  <c r="G33" i="15"/>
  <c r="G33" i="8"/>
  <c r="G33" i="7"/>
  <c r="G33" i="6"/>
  <c r="G33" i="5"/>
  <c r="J36" i="10" l="1"/>
  <c r="D36" i="10" s="1"/>
  <c r="F36" i="10" s="1"/>
  <c r="J36" i="9"/>
  <c r="D36" i="9" s="1"/>
  <c r="F36" i="9" s="1"/>
  <c r="J36" i="11"/>
  <c r="D36" i="11" s="1"/>
  <c r="F36" i="11" s="1"/>
  <c r="J33" i="16"/>
  <c r="D33" i="16" s="1"/>
  <c r="F33" i="16" s="1"/>
  <c r="C33" i="16"/>
  <c r="C33" i="15"/>
  <c r="J33" i="15"/>
  <c r="D33" i="15" s="1"/>
  <c r="F33" i="15" s="1"/>
  <c r="C33" i="8"/>
  <c r="J33" i="8"/>
  <c r="D33" i="8" s="1"/>
  <c r="F33" i="8" s="1"/>
  <c r="C33" i="7"/>
  <c r="J33" i="7"/>
  <c r="D33" i="7" s="1"/>
  <c r="F33" i="7" s="1"/>
  <c r="C33" i="6"/>
  <c r="J33" i="6"/>
  <c r="D33" i="6" s="1"/>
  <c r="F33" i="6" s="1"/>
  <c r="C33" i="5"/>
  <c r="J33" i="5"/>
  <c r="D33" i="5" s="1"/>
  <c r="F33" i="5" s="1"/>
  <c r="AC6" i="19"/>
  <c r="S6" i="19"/>
  <c r="I6" i="19"/>
  <c r="F6" i="19"/>
  <c r="AB6" i="19"/>
  <c r="R6" i="19"/>
  <c r="H6" i="19"/>
  <c r="AA6" i="19"/>
  <c r="Q6" i="19"/>
  <c r="G6" i="19"/>
  <c r="U32" i="18"/>
  <c r="U33" i="18"/>
  <c r="T33" i="18"/>
  <c r="D32" i="18" l="1"/>
  <c r="G34" i="10" l="1"/>
  <c r="C35" i="10"/>
  <c r="G34" i="9"/>
  <c r="C35" i="9"/>
  <c r="G34" i="11"/>
  <c r="C35" i="11"/>
  <c r="C35" i="12"/>
  <c r="G34" i="12"/>
  <c r="G32" i="16"/>
  <c r="G32" i="15"/>
  <c r="G32" i="8"/>
  <c r="G32" i="7"/>
  <c r="G32" i="6"/>
  <c r="G32" i="5"/>
  <c r="W32" i="18" l="1"/>
  <c r="X32" i="18"/>
  <c r="J35" i="10"/>
  <c r="D35" i="10" s="1"/>
  <c r="F35" i="10" s="1"/>
  <c r="J35" i="12"/>
  <c r="D35" i="12" s="1"/>
  <c r="F35" i="12" s="1"/>
  <c r="J35" i="9"/>
  <c r="D35" i="9" s="1"/>
  <c r="F35" i="9" s="1"/>
  <c r="J32" i="7"/>
  <c r="J35" i="11"/>
  <c r="D35" i="11" s="1"/>
  <c r="F35" i="11" s="1"/>
  <c r="J32" i="6"/>
  <c r="H5" i="19" l="1"/>
  <c r="AB5" i="19"/>
  <c r="AC5" i="19"/>
  <c r="AA5" i="19"/>
  <c r="Q5" i="19"/>
  <c r="R5" i="19"/>
  <c r="E4" i="19"/>
  <c r="S5" i="19"/>
  <c r="I5" i="19"/>
  <c r="C32" i="16"/>
  <c r="J32" i="16"/>
  <c r="D32" i="16" s="1"/>
  <c r="F32" i="16" s="1"/>
  <c r="C32" i="15"/>
  <c r="J32" i="15"/>
  <c r="D32" i="15" s="1"/>
  <c r="F32" i="15" s="1"/>
  <c r="C32" i="8"/>
  <c r="J32" i="8"/>
  <c r="D32" i="8" s="1"/>
  <c r="F32" i="8" s="1"/>
  <c r="D32" i="6"/>
  <c r="F32" i="6" s="1"/>
  <c r="C32" i="7"/>
  <c r="C32" i="6"/>
  <c r="C32" i="5"/>
  <c r="J32" i="5"/>
  <c r="D32" i="5" s="1"/>
  <c r="F32" i="5" s="1"/>
  <c r="D32" i="7"/>
  <c r="F32" i="7" s="1"/>
  <c r="G5" i="19" l="1"/>
  <c r="J5" i="19"/>
  <c r="G33" i="10"/>
  <c r="C34" i="10"/>
  <c r="T32" i="18"/>
  <c r="D31" i="18"/>
  <c r="J34" i="9"/>
  <c r="D34" i="9" s="1"/>
  <c r="F34" i="9" s="1"/>
  <c r="C34" i="9"/>
  <c r="J34" i="10"/>
  <c r="D34" i="10" s="1"/>
  <c r="F34" i="10" s="1"/>
  <c r="D31" i="16"/>
  <c r="F31" i="16" s="1"/>
  <c r="G31" i="16"/>
  <c r="J31" i="16"/>
  <c r="C31" i="16"/>
  <c r="G31" i="15"/>
  <c r="J31" i="15"/>
  <c r="D31" i="15" s="1"/>
  <c r="F31" i="15" s="1"/>
  <c r="C31" i="15"/>
  <c r="J31" i="8"/>
  <c r="D31" i="8" s="1"/>
  <c r="F31" i="8" s="1"/>
  <c r="G31" i="8"/>
  <c r="C31" i="8"/>
  <c r="G31" i="7"/>
  <c r="C34" i="11"/>
  <c r="J34" i="11"/>
  <c r="D34" i="11" s="1"/>
  <c r="F34" i="11" s="1"/>
  <c r="G31" i="6"/>
  <c r="C31" i="6"/>
  <c r="J31" i="7"/>
  <c r="D31" i="7" s="1"/>
  <c r="F31" i="7" s="1"/>
  <c r="G33" i="11"/>
  <c r="G31" i="5"/>
  <c r="C31" i="5"/>
  <c r="J34" i="12"/>
  <c r="D34" i="12" s="1"/>
  <c r="F34" i="12" s="1"/>
  <c r="C34" i="12"/>
  <c r="G33" i="12"/>
  <c r="C31" i="7" l="1"/>
  <c r="J31" i="6"/>
  <c r="D31" i="6" s="1"/>
  <c r="F31" i="6" s="1"/>
  <c r="J31" i="5"/>
  <c r="D31" i="5" s="1"/>
  <c r="F31" i="5" s="1"/>
  <c r="T31" i="18" l="1"/>
  <c r="D30" i="18" l="1"/>
  <c r="J33" i="10"/>
  <c r="D33" i="10" s="1"/>
  <c r="F33" i="10" s="1"/>
  <c r="C33" i="10"/>
  <c r="G33" i="9"/>
  <c r="C33" i="9"/>
  <c r="J33" i="9"/>
  <c r="D33" i="9" s="1"/>
  <c r="F33" i="9" s="1"/>
  <c r="J33" i="11"/>
  <c r="D33" i="11" s="1"/>
  <c r="F33" i="11" s="1"/>
  <c r="C33" i="11"/>
  <c r="C33" i="12"/>
  <c r="J33" i="12"/>
  <c r="D33" i="12" s="1"/>
  <c r="F33" i="12" s="1"/>
  <c r="G30" i="16"/>
  <c r="J30" i="16"/>
  <c r="C30" i="16"/>
  <c r="J30" i="15"/>
  <c r="D30" i="15" s="1"/>
  <c r="F30" i="15" s="1"/>
  <c r="C30" i="15"/>
  <c r="G30" i="15"/>
  <c r="J30" i="8"/>
  <c r="D30" i="8" s="1"/>
  <c r="F30" i="8" s="1"/>
  <c r="G30" i="8"/>
  <c r="C30" i="8"/>
  <c r="G30" i="7"/>
  <c r="J30" i="7"/>
  <c r="D30" i="7" s="1"/>
  <c r="F30" i="7" s="1"/>
  <c r="C30" i="7"/>
  <c r="G30" i="6"/>
  <c r="C30" i="6"/>
  <c r="J30" i="6"/>
  <c r="D30" i="6" s="1"/>
  <c r="F30" i="6" s="1"/>
  <c r="G30" i="5"/>
  <c r="C30" i="5"/>
  <c r="J30" i="5"/>
  <c r="D30" i="5" s="1"/>
  <c r="F30" i="5" s="1"/>
  <c r="G32" i="10" l="1"/>
  <c r="G32" i="9"/>
  <c r="G32" i="11"/>
  <c r="G32" i="12"/>
  <c r="T30" i="18" l="1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G31" i="10"/>
  <c r="J32" i="10"/>
  <c r="D32" i="10" s="1"/>
  <c r="F32" i="10" s="1"/>
  <c r="C32" i="10"/>
  <c r="J32" i="9"/>
  <c r="D32" i="9" s="1"/>
  <c r="F32" i="9" s="1"/>
  <c r="C32" i="9"/>
  <c r="G31" i="9"/>
  <c r="G31" i="11"/>
  <c r="C32" i="11"/>
  <c r="J32" i="11"/>
  <c r="D32" i="11" s="1"/>
  <c r="F32" i="11" s="1"/>
  <c r="H32" i="12"/>
  <c r="J32" i="12" s="1"/>
  <c r="D32" i="12" s="1"/>
  <c r="F32" i="12" s="1"/>
  <c r="C32" i="12"/>
  <c r="G31" i="12"/>
  <c r="G29" i="16"/>
  <c r="J29" i="16"/>
  <c r="C29" i="16"/>
  <c r="G29" i="15"/>
  <c r="C29" i="15"/>
  <c r="J29" i="15"/>
  <c r="D29" i="15" s="1"/>
  <c r="F29" i="15" s="1"/>
  <c r="G29" i="8"/>
  <c r="C29" i="8"/>
  <c r="J29" i="8"/>
  <c r="D29" i="8" s="1"/>
  <c r="F29" i="8" s="1"/>
  <c r="G29" i="7"/>
  <c r="J29" i="7"/>
  <c r="D29" i="7" s="1"/>
  <c r="F29" i="7" s="1"/>
  <c r="C29" i="7"/>
  <c r="G29" i="6"/>
  <c r="C29" i="6"/>
  <c r="J29" i="6"/>
  <c r="D29" i="6" s="1"/>
  <c r="F29" i="6" s="1"/>
  <c r="G29" i="5"/>
  <c r="C29" i="5"/>
  <c r="J29" i="5"/>
  <c r="D29" i="5" s="1"/>
  <c r="F29" i="5" s="1"/>
  <c r="J28" i="16" l="1"/>
  <c r="C28" i="16"/>
  <c r="G28" i="16"/>
  <c r="J28" i="15"/>
  <c r="D28" i="15" s="1"/>
  <c r="F28" i="15" s="1"/>
  <c r="G28" i="15"/>
  <c r="C28" i="15"/>
  <c r="G28" i="8"/>
  <c r="C28" i="8"/>
  <c r="G28" i="7"/>
  <c r="C28" i="7"/>
  <c r="G28" i="6"/>
  <c r="G28" i="5"/>
  <c r="C28" i="5"/>
  <c r="G30" i="10"/>
  <c r="C31" i="10"/>
  <c r="C31" i="9"/>
  <c r="G30" i="9"/>
  <c r="C31" i="11"/>
  <c r="G30" i="11"/>
  <c r="C31" i="12"/>
  <c r="G30" i="12"/>
  <c r="J31" i="12" l="1"/>
  <c r="D31" i="12" s="1"/>
  <c r="F31" i="12" s="1"/>
  <c r="C28" i="6"/>
  <c r="J31" i="10"/>
  <c r="D31" i="10" s="1"/>
  <c r="F31" i="10" s="1"/>
  <c r="H31" i="9"/>
  <c r="J31" i="9" s="1"/>
  <c r="D31" i="9" s="1"/>
  <c r="F31" i="9" s="1"/>
  <c r="H28" i="8"/>
  <c r="J28" i="8" s="1"/>
  <c r="D28" i="8" s="1"/>
  <c r="F28" i="8" s="1"/>
  <c r="J28" i="7"/>
  <c r="D28" i="7" s="1"/>
  <c r="F28" i="7" s="1"/>
  <c r="J31" i="11"/>
  <c r="D31" i="11" s="1"/>
  <c r="F31" i="11" s="1"/>
  <c r="J28" i="6"/>
  <c r="D28" i="6" s="1"/>
  <c r="F28" i="6" s="1"/>
  <c r="J28" i="5"/>
  <c r="D28" i="5" s="1"/>
  <c r="F28" i="5" s="1"/>
  <c r="G29" i="10" l="1"/>
  <c r="C30" i="10"/>
  <c r="C30" i="9"/>
  <c r="G29" i="9"/>
  <c r="G29" i="11"/>
  <c r="C30" i="11"/>
  <c r="J30" i="12"/>
  <c r="D30" i="12" s="1"/>
  <c r="F30" i="12" s="1"/>
  <c r="G29" i="12"/>
  <c r="C30" i="12"/>
  <c r="J27" i="16"/>
  <c r="G27" i="16"/>
  <c r="C27" i="16"/>
  <c r="G27" i="15"/>
  <c r="C27" i="15"/>
  <c r="G27" i="8"/>
  <c r="G27" i="7"/>
  <c r="G27" i="6"/>
  <c r="C27" i="6"/>
  <c r="G27" i="5"/>
  <c r="J27" i="8" l="1"/>
  <c r="D27" i="8" s="1"/>
  <c r="F27" i="8" s="1"/>
  <c r="G26" i="8"/>
  <c r="C27" i="8"/>
  <c r="C27" i="7"/>
  <c r="C27" i="5"/>
  <c r="J27" i="15"/>
  <c r="J30" i="10"/>
  <c r="D30" i="10" s="1"/>
  <c r="F30" i="10" s="1"/>
  <c r="J30" i="9"/>
  <c r="D30" i="9" s="1"/>
  <c r="F30" i="9" s="1"/>
  <c r="J30" i="11"/>
  <c r="D30" i="11" s="1"/>
  <c r="F30" i="11" s="1"/>
  <c r="J27" i="7"/>
  <c r="D27" i="7" s="1"/>
  <c r="F27" i="7" s="1"/>
  <c r="J27" i="6"/>
  <c r="D27" i="6" s="1"/>
  <c r="F27" i="6" s="1"/>
  <c r="J27" i="5"/>
  <c r="D27" i="5" s="1"/>
  <c r="F27" i="5" s="1"/>
  <c r="G26" i="7" l="1"/>
  <c r="G26" i="6"/>
  <c r="G26" i="5"/>
  <c r="C29" i="10"/>
  <c r="G28" i="10"/>
  <c r="G28" i="9"/>
  <c r="C29" i="9"/>
  <c r="C29" i="11"/>
  <c r="G28" i="11"/>
  <c r="C29" i="12"/>
  <c r="G28" i="12"/>
  <c r="J29" i="10" l="1"/>
  <c r="D29" i="10" s="1"/>
  <c r="F29" i="10" s="1"/>
  <c r="J29" i="9"/>
  <c r="D29" i="9" s="1"/>
  <c r="F29" i="9" s="1"/>
  <c r="J29" i="11"/>
  <c r="D29" i="11" s="1"/>
  <c r="F29" i="11" s="1"/>
  <c r="J29" i="12"/>
  <c r="D29" i="12" s="1"/>
  <c r="F29" i="12" s="1"/>
  <c r="C26" i="16"/>
  <c r="J26" i="16"/>
  <c r="D26" i="16" s="1"/>
  <c r="F26" i="16" s="1"/>
  <c r="J26" i="15"/>
  <c r="D26" i="15" s="1"/>
  <c r="F26" i="15" s="1"/>
  <c r="C26" i="15"/>
  <c r="J26" i="8"/>
  <c r="D26" i="8" s="1"/>
  <c r="F26" i="8" s="1"/>
  <c r="C26" i="8"/>
  <c r="C26" i="7"/>
  <c r="J26" i="7"/>
  <c r="D26" i="7" s="1"/>
  <c r="F26" i="7" s="1"/>
  <c r="C26" i="6"/>
  <c r="J26" i="6"/>
  <c r="D26" i="6" s="1"/>
  <c r="F26" i="6" s="1"/>
  <c r="C26" i="5"/>
  <c r="J26" i="5"/>
  <c r="D26" i="5" s="1"/>
  <c r="F26" i="5" s="1"/>
  <c r="J28" i="10" l="1"/>
  <c r="D28" i="10" s="1"/>
  <c r="F28" i="10" s="1"/>
  <c r="C28" i="10"/>
  <c r="D28" i="9"/>
  <c r="F28" i="9" s="1"/>
  <c r="C28" i="9"/>
  <c r="J28" i="9"/>
  <c r="C28" i="11"/>
  <c r="J28" i="11"/>
  <c r="D28" i="11" s="1"/>
  <c r="F28" i="11" s="1"/>
  <c r="J28" i="12"/>
  <c r="D28" i="12" s="1"/>
  <c r="F28" i="12" s="1"/>
  <c r="C28" i="12"/>
  <c r="G25" i="8"/>
  <c r="C25" i="8"/>
  <c r="J25" i="8"/>
  <c r="D25" i="8" s="1"/>
  <c r="F25" i="8" s="1"/>
  <c r="G25" i="16"/>
  <c r="D25" i="16"/>
  <c r="F25" i="16" s="1"/>
  <c r="C25" i="16"/>
  <c r="J25" i="16"/>
  <c r="J25" i="15"/>
  <c r="D25" i="15" s="1"/>
  <c r="F25" i="15" s="1"/>
  <c r="G25" i="15"/>
  <c r="C25" i="15"/>
  <c r="G25" i="7"/>
  <c r="J25" i="7"/>
  <c r="D25" i="7" s="1"/>
  <c r="F25" i="7" s="1"/>
  <c r="C25" i="7"/>
  <c r="G25" i="6"/>
  <c r="C25" i="6"/>
  <c r="J25" i="6"/>
  <c r="D25" i="6" s="1"/>
  <c r="F25" i="6" s="1"/>
  <c r="G25" i="5"/>
  <c r="J25" i="5"/>
  <c r="D25" i="5" s="1"/>
  <c r="F25" i="5" s="1"/>
  <c r="C25" i="5"/>
  <c r="G27" i="10" l="1"/>
  <c r="G27" i="9"/>
  <c r="G27" i="11"/>
  <c r="G27" i="12"/>
  <c r="J27" i="11" l="1"/>
  <c r="D27" i="11" s="1"/>
  <c r="F27" i="11" s="1"/>
  <c r="G26" i="10"/>
  <c r="C27" i="10"/>
  <c r="J27" i="10"/>
  <c r="D27" i="10" s="1"/>
  <c r="F27" i="10" s="1"/>
  <c r="J27" i="9"/>
  <c r="D27" i="9" s="1"/>
  <c r="F27" i="9" s="1"/>
  <c r="C27" i="9"/>
  <c r="G26" i="9"/>
  <c r="G26" i="11"/>
  <c r="C27" i="11"/>
  <c r="J27" i="12"/>
  <c r="D27" i="12" s="1"/>
  <c r="F27" i="12" s="1"/>
  <c r="C27" i="12"/>
  <c r="G26" i="12"/>
  <c r="G24" i="16"/>
  <c r="J24" i="16"/>
  <c r="D24" i="16" s="1"/>
  <c r="F24" i="16" s="1"/>
  <c r="C24" i="16"/>
  <c r="G24" i="15"/>
  <c r="J24" i="15"/>
  <c r="D24" i="15" s="1"/>
  <c r="F24" i="15" s="1"/>
  <c r="C24" i="15"/>
  <c r="G24" i="8"/>
  <c r="J24" i="8"/>
  <c r="D24" i="8" s="1"/>
  <c r="F24" i="8" s="1"/>
  <c r="C24" i="8"/>
  <c r="G24" i="7"/>
  <c r="G24" i="6"/>
  <c r="G24" i="5"/>
  <c r="J24" i="6" l="1"/>
  <c r="D24" i="6" s="1"/>
  <c r="F24" i="6" s="1"/>
  <c r="J24" i="5"/>
  <c r="D24" i="5" s="1"/>
  <c r="F24" i="5" s="1"/>
  <c r="J24" i="7"/>
  <c r="D24" i="7" s="1"/>
  <c r="F24" i="7" s="1"/>
  <c r="C24" i="6"/>
  <c r="C24" i="5"/>
  <c r="C24" i="7"/>
  <c r="J23" i="7" l="1"/>
  <c r="G23" i="7"/>
  <c r="C23" i="7"/>
  <c r="G22" i="8"/>
  <c r="G23" i="8"/>
  <c r="J23" i="8"/>
  <c r="D23" i="8" s="1"/>
  <c r="F23" i="8" s="1"/>
  <c r="C23" i="8"/>
  <c r="J26" i="10"/>
  <c r="D26" i="10" s="1"/>
  <c r="F26" i="10" s="1"/>
  <c r="G25" i="10"/>
  <c r="C26" i="10"/>
  <c r="J26" i="9"/>
  <c r="D26" i="9" s="1"/>
  <c r="F26" i="9" s="1"/>
  <c r="G25" i="9"/>
  <c r="C26" i="9"/>
  <c r="J26" i="11"/>
  <c r="D26" i="11" s="1"/>
  <c r="F26" i="11" s="1"/>
  <c r="G25" i="11"/>
  <c r="C26" i="11"/>
  <c r="H26" i="12"/>
  <c r="J26" i="12" s="1"/>
  <c r="D26" i="12" s="1"/>
  <c r="F26" i="12" s="1"/>
  <c r="G25" i="12"/>
  <c r="C26" i="12"/>
  <c r="J23" i="16"/>
  <c r="D23" i="16" s="1"/>
  <c r="F23" i="16" s="1"/>
  <c r="G22" i="16"/>
  <c r="G23" i="16"/>
  <c r="C23" i="16"/>
  <c r="G22" i="15"/>
  <c r="G23" i="15"/>
  <c r="J23" i="15"/>
  <c r="D23" i="15" s="1"/>
  <c r="F23" i="15" s="1"/>
  <c r="C23" i="15"/>
  <c r="J23" i="6"/>
  <c r="D23" i="6" s="1"/>
  <c r="F23" i="6" s="1"/>
  <c r="G23" i="6"/>
  <c r="G22" i="6"/>
  <c r="C23" i="6"/>
  <c r="G23" i="5"/>
  <c r="G22" i="5"/>
  <c r="C23" i="5"/>
  <c r="J23" i="5"/>
  <c r="D23" i="5" s="1"/>
  <c r="F23" i="5" s="1"/>
  <c r="G24" i="10" l="1"/>
  <c r="C25" i="10"/>
  <c r="G24" i="9"/>
  <c r="C25" i="9"/>
  <c r="G24" i="11"/>
  <c r="C25" i="11"/>
  <c r="G24" i="12"/>
  <c r="C25" i="12"/>
  <c r="J25" i="10" l="1"/>
  <c r="D25" i="10" s="1"/>
  <c r="F25" i="10" s="1"/>
  <c r="J25" i="9"/>
  <c r="D25" i="9" s="1"/>
  <c r="F25" i="9" s="1"/>
  <c r="J25" i="12"/>
  <c r="D25" i="12" s="1"/>
  <c r="F25" i="12" s="1"/>
  <c r="J25" i="11"/>
  <c r="D25" i="11" s="1"/>
  <c r="F25" i="11" s="1"/>
  <c r="J22" i="16"/>
  <c r="D22" i="16" s="1"/>
  <c r="F22" i="16" s="1"/>
  <c r="C22" i="16"/>
  <c r="J22" i="15"/>
  <c r="D22" i="15" s="1"/>
  <c r="F22" i="15" s="1"/>
  <c r="C22" i="15"/>
  <c r="J22" i="8"/>
  <c r="D22" i="8" s="1"/>
  <c r="F22" i="8" s="1"/>
  <c r="C22" i="8"/>
  <c r="J22" i="7"/>
  <c r="D22" i="7" s="1"/>
  <c r="F22" i="7" s="1"/>
  <c r="C22" i="7"/>
  <c r="C22" i="6"/>
  <c r="J22" i="6"/>
  <c r="D22" i="6" s="1"/>
  <c r="F22" i="6" s="1"/>
  <c r="C22" i="5"/>
  <c r="J22" i="5"/>
  <c r="D22" i="5" s="1"/>
  <c r="F22" i="5" s="1"/>
  <c r="G23" i="10" l="1"/>
  <c r="C24" i="10"/>
  <c r="C24" i="9"/>
  <c r="G23" i="9"/>
  <c r="G23" i="11"/>
  <c r="C24" i="11"/>
  <c r="C24" i="12"/>
  <c r="G23" i="12"/>
  <c r="G21" i="16"/>
  <c r="G21" i="15"/>
  <c r="G21" i="8"/>
  <c r="G21" i="7"/>
  <c r="G21" i="6"/>
  <c r="G21" i="5"/>
  <c r="J24" i="10" l="1"/>
  <c r="D24" i="10" s="1"/>
  <c r="F24" i="10" s="1"/>
  <c r="J24" i="9"/>
  <c r="D24" i="9" s="1"/>
  <c r="F24" i="9" s="1"/>
  <c r="J24" i="11"/>
  <c r="D24" i="11" s="1"/>
  <c r="F24" i="11" s="1"/>
  <c r="J24" i="12"/>
  <c r="D24" i="12" s="1"/>
  <c r="F24" i="12" s="1"/>
  <c r="J21" i="16"/>
  <c r="D21" i="16" s="1"/>
  <c r="F21" i="16" s="1"/>
  <c r="C21" i="16"/>
  <c r="D21" i="15"/>
  <c r="F21" i="15" s="1"/>
  <c r="J21" i="15"/>
  <c r="C21" i="15"/>
  <c r="C21" i="8"/>
  <c r="J21" i="8"/>
  <c r="D21" i="8" s="1"/>
  <c r="F21" i="8" s="1"/>
  <c r="C21" i="7"/>
  <c r="J21" i="7"/>
  <c r="D21" i="7" s="1"/>
  <c r="F21" i="7" s="1"/>
  <c r="C21" i="6"/>
  <c r="C21" i="5"/>
  <c r="J21" i="6"/>
  <c r="D21" i="6" s="1"/>
  <c r="F21" i="6" s="1"/>
  <c r="J21" i="5"/>
  <c r="D21" i="5" s="1"/>
  <c r="F21" i="5" s="1"/>
  <c r="C23" i="10" l="1"/>
  <c r="C23" i="9"/>
  <c r="C23" i="11"/>
  <c r="C23" i="12"/>
  <c r="G20" i="16"/>
  <c r="G20" i="15"/>
  <c r="G20" i="8"/>
  <c r="G20" i="7"/>
  <c r="G20" i="6"/>
  <c r="G20" i="5"/>
  <c r="J23" i="10" l="1"/>
  <c r="D23" i="10" s="1"/>
  <c r="F23" i="10" s="1"/>
  <c r="J23" i="9"/>
  <c r="D23" i="9" s="1"/>
  <c r="F23" i="9" s="1"/>
  <c r="J23" i="11"/>
  <c r="D23" i="11" s="1"/>
  <c r="F23" i="11" s="1"/>
  <c r="J23" i="12"/>
  <c r="D23" i="12" s="1"/>
  <c r="F23" i="12" s="1"/>
  <c r="C20" i="15"/>
  <c r="J20" i="15"/>
  <c r="D20" i="15" s="1"/>
  <c r="F20" i="15" s="1"/>
  <c r="J20" i="16"/>
  <c r="D20" i="16" s="1"/>
  <c r="F20" i="16" s="1"/>
  <c r="C20" i="16"/>
  <c r="J20" i="8"/>
  <c r="D20" i="8" s="1"/>
  <c r="F20" i="8" s="1"/>
  <c r="C20" i="8"/>
  <c r="C20" i="7"/>
  <c r="J20" i="7"/>
  <c r="D20" i="7" s="1"/>
  <c r="F20" i="7" s="1"/>
  <c r="C20" i="6"/>
  <c r="J20" i="6"/>
  <c r="D20" i="6" s="1"/>
  <c r="F20" i="6" s="1"/>
  <c r="C20" i="5"/>
  <c r="J20" i="5"/>
  <c r="D20" i="5" s="1"/>
  <c r="F20" i="5" s="1"/>
  <c r="G21" i="12" l="1"/>
  <c r="J22" i="10"/>
  <c r="G22" i="10"/>
  <c r="C22" i="10"/>
  <c r="G22" i="9"/>
  <c r="J22" i="9"/>
  <c r="C22" i="9"/>
  <c r="J22" i="11"/>
  <c r="G22" i="11"/>
  <c r="C22" i="11"/>
  <c r="H22" i="12"/>
  <c r="J22" i="12" s="1"/>
  <c r="D22" i="12" s="1"/>
  <c r="F22" i="12" s="1"/>
  <c r="G22" i="12"/>
  <c r="C22" i="12"/>
  <c r="J19" i="16"/>
  <c r="D19" i="16" s="1"/>
  <c r="F19" i="16" s="1"/>
  <c r="C19" i="16"/>
  <c r="G19" i="16"/>
  <c r="J19" i="15"/>
  <c r="D19" i="15" s="1"/>
  <c r="F19" i="15" s="1"/>
  <c r="G19" i="15"/>
  <c r="C19" i="15"/>
  <c r="G19" i="8"/>
  <c r="J19" i="8"/>
  <c r="D19" i="8" s="1"/>
  <c r="F19" i="8" s="1"/>
  <c r="C19" i="8"/>
  <c r="G19" i="7"/>
  <c r="J19" i="7"/>
  <c r="D19" i="7" s="1"/>
  <c r="F19" i="7" s="1"/>
  <c r="C19" i="7"/>
  <c r="G19" i="6"/>
  <c r="C19" i="6"/>
  <c r="J19" i="6"/>
  <c r="D19" i="6" s="1"/>
  <c r="F19" i="6" s="1"/>
  <c r="G19" i="5"/>
  <c r="J19" i="5"/>
  <c r="D19" i="5" s="1"/>
  <c r="F19" i="5" s="1"/>
  <c r="C19" i="5"/>
  <c r="G20" i="10" l="1"/>
  <c r="C21" i="10"/>
  <c r="G20" i="9"/>
  <c r="C21" i="9"/>
  <c r="G20" i="11"/>
  <c r="C21" i="11"/>
  <c r="G20" i="12"/>
  <c r="C21" i="12"/>
  <c r="G18" i="16"/>
  <c r="G18" i="15"/>
  <c r="G18" i="8"/>
  <c r="G18" i="7"/>
  <c r="G18" i="6"/>
  <c r="G18" i="5"/>
  <c r="J21" i="10" l="1"/>
  <c r="D21" i="10" s="1"/>
  <c r="F21" i="10" s="1"/>
  <c r="J21" i="9"/>
  <c r="D21" i="9" s="1"/>
  <c r="F21" i="9" s="1"/>
  <c r="J21" i="11"/>
  <c r="D21" i="11" s="1"/>
  <c r="F21" i="11" s="1"/>
  <c r="F18" i="16"/>
  <c r="J18" i="16"/>
  <c r="D18" i="16" s="1"/>
  <c r="C18" i="16"/>
  <c r="D18" i="15"/>
  <c r="F18" i="15" s="1"/>
  <c r="C18" i="15"/>
  <c r="J18" i="15"/>
  <c r="J18" i="8"/>
  <c r="D18" i="8" s="1"/>
  <c r="F18" i="8" s="1"/>
  <c r="C18" i="8"/>
  <c r="C18" i="6"/>
  <c r="J18" i="6"/>
  <c r="D18" i="6" s="1"/>
  <c r="F18" i="6" s="1"/>
  <c r="C18" i="5"/>
  <c r="J18" i="5"/>
  <c r="D18" i="5" s="1"/>
  <c r="F18" i="5" s="1"/>
  <c r="J18" i="7" l="1"/>
  <c r="D18" i="7" s="1"/>
  <c r="F18" i="7" s="1"/>
  <c r="C18" i="7"/>
  <c r="G19" i="10"/>
  <c r="C20" i="10"/>
  <c r="G19" i="9"/>
  <c r="C20" i="9"/>
  <c r="G19" i="11"/>
  <c r="C20" i="11"/>
  <c r="C20" i="12"/>
  <c r="G19" i="12"/>
  <c r="G17" i="16"/>
  <c r="C17" i="16"/>
  <c r="G17" i="15"/>
  <c r="C17" i="15"/>
  <c r="G17" i="8"/>
  <c r="C17" i="8"/>
  <c r="C17" i="7"/>
  <c r="G17" i="7"/>
  <c r="G17" i="6"/>
  <c r="C17" i="6"/>
  <c r="G17" i="5"/>
  <c r="C17" i="5"/>
  <c r="J20" i="10" l="1"/>
  <c r="D20" i="10" s="1"/>
  <c r="F20" i="10" s="1"/>
  <c r="J20" i="9"/>
  <c r="D20" i="9" s="1"/>
  <c r="F20" i="9" s="1"/>
  <c r="J20" i="11"/>
  <c r="D20" i="11" s="1"/>
  <c r="F20" i="11" s="1"/>
  <c r="J20" i="12"/>
  <c r="D20" i="12" s="1"/>
  <c r="F20" i="12" s="1"/>
  <c r="J17" i="16"/>
  <c r="D17" i="16" s="1"/>
  <c r="F17" i="16" s="1"/>
  <c r="J17" i="15"/>
  <c r="D17" i="15" s="1"/>
  <c r="F17" i="15" s="1"/>
  <c r="J17" i="8"/>
  <c r="D17" i="8" s="1"/>
  <c r="F17" i="8" s="1"/>
  <c r="J17" i="7"/>
  <c r="D17" i="7" s="1"/>
  <c r="F17" i="7" s="1"/>
  <c r="J17" i="6"/>
  <c r="D17" i="6" s="1"/>
  <c r="F17" i="6" s="1"/>
  <c r="J17" i="5"/>
  <c r="D17" i="5" s="1"/>
  <c r="F17" i="5" s="1"/>
  <c r="G16" i="15" l="1"/>
  <c r="J16" i="15"/>
  <c r="D16" i="15" s="1"/>
  <c r="F16" i="15" s="1"/>
  <c r="C16" i="15"/>
  <c r="J16" i="16"/>
  <c r="D16" i="16" s="1"/>
  <c r="F16" i="16" s="1"/>
  <c r="G16" i="16"/>
  <c r="C16" i="16"/>
  <c r="J19" i="10"/>
  <c r="D19" i="10" s="1"/>
  <c r="F19" i="10" s="1"/>
  <c r="G18" i="10"/>
  <c r="C19" i="10"/>
  <c r="D19" i="9"/>
  <c r="F19" i="9" s="1"/>
  <c r="G18" i="9"/>
  <c r="C19" i="9"/>
  <c r="J19" i="9"/>
  <c r="G18" i="11"/>
  <c r="C19" i="11"/>
  <c r="J19" i="11"/>
  <c r="D19" i="11" s="1"/>
  <c r="F19" i="11" s="1"/>
  <c r="G18" i="12"/>
  <c r="D19" i="12"/>
  <c r="F19" i="12" s="1"/>
  <c r="J19" i="12"/>
  <c r="C19" i="12"/>
  <c r="G16" i="7"/>
  <c r="C16" i="7"/>
  <c r="J16" i="7"/>
  <c r="D16" i="7" s="1"/>
  <c r="F16" i="7" s="1"/>
  <c r="J16" i="8"/>
  <c r="D16" i="8" s="1"/>
  <c r="F16" i="8" s="1"/>
  <c r="C16" i="8"/>
  <c r="G16" i="8"/>
  <c r="G16" i="6"/>
  <c r="C16" i="6"/>
  <c r="J16" i="6"/>
  <c r="D16" i="6" s="1"/>
  <c r="F16" i="6" s="1"/>
  <c r="G16" i="5"/>
  <c r="J16" i="5"/>
  <c r="D16" i="5" s="1"/>
  <c r="F16" i="5" s="1"/>
  <c r="C16" i="5"/>
  <c r="C18" i="10" l="1"/>
  <c r="J18" i="10"/>
  <c r="D18" i="10" s="1"/>
  <c r="F18" i="10" s="1"/>
  <c r="J18" i="9"/>
  <c r="D18" i="9" s="1"/>
  <c r="F18" i="9" s="1"/>
  <c r="C18" i="9"/>
  <c r="C18" i="11"/>
  <c r="J18" i="11"/>
  <c r="D18" i="11" s="1"/>
  <c r="F18" i="11" s="1"/>
  <c r="D18" i="12"/>
  <c r="F18" i="12" s="1"/>
  <c r="J18" i="12"/>
  <c r="C18" i="12"/>
  <c r="G15" i="16"/>
  <c r="G15" i="15"/>
  <c r="G15" i="8"/>
  <c r="G15" i="7"/>
  <c r="J15" i="7"/>
  <c r="D15" i="7" s="1"/>
  <c r="F15" i="7" s="1"/>
  <c r="C15" i="7"/>
  <c r="G15" i="6"/>
  <c r="G15" i="5"/>
  <c r="C15" i="16" l="1"/>
  <c r="J15" i="16"/>
  <c r="D15" i="16" s="1"/>
  <c r="F15" i="16" s="1"/>
  <c r="J15" i="15"/>
  <c r="D15" i="15" s="1"/>
  <c r="F15" i="15" s="1"/>
  <c r="C15" i="15"/>
  <c r="C15" i="8"/>
  <c r="J15" i="8"/>
  <c r="D15" i="8" s="1"/>
  <c r="F15" i="8" s="1"/>
  <c r="J15" i="6"/>
  <c r="D15" i="6" s="1"/>
  <c r="F15" i="6" s="1"/>
  <c r="C15" i="6"/>
  <c r="C15" i="5"/>
  <c r="J15" i="5"/>
  <c r="D15" i="5" s="1"/>
  <c r="F15" i="5" s="1"/>
  <c r="G17" i="10" l="1"/>
  <c r="G17" i="9"/>
  <c r="G17" i="11"/>
  <c r="G17" i="12"/>
  <c r="J17" i="10" l="1"/>
  <c r="D17" i="10" s="1"/>
  <c r="F17" i="10" s="1"/>
  <c r="G16" i="10"/>
  <c r="C17" i="10"/>
  <c r="J17" i="9"/>
  <c r="D17" i="9" s="1"/>
  <c r="F17" i="9" s="1"/>
  <c r="G16" i="9"/>
  <c r="C17" i="9"/>
  <c r="C17" i="11"/>
  <c r="G16" i="11"/>
  <c r="J17" i="11"/>
  <c r="D17" i="11" s="1"/>
  <c r="F17" i="11" s="1"/>
  <c r="G16" i="12"/>
  <c r="J17" i="12"/>
  <c r="D17" i="12" s="1"/>
  <c r="F17" i="12" s="1"/>
  <c r="C17" i="12"/>
  <c r="G13" i="16"/>
  <c r="G14" i="16"/>
  <c r="J14" i="16"/>
  <c r="D14" i="16" s="1"/>
  <c r="F14" i="16" s="1"/>
  <c r="C14" i="16"/>
  <c r="G14" i="15"/>
  <c r="J14" i="15"/>
  <c r="D14" i="15" s="1"/>
  <c r="F14" i="15" s="1"/>
  <c r="C14" i="15"/>
  <c r="G14" i="8"/>
  <c r="C14" i="8"/>
  <c r="J14" i="8"/>
  <c r="D14" i="8" s="1"/>
  <c r="F14" i="8" s="1"/>
  <c r="G14" i="7"/>
  <c r="J14" i="7"/>
  <c r="D14" i="7" s="1"/>
  <c r="F14" i="7" s="1"/>
  <c r="C14" i="7"/>
  <c r="G14" i="5"/>
  <c r="G14" i="6"/>
  <c r="C14" i="6"/>
  <c r="J14" i="6"/>
  <c r="D14" i="6" s="1"/>
  <c r="F14" i="6" s="1"/>
  <c r="J14" i="5"/>
  <c r="D14" i="5" s="1"/>
  <c r="F14" i="5" s="1"/>
  <c r="C14" i="5"/>
  <c r="G15" i="10" l="1"/>
  <c r="C16" i="10"/>
  <c r="J16" i="10"/>
  <c r="D16" i="10" s="1"/>
  <c r="F16" i="10" s="1"/>
  <c r="G15" i="9"/>
  <c r="J16" i="9"/>
  <c r="D16" i="9" s="1"/>
  <c r="F16" i="9" s="1"/>
  <c r="C16" i="9"/>
  <c r="G15" i="11"/>
  <c r="J16" i="11"/>
  <c r="D16" i="11" s="1"/>
  <c r="F16" i="11" s="1"/>
  <c r="C16" i="11"/>
  <c r="G15" i="12"/>
  <c r="J16" i="12"/>
  <c r="D16" i="12" s="1"/>
  <c r="F16" i="12" s="1"/>
  <c r="C16" i="12"/>
  <c r="J13" i="16"/>
  <c r="D13" i="16" s="1"/>
  <c r="F13" i="16" s="1"/>
  <c r="C13" i="16"/>
  <c r="G13" i="15"/>
  <c r="D13" i="15"/>
  <c r="F13" i="15" s="1"/>
  <c r="J13" i="15"/>
  <c r="C13" i="15"/>
  <c r="G13" i="8"/>
  <c r="J13" i="8"/>
  <c r="D13" i="8" s="1"/>
  <c r="F13" i="8" s="1"/>
  <c r="C13" i="8"/>
  <c r="G13" i="7"/>
  <c r="J13" i="7"/>
  <c r="D13" i="7" s="1"/>
  <c r="F13" i="7" s="1"/>
  <c r="C13" i="7"/>
  <c r="G13" i="6"/>
  <c r="C13" i="6"/>
  <c r="J13" i="6"/>
  <c r="D13" i="6" s="1"/>
  <c r="F13" i="6" s="1"/>
  <c r="G13" i="5"/>
  <c r="C13" i="5"/>
  <c r="J13" i="5"/>
  <c r="D13" i="5" s="1"/>
  <c r="F13" i="5" s="1"/>
  <c r="B14" i="13" l="1"/>
  <c r="G14" i="13" s="1"/>
  <c r="J15" i="10"/>
  <c r="G14" i="10"/>
  <c r="C15" i="10"/>
  <c r="G14" i="9"/>
  <c r="C15" i="9"/>
  <c r="J15" i="9"/>
  <c r="D15" i="9" s="1"/>
  <c r="F15" i="9" s="1"/>
  <c r="J15" i="11"/>
  <c r="D15" i="11" s="1"/>
  <c r="F15" i="11" s="1"/>
  <c r="G14" i="11"/>
  <c r="C15" i="11"/>
  <c r="D15" i="12"/>
  <c r="F15" i="12" s="1"/>
  <c r="J15" i="12"/>
  <c r="G14" i="12"/>
  <c r="C15" i="12"/>
  <c r="G12" i="15"/>
  <c r="G12" i="16"/>
  <c r="J12" i="16"/>
  <c r="D12" i="16" s="1"/>
  <c r="F12" i="16" s="1"/>
  <c r="C12" i="16"/>
  <c r="D12" i="15"/>
  <c r="F12" i="15" s="1"/>
  <c r="J12" i="15"/>
  <c r="C12" i="15"/>
  <c r="G12" i="8"/>
  <c r="C12" i="8"/>
  <c r="J12" i="8"/>
  <c r="D12" i="8" s="1"/>
  <c r="F12" i="8" s="1"/>
  <c r="G12" i="7"/>
  <c r="J12" i="7"/>
  <c r="D12" i="7" s="1"/>
  <c r="F12" i="7" s="1"/>
  <c r="C12" i="7"/>
  <c r="G12" i="6"/>
  <c r="C12" i="6"/>
  <c r="J12" i="6"/>
  <c r="D12" i="6" s="1"/>
  <c r="F12" i="6" s="1"/>
  <c r="G12" i="5"/>
  <c r="J12" i="5"/>
  <c r="D12" i="5" s="1"/>
  <c r="F12" i="5" s="1"/>
  <c r="C12" i="5"/>
  <c r="C14" i="13" l="1"/>
  <c r="C15" i="13"/>
  <c r="D15" i="10"/>
  <c r="F15" i="10" s="1"/>
  <c r="J14" i="9"/>
  <c r="C14" i="9"/>
  <c r="J14" i="10"/>
  <c r="C14" i="10"/>
  <c r="J14" i="11"/>
  <c r="C14" i="11"/>
  <c r="G11" i="16"/>
  <c r="G11" i="15"/>
  <c r="G11" i="8"/>
  <c r="G11" i="7"/>
  <c r="G11" i="6"/>
  <c r="G11" i="5"/>
  <c r="C14" i="12" l="1"/>
  <c r="J14" i="12"/>
  <c r="G13" i="12"/>
  <c r="C11" i="16"/>
  <c r="J11" i="6"/>
  <c r="D14" i="12" l="1"/>
  <c r="F14" i="12" s="1"/>
  <c r="J11" i="16"/>
  <c r="D11" i="16" s="1"/>
  <c r="F11" i="16" s="1"/>
  <c r="J11" i="15"/>
  <c r="D11" i="15" s="1"/>
  <c r="F11" i="15" s="1"/>
  <c r="C11" i="15"/>
  <c r="C11" i="8"/>
  <c r="J11" i="8"/>
  <c r="D11" i="8" s="1"/>
  <c r="F11" i="8" s="1"/>
  <c r="D11" i="6"/>
  <c r="F11" i="6" s="1"/>
  <c r="C11" i="7"/>
  <c r="J11" i="7"/>
  <c r="D11" i="7" s="1"/>
  <c r="F11" i="7" s="1"/>
  <c r="C11" i="6"/>
  <c r="J11" i="5"/>
  <c r="D11" i="5" s="1"/>
  <c r="F11" i="5" s="1"/>
  <c r="C11" i="5"/>
  <c r="C13" i="13"/>
  <c r="G10" i="16" l="1"/>
  <c r="G10" i="15"/>
  <c r="G10" i="8"/>
  <c r="G10" i="7"/>
  <c r="G10" i="6"/>
  <c r="G10" i="5"/>
  <c r="J10" i="16" l="1"/>
  <c r="D10" i="16" s="1"/>
  <c r="F10" i="16" s="1"/>
  <c r="C10" i="16"/>
  <c r="G9" i="16"/>
  <c r="F9" i="15"/>
  <c r="G9" i="15"/>
  <c r="C10" i="15"/>
  <c r="J10" i="15"/>
  <c r="D10" i="15" s="1"/>
  <c r="F10" i="15" s="1"/>
  <c r="A4" i="15"/>
  <c r="A4" i="16"/>
  <c r="J10" i="8"/>
  <c r="J13" i="11"/>
  <c r="E13" i="11" s="1"/>
  <c r="D14" i="11" s="1"/>
  <c r="F14" i="11" s="1"/>
  <c r="J10" i="6"/>
  <c r="C13" i="10"/>
  <c r="C13" i="9"/>
  <c r="J13" i="9"/>
  <c r="R51" i="17"/>
  <c r="T51" i="17" s="1"/>
  <c r="R50" i="17"/>
  <c r="T50" i="17" s="1"/>
  <c r="R49" i="17"/>
  <c r="T49" i="17" s="1"/>
  <c r="R48" i="17"/>
  <c r="T48" i="17" s="1"/>
  <c r="R47" i="17"/>
  <c r="T47" i="17" s="1"/>
  <c r="R46" i="17"/>
  <c r="T46" i="17" s="1"/>
  <c r="R45" i="17"/>
  <c r="T45" i="17" s="1"/>
  <c r="R44" i="17"/>
  <c r="T44" i="17" s="1"/>
  <c r="R43" i="17"/>
  <c r="T43" i="17" s="1"/>
  <c r="R42" i="17"/>
  <c r="T42" i="17" s="1"/>
  <c r="R41" i="17"/>
  <c r="T41" i="17" s="1"/>
  <c r="R40" i="17"/>
  <c r="T40" i="17" s="1"/>
  <c r="R39" i="17"/>
  <c r="T39" i="17" s="1"/>
  <c r="R38" i="17"/>
  <c r="T38" i="17" s="1"/>
  <c r="R37" i="17"/>
  <c r="T37" i="17" s="1"/>
  <c r="R36" i="17"/>
  <c r="T36" i="17" s="1"/>
  <c r="R35" i="17"/>
  <c r="T35" i="17" s="1"/>
  <c r="R34" i="17"/>
  <c r="T34" i="17" s="1"/>
  <c r="R33" i="17"/>
  <c r="T33" i="17" s="1"/>
  <c r="R32" i="17"/>
  <c r="T32" i="17" s="1"/>
  <c r="R31" i="17"/>
  <c r="T31" i="17" s="1"/>
  <c r="R30" i="17"/>
  <c r="T30" i="17" s="1"/>
  <c r="R29" i="17"/>
  <c r="T29" i="17" s="1"/>
  <c r="R28" i="17"/>
  <c r="T28" i="17" s="1"/>
  <c r="R27" i="17"/>
  <c r="T27" i="17" s="1"/>
  <c r="R26" i="17"/>
  <c r="T26" i="17" s="1"/>
  <c r="R25" i="17"/>
  <c r="T25" i="17" s="1"/>
  <c r="R24" i="17"/>
  <c r="T24" i="17" s="1"/>
  <c r="R23" i="17"/>
  <c r="T23" i="17" s="1"/>
  <c r="R22" i="17"/>
  <c r="T22" i="17" s="1"/>
  <c r="R21" i="17"/>
  <c r="T21" i="17" s="1"/>
  <c r="R20" i="17"/>
  <c r="T20" i="17" s="1"/>
  <c r="R19" i="17"/>
  <c r="T19" i="17" s="1"/>
  <c r="R18" i="17"/>
  <c r="T18" i="17" s="1"/>
  <c r="R17" i="17"/>
  <c r="T17" i="17" s="1"/>
  <c r="R16" i="17"/>
  <c r="T16" i="17" s="1"/>
  <c r="R15" i="17"/>
  <c r="T15" i="17" s="1"/>
  <c r="R14" i="17"/>
  <c r="T14" i="17" s="1"/>
  <c r="R13" i="17"/>
  <c r="T13" i="17" s="1"/>
  <c r="R12" i="17"/>
  <c r="T12" i="17" s="1"/>
  <c r="R11" i="17"/>
  <c r="T11" i="17" s="1"/>
  <c r="R10" i="17"/>
  <c r="T10" i="17" s="1"/>
  <c r="R9" i="17"/>
  <c r="T9" i="17" s="1"/>
  <c r="R8" i="17"/>
  <c r="T8" i="17" s="1"/>
  <c r="R7" i="17"/>
  <c r="T7" i="17" s="1"/>
  <c r="R6" i="17"/>
  <c r="T6" i="17" s="1"/>
  <c r="R5" i="17"/>
  <c r="T5" i="17" s="1"/>
  <c r="R4" i="17"/>
  <c r="T4" i="17" s="1"/>
  <c r="R3" i="17"/>
  <c r="T3" i="17" s="1"/>
  <c r="R2" i="17"/>
  <c r="T2" i="17" s="1"/>
  <c r="D13" i="9" l="1"/>
  <c r="F13" i="9" s="1"/>
  <c r="E13" i="9"/>
  <c r="E2" i="14"/>
  <c r="J13" i="10"/>
  <c r="E13" i="10" s="1"/>
  <c r="C13" i="11"/>
  <c r="D13" i="11"/>
  <c r="F13" i="11" s="1"/>
  <c r="C13" i="12"/>
  <c r="J13" i="12"/>
  <c r="D13" i="12" s="1"/>
  <c r="F13" i="12" s="1"/>
  <c r="D10" i="8"/>
  <c r="F10" i="8" s="1"/>
  <c r="C10" i="8"/>
  <c r="J10" i="7"/>
  <c r="D10" i="7" s="1"/>
  <c r="F10" i="7" s="1"/>
  <c r="C10" i="7"/>
  <c r="D10" i="6"/>
  <c r="F10" i="6" s="1"/>
  <c r="C10" i="6"/>
  <c r="J10" i="5"/>
  <c r="D10" i="5" s="1"/>
  <c r="F10" i="5" s="1"/>
  <c r="C10" i="5"/>
  <c r="G13" i="9" l="1"/>
  <c r="D14" i="9"/>
  <c r="F14" i="9" s="1"/>
  <c r="G13" i="10"/>
  <c r="D14" i="10"/>
  <c r="F14" i="10" s="1"/>
  <c r="D13" i="10"/>
  <c r="F13" i="10" s="1"/>
  <c r="J12" i="13"/>
  <c r="G12" i="13"/>
  <c r="F12" i="13"/>
  <c r="C12" i="13"/>
  <c r="A4" i="13"/>
  <c r="G12" i="10"/>
  <c r="G12" i="9"/>
  <c r="G12" i="11"/>
  <c r="G12" i="12"/>
  <c r="J9" i="8" l="1"/>
  <c r="D9" i="8" s="1"/>
  <c r="F9" i="8" s="1"/>
  <c r="G9" i="8"/>
  <c r="G8" i="8"/>
  <c r="C9" i="8"/>
  <c r="G9" i="7"/>
  <c r="G8" i="7"/>
  <c r="C9" i="7"/>
  <c r="J9" i="6"/>
  <c r="D9" i="6" s="1"/>
  <c r="F9" i="6" s="1"/>
  <c r="C9" i="6"/>
  <c r="G9" i="6"/>
  <c r="G9" i="5"/>
  <c r="J9" i="5"/>
  <c r="D9" i="5" s="1"/>
  <c r="F9" i="5" s="1"/>
  <c r="C9" i="5"/>
  <c r="J12" i="10"/>
  <c r="D12" i="10" s="1"/>
  <c r="F12" i="10" s="1"/>
  <c r="G11" i="10"/>
  <c r="C12" i="10"/>
  <c r="J12" i="9"/>
  <c r="D12" i="9" s="1"/>
  <c r="F12" i="9" s="1"/>
  <c r="G11" i="9"/>
  <c r="C12" i="9"/>
  <c r="J12" i="11"/>
  <c r="D12" i="11" s="1"/>
  <c r="F12" i="11" s="1"/>
  <c r="G11" i="11"/>
  <c r="C12" i="11"/>
  <c r="J12" i="12"/>
  <c r="D12" i="12" s="1"/>
  <c r="F12" i="12" s="1"/>
  <c r="G11" i="12"/>
  <c r="C12" i="12"/>
  <c r="J11" i="10" l="1"/>
  <c r="D11" i="10" s="1"/>
  <c r="F11" i="10" s="1"/>
  <c r="G10" i="10"/>
  <c r="C11" i="10"/>
  <c r="J11" i="9"/>
  <c r="D11" i="9" s="1"/>
  <c r="F11" i="9" s="1"/>
  <c r="G10" i="9"/>
  <c r="C11" i="9"/>
  <c r="J8" i="8"/>
  <c r="D8" i="8" s="1"/>
  <c r="F8" i="8" s="1"/>
  <c r="C8" i="8"/>
  <c r="G8" i="6"/>
  <c r="J8" i="6"/>
  <c r="D8" i="6" s="1"/>
  <c r="F8" i="6" s="1"/>
  <c r="C8" i="6"/>
  <c r="G8" i="5"/>
  <c r="J8" i="5"/>
  <c r="D8" i="5" s="1"/>
  <c r="F8" i="5" s="1"/>
  <c r="C8" i="5"/>
  <c r="J9" i="7"/>
  <c r="D9" i="7" s="1"/>
  <c r="F9" i="7" s="1"/>
  <c r="J8" i="7"/>
  <c r="D8" i="7" s="1"/>
  <c r="F8" i="7" s="1"/>
  <c r="G7" i="7"/>
  <c r="C8" i="7"/>
  <c r="J11" i="11"/>
  <c r="D11" i="11" s="1"/>
  <c r="F11" i="11" s="1"/>
  <c r="G10" i="11"/>
  <c r="C11" i="11"/>
  <c r="J11" i="12"/>
  <c r="D11" i="12" s="1"/>
  <c r="F11" i="12" s="1"/>
  <c r="C11" i="12"/>
  <c r="G10" i="12"/>
  <c r="C7" i="7" l="1"/>
  <c r="J10" i="9" l="1"/>
  <c r="D10" i="9" s="1"/>
  <c r="F10" i="9" s="1"/>
  <c r="G9" i="9"/>
  <c r="C10" i="9"/>
  <c r="J10" i="10"/>
  <c r="D10" i="10" s="1"/>
  <c r="F10" i="10" s="1"/>
  <c r="G9" i="10"/>
  <c r="C10" i="10"/>
  <c r="J10" i="11"/>
  <c r="D10" i="11" s="1"/>
  <c r="F10" i="11" s="1"/>
  <c r="G9" i="11"/>
  <c r="C10" i="11"/>
  <c r="J10" i="12"/>
  <c r="D10" i="12" s="1"/>
  <c r="F10" i="12" s="1"/>
  <c r="G9" i="12"/>
  <c r="C10" i="12"/>
  <c r="J9" i="10" l="1"/>
  <c r="D9" i="10" s="1"/>
  <c r="F9" i="10" s="1"/>
  <c r="G8" i="10"/>
  <c r="C9" i="10"/>
  <c r="J9" i="9"/>
  <c r="D9" i="9" s="1"/>
  <c r="F9" i="9" s="1"/>
  <c r="G8" i="9"/>
  <c r="C9" i="9"/>
  <c r="J9" i="11"/>
  <c r="D9" i="11" s="1"/>
  <c r="F9" i="11" s="1"/>
  <c r="C9" i="11"/>
  <c r="G8" i="11"/>
  <c r="J9" i="12"/>
  <c r="D9" i="12" s="1"/>
  <c r="F9" i="12" s="1"/>
  <c r="G8" i="12"/>
  <c r="C9" i="12"/>
  <c r="G7" i="9" l="1"/>
  <c r="J8" i="9"/>
  <c r="D8" i="9" s="1"/>
  <c r="F8" i="9" s="1"/>
  <c r="C8" i="9"/>
  <c r="J8" i="10"/>
  <c r="D8" i="10" s="1"/>
  <c r="F8" i="10" s="1"/>
  <c r="G7" i="10"/>
  <c r="C8" i="10"/>
  <c r="J8" i="11"/>
  <c r="D8" i="11" s="1"/>
  <c r="F8" i="11" s="1"/>
  <c r="G7" i="11"/>
  <c r="C8" i="11"/>
  <c r="G7" i="12"/>
  <c r="J8" i="12"/>
  <c r="D8" i="12" s="1"/>
  <c r="F8" i="12" s="1"/>
  <c r="C8" i="12"/>
  <c r="J7" i="10" l="1"/>
  <c r="D7" i="10" s="1"/>
  <c r="F7" i="10" s="1"/>
  <c r="G6" i="10"/>
  <c r="C7" i="10"/>
  <c r="J7" i="9"/>
  <c r="D7" i="9" s="1"/>
  <c r="F7" i="9" s="1"/>
  <c r="G6" i="9"/>
  <c r="C7" i="9"/>
  <c r="G6" i="11"/>
  <c r="C7" i="11"/>
  <c r="J7" i="11"/>
  <c r="D7" i="11" s="1"/>
  <c r="F7" i="11" s="1"/>
  <c r="J7" i="7"/>
  <c r="D7" i="7" s="1"/>
  <c r="F7" i="7" s="1"/>
  <c r="G6" i="12"/>
  <c r="C7" i="12"/>
  <c r="J7" i="12"/>
  <c r="D7" i="12" s="1"/>
  <c r="F7" i="12" s="1"/>
  <c r="G7" i="8"/>
  <c r="C7" i="8"/>
  <c r="J7" i="8"/>
  <c r="D7" i="8" s="1"/>
  <c r="F7" i="8" s="1"/>
  <c r="G7" i="6"/>
  <c r="J7" i="6"/>
  <c r="D7" i="6" s="1"/>
  <c r="F7" i="6" s="1"/>
  <c r="C7" i="6"/>
  <c r="G7" i="5"/>
  <c r="J7" i="5"/>
  <c r="D7" i="5" s="1"/>
  <c r="F7" i="5" s="1"/>
  <c r="C7" i="5"/>
  <c r="G5" i="10" l="1"/>
  <c r="J6" i="10"/>
  <c r="D6" i="10" s="1"/>
  <c r="F6" i="10" s="1"/>
  <c r="C6" i="10"/>
  <c r="G5" i="9"/>
  <c r="J6" i="9"/>
  <c r="D6" i="9" s="1"/>
  <c r="F6" i="9" s="1"/>
  <c r="C6" i="9"/>
  <c r="G5" i="11"/>
  <c r="C6" i="11"/>
  <c r="J6" i="11"/>
  <c r="D6" i="11" s="1"/>
  <c r="F6" i="11" s="1"/>
  <c r="G5" i="12"/>
  <c r="J6" i="12"/>
  <c r="D6" i="12" s="1"/>
  <c r="F6" i="12" s="1"/>
  <c r="C6" i="12"/>
  <c r="G6" i="8"/>
  <c r="J6" i="8"/>
  <c r="D6" i="8" s="1"/>
  <c r="F6" i="8" s="1"/>
  <c r="C6" i="8"/>
  <c r="G6" i="7"/>
  <c r="J6" i="7"/>
  <c r="D6" i="7" s="1"/>
  <c r="F6" i="7" s="1"/>
  <c r="C6" i="7"/>
  <c r="G6" i="6"/>
  <c r="J6" i="6"/>
  <c r="D6" i="6" s="1"/>
  <c r="F6" i="6" s="1"/>
  <c r="C6" i="6"/>
  <c r="G6" i="5"/>
  <c r="J6" i="5"/>
  <c r="D6" i="5" s="1"/>
  <c r="F6" i="5" s="1"/>
  <c r="C6" i="5"/>
  <c r="G4" i="10" l="1"/>
  <c r="C5" i="10"/>
  <c r="J5" i="10"/>
  <c r="D5" i="10" s="1"/>
  <c r="F5" i="10" s="1"/>
  <c r="G4" i="9"/>
  <c r="J5" i="9"/>
  <c r="D5" i="9" s="1"/>
  <c r="F5" i="9" s="1"/>
  <c r="C5" i="9"/>
  <c r="G4" i="11"/>
  <c r="C5" i="11"/>
  <c r="J5" i="11"/>
  <c r="D5" i="11" s="1"/>
  <c r="F5" i="11" s="1"/>
  <c r="G4" i="12"/>
  <c r="J5" i="12"/>
  <c r="D5" i="12" s="1"/>
  <c r="F5" i="12" s="1"/>
  <c r="C5" i="12"/>
  <c r="G5" i="7"/>
  <c r="J5" i="7"/>
  <c r="D5" i="7" s="1"/>
  <c r="F5" i="7" s="1"/>
  <c r="J4" i="7"/>
  <c r="C5" i="7"/>
  <c r="G5" i="8"/>
  <c r="J5" i="8"/>
  <c r="D5" i="8" s="1"/>
  <c r="F5" i="8" s="1"/>
  <c r="C5" i="8"/>
  <c r="G5" i="6"/>
  <c r="J5" i="6"/>
  <c r="D5" i="6" s="1"/>
  <c r="F5" i="6" s="1"/>
  <c r="C5" i="6"/>
  <c r="G5" i="5"/>
  <c r="J5" i="5"/>
  <c r="D5" i="5" s="1"/>
  <c r="F5" i="5" s="1"/>
  <c r="C5" i="5"/>
  <c r="G4" i="8" l="1"/>
  <c r="G3" i="8"/>
  <c r="J4" i="8"/>
  <c r="D4" i="8" s="1"/>
  <c r="F4" i="8" s="1"/>
  <c r="C4" i="8"/>
  <c r="A4" i="8"/>
  <c r="K4" i="8" s="1"/>
  <c r="L3" i="8" s="1"/>
  <c r="E3" i="7"/>
  <c r="D4" i="7" s="1"/>
  <c r="F4" i="7" s="1"/>
  <c r="G4" i="7"/>
  <c r="C4" i="7"/>
  <c r="A4" i="7"/>
  <c r="K4" i="7" s="1"/>
  <c r="L3" i="7" s="1"/>
  <c r="G4" i="6"/>
  <c r="J4" i="6"/>
  <c r="D4" i="6" s="1"/>
  <c r="F4" i="6" s="1"/>
  <c r="C4" i="6"/>
  <c r="A4" i="6"/>
  <c r="K4" i="6" s="1"/>
  <c r="L3" i="6" s="1"/>
  <c r="G3" i="6"/>
  <c r="G3" i="5"/>
  <c r="J4" i="5"/>
  <c r="D4" i="5" s="1"/>
  <c r="F4" i="5" s="1"/>
  <c r="G4" i="5"/>
  <c r="C4" i="5"/>
  <c r="A4" i="5"/>
  <c r="K4" i="5" s="1"/>
  <c r="L3" i="5" s="1"/>
  <c r="C4" i="11"/>
  <c r="G3" i="11"/>
  <c r="J4" i="11"/>
  <c r="D4" i="11" s="1"/>
  <c r="F4" i="11" s="1"/>
  <c r="A4" i="11"/>
  <c r="K4" i="11" s="1"/>
  <c r="L3" i="11" s="1"/>
  <c r="J4" i="12"/>
  <c r="D4" i="12" s="1"/>
  <c r="F4" i="12" s="1"/>
  <c r="A4" i="12"/>
  <c r="K4" i="12" s="1"/>
  <c r="L3" i="12" s="1"/>
  <c r="G3" i="12"/>
  <c r="H4" i="10"/>
  <c r="J4" i="10" s="1"/>
  <c r="D4" i="10" s="1"/>
  <c r="F4" i="10" s="1"/>
  <c r="J4" i="9"/>
  <c r="D4" i="9" s="1"/>
  <c r="F4" i="9" s="1"/>
  <c r="B3" i="9"/>
  <c r="G3" i="9" s="1"/>
  <c r="A4" i="9"/>
  <c r="K4" i="9" s="1"/>
  <c r="B3" i="10"/>
  <c r="C4" i="10" s="1"/>
  <c r="A4" i="10"/>
  <c r="K4" i="10" s="1"/>
  <c r="L3" i="10" s="1"/>
  <c r="G3" i="10" l="1"/>
  <c r="G3" i="7"/>
  <c r="C4" i="12"/>
  <c r="C4" i="9"/>
  <c r="AC59" i="1"/>
  <c r="AC58" i="1"/>
  <c r="AC57" i="1"/>
  <c r="X59" i="1"/>
  <c r="W59" i="1"/>
  <c r="Q59" i="1"/>
  <c r="R59" i="1"/>
  <c r="R58" i="1"/>
  <c r="Q58" i="1"/>
  <c r="Q57" i="1"/>
  <c r="R57" i="1"/>
  <c r="Q55" i="1"/>
  <c r="R55" i="1"/>
  <c r="Q54" i="1"/>
  <c r="R54" i="1"/>
  <c r="K58" i="1"/>
  <c r="K57" i="1"/>
  <c r="L58" i="1"/>
  <c r="K54" i="1"/>
  <c r="L54" i="1"/>
  <c r="L57" i="1"/>
  <c r="L59" i="1"/>
  <c r="K59" i="1"/>
  <c r="E54" i="1"/>
  <c r="F54" i="1"/>
  <c r="E57" i="1"/>
  <c r="F57" i="1"/>
  <c r="F58" i="1"/>
  <c r="E58" i="1"/>
  <c r="F59" i="1"/>
  <c r="E59" i="1"/>
  <c r="BH55" i="1" l="1"/>
  <c r="BG56" i="1"/>
  <c r="BO55" i="1"/>
  <c r="BN56" i="1"/>
  <c r="BA55" i="1"/>
  <c r="AZ56" i="1"/>
  <c r="AZ55" i="1"/>
  <c r="AS56" i="1"/>
  <c r="AT55" i="1"/>
  <c r="AC55" i="1"/>
  <c r="AC54" i="1"/>
  <c r="AC56" i="1"/>
  <c r="X55" i="1"/>
  <c r="W55" i="1"/>
  <c r="X56" i="1"/>
  <c r="W56" i="1"/>
  <c r="R56" i="1"/>
  <c r="Q56" i="1"/>
  <c r="F56" i="1"/>
  <c r="E56" i="1"/>
  <c r="F55" i="1"/>
  <c r="E55" i="1"/>
  <c r="L56" i="1"/>
  <c r="K56" i="1"/>
  <c r="L55" i="1"/>
  <c r="K55" i="1"/>
  <c r="AL53" i="1" l="1"/>
  <c r="AK53" i="1"/>
  <c r="AM53" i="1"/>
  <c r="AJ53" i="1"/>
  <c r="AF53" i="1"/>
  <c r="BH52" i="1"/>
  <c r="BG53" i="1"/>
  <c r="BO52" i="1"/>
  <c r="BN53" i="1"/>
  <c r="AZ53" i="1"/>
  <c r="BA52" i="1"/>
  <c r="AS52" i="1"/>
  <c r="AS53" i="1"/>
  <c r="AT52" i="1"/>
  <c r="AC53" i="1"/>
  <c r="W53" i="1"/>
  <c r="X53" i="1"/>
  <c r="Q53" i="1"/>
  <c r="R53" i="1"/>
  <c r="E53" i="1"/>
  <c r="F53" i="1"/>
  <c r="K53" i="1"/>
  <c r="L53" i="1"/>
  <c r="AF52" i="1" l="1"/>
  <c r="AM52" i="1"/>
  <c r="AL52" i="1"/>
  <c r="AK52" i="1"/>
  <c r="AJ52" i="1" l="1"/>
  <c r="BG52" i="1"/>
  <c r="BN52" i="1"/>
  <c r="BP51" i="1"/>
  <c r="BO51" i="1"/>
  <c r="BN51" i="1"/>
  <c r="BH51" i="1"/>
  <c r="BG51" i="1"/>
  <c r="BI51" i="1"/>
  <c r="BK22" i="1"/>
  <c r="BK23" i="1" s="1"/>
  <c r="BK24" i="1" s="1"/>
  <c r="BK18" i="1"/>
  <c r="BK19" i="1" s="1"/>
  <c r="BK20" i="1" s="1"/>
  <c r="BD22" i="1"/>
  <c r="BD23" i="1" s="1"/>
  <c r="BD24" i="1" s="1"/>
  <c r="BD18" i="1"/>
  <c r="BD19" i="1" s="1"/>
  <c r="BD20" i="1" s="1"/>
  <c r="AZ52" i="1"/>
  <c r="AC52" i="1"/>
  <c r="Q52" i="1"/>
  <c r="R52" i="1"/>
  <c r="W52" i="1"/>
  <c r="X52" i="1"/>
  <c r="E52" i="1"/>
  <c r="F52" i="1"/>
  <c r="K52" i="1"/>
  <c r="L52" i="1"/>
  <c r="AL51" i="1" l="1"/>
  <c r="AK51" i="1"/>
  <c r="AM51" i="1"/>
  <c r="AJ51" i="1"/>
  <c r="AF51" i="1"/>
  <c r="AC51" i="1"/>
  <c r="BB51" i="1"/>
  <c r="AZ51" i="1"/>
  <c r="BA51" i="1"/>
  <c r="AS51" i="1"/>
  <c r="AT51" i="1"/>
  <c r="W51" i="1"/>
  <c r="X51" i="1"/>
  <c r="Q51" i="1"/>
  <c r="R51" i="1"/>
  <c r="E51" i="1"/>
  <c r="F51" i="1"/>
  <c r="K51" i="1"/>
  <c r="L51" i="1"/>
  <c r="AN51" i="1" l="1"/>
  <c r="AN56" i="1"/>
  <c r="AN55" i="1"/>
  <c r="AN54" i="1"/>
  <c r="AN53" i="1"/>
  <c r="AN52" i="1"/>
  <c r="AC50" i="1"/>
  <c r="AJ50" i="1"/>
  <c r="AN50" i="1"/>
  <c r="AM50" i="1"/>
  <c r="AL50" i="1"/>
  <c r="AK50" i="1"/>
  <c r="BB46" i="1"/>
  <c r="BB47" i="1"/>
  <c r="BB48" i="1"/>
  <c r="BB49" i="1"/>
  <c r="BB50" i="1"/>
  <c r="AU46" i="1"/>
  <c r="AU47" i="1"/>
  <c r="AU48" i="1"/>
  <c r="AU49" i="1"/>
  <c r="AU50" i="1"/>
  <c r="BA50" i="1"/>
  <c r="BA49" i="1"/>
  <c r="AZ50" i="1"/>
  <c r="AT49" i="1"/>
  <c r="AS50" i="1"/>
  <c r="AT50" i="1"/>
  <c r="W50" i="1"/>
  <c r="X50" i="1"/>
  <c r="Q50" i="1"/>
  <c r="R50" i="1"/>
  <c r="E50" i="1" l="1"/>
  <c r="F50" i="1"/>
  <c r="K50" i="1"/>
  <c r="L50" i="1"/>
  <c r="AF50" i="1" l="1"/>
  <c r="AZ49" i="1" l="1"/>
  <c r="AC49" i="1"/>
  <c r="AL49" i="1"/>
  <c r="AM49" i="1"/>
  <c r="AN49" i="1"/>
  <c r="AN47" i="1"/>
  <c r="AM47" i="1"/>
  <c r="AL47" i="1"/>
  <c r="AK47" i="1"/>
  <c r="AJ47" i="1"/>
  <c r="AF47" i="1"/>
  <c r="AN48" i="1"/>
  <c r="AM48" i="1"/>
  <c r="AL48" i="1"/>
  <c r="AK48" i="1"/>
  <c r="AJ48" i="1"/>
  <c r="AF48" i="1"/>
  <c r="AF49" i="1"/>
  <c r="AK49" i="1"/>
  <c r="AJ49" i="1"/>
  <c r="BA48" i="1"/>
  <c r="AT48" i="1"/>
  <c r="AS49" i="1"/>
  <c r="Q49" i="1"/>
  <c r="R49" i="1"/>
  <c r="W49" i="1"/>
  <c r="X49" i="1"/>
  <c r="E49" i="1"/>
  <c r="F49" i="1"/>
  <c r="K49" i="1"/>
  <c r="L49" i="1"/>
  <c r="AZ48" i="1" l="1"/>
  <c r="BA47" i="1"/>
  <c r="AS48" i="1"/>
  <c r="AC47" i="1"/>
  <c r="AC48" i="1"/>
  <c r="W48" i="1"/>
  <c r="X48" i="1"/>
  <c r="Q48" i="1"/>
  <c r="R48" i="1"/>
  <c r="E48" i="1"/>
  <c r="F48" i="1"/>
  <c r="K48" i="1"/>
  <c r="L48" i="1"/>
  <c r="W47" i="1" l="1"/>
  <c r="E46" i="1"/>
  <c r="E47" i="1"/>
  <c r="F47" i="1"/>
  <c r="AZ47" i="1"/>
  <c r="BA46" i="1"/>
  <c r="AS47" i="1"/>
  <c r="AS46" i="1"/>
  <c r="AT47" i="1"/>
  <c r="X47" i="1"/>
  <c r="Q47" i="1"/>
  <c r="R47" i="1"/>
  <c r="K47" i="1"/>
  <c r="L47" i="1"/>
  <c r="AN45" i="1" l="1"/>
  <c r="AM45" i="1"/>
  <c r="AL45" i="1"/>
  <c r="AK45" i="1"/>
  <c r="AJ45" i="1"/>
  <c r="AN46" i="1"/>
  <c r="AM46" i="1"/>
  <c r="AL46" i="1"/>
  <c r="AK46" i="1"/>
  <c r="AJ46" i="1"/>
  <c r="AF46" i="1"/>
  <c r="AC46" i="1"/>
  <c r="Q46" i="1" l="1"/>
  <c r="R46" i="1"/>
  <c r="AZ46" i="1"/>
  <c r="AT46" i="1"/>
  <c r="W46" i="1"/>
  <c r="X46" i="1"/>
  <c r="K46" i="1"/>
  <c r="L46" i="1"/>
  <c r="AZ43" i="1" l="1"/>
  <c r="BA43" i="1"/>
  <c r="BB43" i="1"/>
  <c r="AZ44" i="1"/>
  <c r="BA44" i="1"/>
  <c r="BB44" i="1"/>
  <c r="AZ45" i="1"/>
  <c r="BA45" i="1"/>
  <c r="BB45" i="1"/>
  <c r="AS43" i="1" l="1"/>
  <c r="AT43" i="1"/>
  <c r="AU43" i="1"/>
  <c r="AS44" i="1"/>
  <c r="AT44" i="1"/>
  <c r="AU44" i="1"/>
  <c r="AS45" i="1"/>
  <c r="AT45" i="1"/>
  <c r="AU45" i="1"/>
  <c r="W45" i="1"/>
  <c r="X45" i="1"/>
  <c r="Q45" i="1"/>
  <c r="R45" i="1"/>
  <c r="E45" i="1"/>
  <c r="F45" i="1"/>
  <c r="K45" i="1"/>
  <c r="L45" i="1"/>
  <c r="AF45" i="1" l="1"/>
  <c r="AC45" i="1"/>
  <c r="AC44" i="1" l="1"/>
  <c r="Q44" i="1"/>
  <c r="R44" i="1"/>
  <c r="W44" i="1"/>
  <c r="X44" i="1"/>
  <c r="E44" i="1"/>
  <c r="F44" i="1"/>
  <c r="K44" i="1"/>
  <c r="L44" i="1"/>
  <c r="BB42" i="1" l="1"/>
  <c r="BA42" i="1"/>
  <c r="AZ42" i="1"/>
  <c r="AW22" i="1"/>
  <c r="AW23" i="1" s="1"/>
  <c r="AW24" i="1" s="1"/>
  <c r="AW18" i="1"/>
  <c r="AW19" i="1" s="1"/>
  <c r="AW20" i="1" s="1"/>
  <c r="AU40" i="1"/>
  <c r="AU41" i="1"/>
  <c r="AU42" i="1"/>
  <c r="Q43" i="1"/>
  <c r="R43" i="1"/>
  <c r="W43" i="1"/>
  <c r="X43" i="1"/>
  <c r="K43" i="1"/>
  <c r="AC43" i="1"/>
  <c r="L43" i="1"/>
  <c r="E43" i="1"/>
  <c r="F43" i="1"/>
  <c r="AS42" i="1" l="1"/>
  <c r="AT42" i="1"/>
  <c r="AC42" i="1"/>
  <c r="W42" i="1"/>
  <c r="X42" i="1"/>
  <c r="Q42" i="1"/>
  <c r="R42" i="1"/>
  <c r="E42" i="1"/>
  <c r="F42" i="1"/>
  <c r="K42" i="1"/>
  <c r="L42" i="1"/>
  <c r="AS41" i="1" l="1"/>
  <c r="AS40" i="1"/>
  <c r="AT41" i="1"/>
  <c r="AT40" i="1"/>
  <c r="AC41" i="1"/>
  <c r="W41" i="1"/>
  <c r="X41" i="1"/>
  <c r="Q41" i="1"/>
  <c r="R41" i="1"/>
  <c r="K41" i="1"/>
  <c r="L41" i="1"/>
  <c r="E41" i="1"/>
  <c r="F41" i="1"/>
  <c r="AC40" i="1" l="1"/>
  <c r="AC39" i="1"/>
  <c r="W40" i="1"/>
  <c r="X40" i="1"/>
  <c r="Q40" i="1"/>
  <c r="R40" i="1"/>
  <c r="K40" i="1"/>
  <c r="L40" i="1"/>
  <c r="E40" i="1"/>
  <c r="F40" i="1"/>
  <c r="AS38" i="1" l="1"/>
  <c r="AT38" i="1"/>
  <c r="AU38" i="1"/>
  <c r="AS39" i="1"/>
  <c r="AT39" i="1"/>
  <c r="AU39" i="1"/>
  <c r="Q39" i="1"/>
  <c r="R39" i="1"/>
  <c r="W39" i="1"/>
  <c r="X39" i="1"/>
  <c r="K39" i="1"/>
  <c r="L39" i="1"/>
  <c r="E39" i="1"/>
  <c r="F39" i="1"/>
  <c r="AC38" i="1" l="1"/>
  <c r="Q38" i="1"/>
  <c r="R38" i="1"/>
  <c r="W38" i="1"/>
  <c r="X38" i="1"/>
  <c r="AT37" i="1"/>
  <c r="K38" i="1"/>
  <c r="L38" i="1"/>
  <c r="F38" i="1"/>
  <c r="E38" i="1"/>
  <c r="AF36" i="1" l="1"/>
  <c r="AJ36" i="1"/>
  <c r="AK36" i="1"/>
  <c r="AL36" i="1"/>
  <c r="AM36" i="1"/>
  <c r="AN36" i="1"/>
  <c r="AJ37" i="1"/>
  <c r="AK37" i="1"/>
  <c r="AL37" i="1"/>
  <c r="AM37" i="1"/>
  <c r="AN37" i="1"/>
  <c r="AF37" i="1"/>
  <c r="AC37" i="1" l="1"/>
  <c r="AT36" i="1"/>
  <c r="AS37" i="1"/>
  <c r="AU37" i="1"/>
  <c r="K37" i="1"/>
  <c r="L37" i="1"/>
  <c r="Q37" i="1"/>
  <c r="R37" i="1"/>
  <c r="W37" i="1"/>
  <c r="W36" i="1"/>
  <c r="X37" i="1"/>
  <c r="E37" i="1"/>
  <c r="F37" i="1"/>
  <c r="AC36" i="1" l="1"/>
  <c r="AS35" i="1"/>
  <c r="AT35" i="1"/>
  <c r="AU35" i="1"/>
  <c r="AS36" i="1"/>
  <c r="AU36" i="1"/>
  <c r="X36" i="1"/>
  <c r="Q36" i="1"/>
  <c r="R36" i="1"/>
  <c r="K36" i="1"/>
  <c r="L36" i="1"/>
  <c r="E36" i="1"/>
  <c r="F36" i="1"/>
  <c r="AM35" i="1" l="1"/>
  <c r="AM34" i="1"/>
  <c r="AN35" i="1"/>
  <c r="AN34" i="1"/>
  <c r="AN33" i="1"/>
  <c r="AN32" i="1"/>
  <c r="AN31" i="1"/>
  <c r="AJ35" i="1"/>
  <c r="AK35" i="1"/>
  <c r="AL35" i="1"/>
  <c r="AJ34" i="1"/>
  <c r="AK32" i="1"/>
  <c r="AF34" i="1"/>
  <c r="AF33" i="1"/>
  <c r="AF32" i="1"/>
  <c r="AF31" i="1"/>
  <c r="AF30" i="1"/>
  <c r="AF35" i="1"/>
  <c r="AL34" i="1"/>
  <c r="AK34" i="1"/>
  <c r="AM33" i="1"/>
  <c r="AL33" i="1"/>
  <c r="AK33" i="1"/>
  <c r="AJ33" i="1"/>
  <c r="AM32" i="1"/>
  <c r="AL32" i="1"/>
  <c r="AJ32" i="1"/>
  <c r="AM31" i="1"/>
  <c r="AL31" i="1"/>
  <c r="AK31" i="1"/>
  <c r="AJ31" i="1"/>
  <c r="AN30" i="1"/>
  <c r="AM30" i="1"/>
  <c r="AL30" i="1"/>
  <c r="AK30" i="1"/>
  <c r="AJ30" i="1"/>
  <c r="AC35" i="1"/>
  <c r="AU34" i="1"/>
  <c r="AT34" i="1"/>
  <c r="AS34" i="1"/>
  <c r="X35" i="1"/>
  <c r="W35" i="1"/>
  <c r="R35" i="1"/>
  <c r="Q35" i="1"/>
  <c r="L35" i="1"/>
  <c r="K35" i="1"/>
  <c r="F35" i="1"/>
  <c r="E35" i="1"/>
  <c r="AC34" i="1" l="1"/>
  <c r="AC33" i="1"/>
  <c r="AU33" i="1"/>
  <c r="AT33" i="1"/>
  <c r="Q34" i="1"/>
  <c r="Q33" i="1"/>
  <c r="R34" i="1"/>
  <c r="R33" i="1"/>
  <c r="X34" i="1"/>
  <c r="W34" i="1"/>
  <c r="W33" i="1"/>
  <c r="L34" i="1"/>
  <c r="K34" i="1"/>
  <c r="L33" i="1"/>
  <c r="K33" i="1"/>
  <c r="F34" i="1"/>
  <c r="E34" i="1"/>
  <c r="F33" i="1"/>
  <c r="E33" i="1"/>
  <c r="AS33" i="1" l="1"/>
  <c r="AS32" i="1"/>
  <c r="AC32" i="1" l="1"/>
  <c r="V32" i="1"/>
  <c r="X32" i="1"/>
  <c r="W32" i="1"/>
  <c r="Q32" i="1"/>
  <c r="R32" i="1"/>
  <c r="K32" i="1"/>
  <c r="L32" i="1"/>
  <c r="E32" i="1"/>
  <c r="F32" i="1"/>
  <c r="AT30" i="1" l="1"/>
  <c r="AS31" i="1"/>
  <c r="AS30" i="1"/>
  <c r="AC31" i="1"/>
  <c r="W30" i="1"/>
  <c r="X31" i="1"/>
  <c r="W31" i="1"/>
  <c r="R31" i="1"/>
  <c r="Q31" i="1"/>
  <c r="R30" i="1"/>
  <c r="Q30" i="1"/>
  <c r="L31" i="1"/>
  <c r="K31" i="1"/>
  <c r="L30" i="1"/>
  <c r="K30" i="1"/>
  <c r="E31" i="1"/>
  <c r="E30" i="1"/>
  <c r="F31" i="1"/>
  <c r="F30" i="1"/>
  <c r="AC30" i="1" l="1"/>
  <c r="AK13" i="1" l="1"/>
  <c r="AK12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13" i="1"/>
  <c r="AM28" i="1"/>
  <c r="AM29" i="1"/>
  <c r="AK29" i="1" l="1"/>
  <c r="AL29" i="1"/>
  <c r="AJ29" i="1"/>
  <c r="AF29" i="1"/>
  <c r="AC29" i="1"/>
  <c r="W29" i="1"/>
  <c r="X29" i="1"/>
  <c r="Q29" i="1"/>
  <c r="R29" i="1"/>
  <c r="E29" i="1"/>
  <c r="F29" i="1"/>
  <c r="AT28" i="1"/>
  <c r="AU28" i="1"/>
  <c r="AS29" i="1"/>
  <c r="K29" i="1"/>
  <c r="L29" i="1"/>
  <c r="W28" i="1" l="1"/>
  <c r="X28" i="1"/>
  <c r="Q28" i="1"/>
  <c r="R28" i="1"/>
  <c r="K28" i="1"/>
  <c r="L28" i="1"/>
  <c r="E28" i="1"/>
  <c r="F28" i="1"/>
  <c r="AU21" i="1"/>
  <c r="AT27" i="1"/>
  <c r="AS28" i="1"/>
  <c r="AJ27" i="1" l="1"/>
  <c r="AF27" i="1"/>
  <c r="AJ26" i="1"/>
  <c r="AF26" i="1"/>
  <c r="AM26" i="1"/>
  <c r="AM27" i="1"/>
  <c r="AK25" i="1"/>
  <c r="AL25" i="1"/>
  <c r="AK26" i="1"/>
  <c r="AL26" i="1"/>
  <c r="AK27" i="1"/>
  <c r="AL27" i="1"/>
  <c r="AM25" i="1"/>
  <c r="AJ25" i="1"/>
  <c r="AF25" i="1"/>
  <c r="AM24" i="1"/>
  <c r="AJ28" i="1"/>
  <c r="AL28" i="1"/>
  <c r="AK28" i="1"/>
  <c r="AF28" i="1"/>
  <c r="AC28" i="1"/>
  <c r="AC27" i="1" l="1"/>
  <c r="AT26" i="1"/>
  <c r="AS27" i="1"/>
  <c r="AU27" i="1"/>
  <c r="AS26" i="1"/>
  <c r="AU26" i="1"/>
  <c r="X27" i="1"/>
  <c r="W27" i="1"/>
  <c r="Q27" i="1"/>
  <c r="R27" i="1"/>
  <c r="L27" i="1"/>
  <c r="K27" i="1"/>
  <c r="K26" i="1"/>
  <c r="E26" i="1"/>
  <c r="E27" i="1"/>
  <c r="F27" i="1"/>
  <c r="AC25" i="1" l="1"/>
  <c r="AC26" i="1"/>
  <c r="W26" i="1"/>
  <c r="Q26" i="1"/>
  <c r="R26" i="1"/>
  <c r="J26" i="1"/>
  <c r="L26" i="1" s="1"/>
  <c r="F26" i="1"/>
  <c r="AS21" i="1" l="1"/>
  <c r="AS25" i="1"/>
  <c r="AU25" i="1"/>
  <c r="AT24" i="1"/>
  <c r="W25" i="1"/>
  <c r="X25" i="1"/>
  <c r="Q25" i="1"/>
  <c r="R25" i="1"/>
  <c r="K25" i="1"/>
  <c r="L25" i="1"/>
  <c r="E25" i="1"/>
  <c r="F25" i="1"/>
  <c r="AU24" i="1"/>
  <c r="AS24" i="1"/>
  <c r="AU23" i="1"/>
  <c r="AU22" i="1"/>
  <c r="AT23" i="1"/>
  <c r="W24" i="1"/>
  <c r="X24" i="1"/>
  <c r="Q24" i="1"/>
  <c r="R24" i="1"/>
  <c r="K24" i="1"/>
  <c r="L24" i="1"/>
  <c r="E24" i="1"/>
  <c r="F24" i="1"/>
  <c r="AK24" i="1"/>
  <c r="AK18" i="1"/>
  <c r="AK19" i="1"/>
  <c r="AK22" i="1"/>
  <c r="AL22" i="1"/>
  <c r="AM22" i="1"/>
  <c r="AJ22" i="1"/>
  <c r="AF22" i="1"/>
  <c r="AM23" i="1"/>
  <c r="AL23" i="1"/>
  <c r="AK23" i="1"/>
  <c r="AJ23" i="1"/>
  <c r="AF23" i="1"/>
  <c r="AL24" i="1"/>
  <c r="AJ24" i="1"/>
  <c r="AF24" i="1"/>
  <c r="AC24" i="1"/>
  <c r="AT22" i="1"/>
  <c r="AS23" i="1"/>
  <c r="AS22" i="1"/>
  <c r="X23" i="1"/>
  <c r="W23" i="1"/>
  <c r="R23" i="1"/>
  <c r="Q23" i="1"/>
  <c r="L23" i="1"/>
  <c r="K23" i="1"/>
  <c r="K21" i="1"/>
  <c r="L21" i="1"/>
  <c r="F23" i="1"/>
  <c r="E23" i="1"/>
  <c r="E22" i="1"/>
  <c r="AC23" i="1"/>
  <c r="AC22" i="1"/>
  <c r="F22" i="1"/>
  <c r="B22" i="1"/>
  <c r="B23" i="1" s="1"/>
  <c r="B24" i="1" s="1"/>
  <c r="H22" i="1"/>
  <c r="H23" i="1" s="1"/>
  <c r="H24" i="1" s="1"/>
  <c r="N22" i="1"/>
  <c r="N23" i="1" s="1"/>
  <c r="N24" i="1" s="1"/>
  <c r="T22" i="1"/>
  <c r="T23" i="1" s="1"/>
  <c r="T24" i="1" s="1"/>
  <c r="Z22" i="1"/>
  <c r="Z23" i="1" s="1"/>
  <c r="Z24" i="1" s="1"/>
  <c r="AU20" i="1"/>
  <c r="AK21" i="1"/>
  <c r="AL21" i="1"/>
  <c r="AM21" i="1"/>
  <c r="AJ21" i="1"/>
  <c r="AF21" i="1"/>
  <c r="AC21" i="1"/>
  <c r="Q21" i="1"/>
  <c r="R21" i="1"/>
  <c r="X21" i="1"/>
  <c r="W21" i="1"/>
  <c r="E21" i="1"/>
  <c r="F21" i="1"/>
  <c r="AP22" i="1"/>
  <c r="AP23" i="1" s="1"/>
  <c r="AP24" i="1" s="1"/>
  <c r="AS20" i="1"/>
  <c r="AT20" i="1"/>
  <c r="AT19" i="1"/>
  <c r="AK20" i="1"/>
  <c r="AL20" i="1"/>
  <c r="AM20" i="1"/>
  <c r="AJ20" i="1"/>
  <c r="AF20" i="1"/>
  <c r="AC20" i="1"/>
  <c r="X18" i="1"/>
  <c r="W18" i="1"/>
  <c r="W20" i="1"/>
  <c r="X20" i="1"/>
  <c r="Q20" i="1"/>
  <c r="R20" i="1"/>
  <c r="R19" i="1"/>
  <c r="Q19" i="1"/>
  <c r="K20" i="1"/>
  <c r="K18" i="1"/>
  <c r="L20" i="1"/>
  <c r="L18" i="1"/>
  <c r="K19" i="1"/>
  <c r="L19" i="1"/>
  <c r="E19" i="1"/>
  <c r="F18" i="1"/>
  <c r="E18" i="1"/>
  <c r="F19" i="1"/>
  <c r="F20" i="1"/>
  <c r="E20" i="1"/>
  <c r="AL19" i="1"/>
  <c r="AM19" i="1"/>
  <c r="AJ19" i="1"/>
  <c r="AF19" i="1"/>
  <c r="AU13" i="1"/>
  <c r="AU14" i="1"/>
  <c r="AU15" i="1"/>
  <c r="AU16" i="1"/>
  <c r="AU17" i="1"/>
  <c r="AU18" i="1"/>
  <c r="AU19" i="1"/>
  <c r="AU12" i="1"/>
  <c r="Q18" i="1"/>
  <c r="R18" i="1"/>
  <c r="AS19" i="1"/>
  <c r="AT18" i="1"/>
  <c r="AA19" i="1"/>
  <c r="AC19" i="1" s="1"/>
  <c r="AL18" i="1"/>
  <c r="AM18" i="1"/>
  <c r="AJ18" i="1"/>
  <c r="AF17" i="1"/>
  <c r="AF18" i="1"/>
  <c r="AC18" i="1"/>
  <c r="AS18" i="1"/>
  <c r="AT17" i="1"/>
  <c r="AP18" i="1"/>
  <c r="AP19" i="1" s="1"/>
  <c r="AP20" i="1" s="1"/>
  <c r="Z18" i="1"/>
  <c r="Z19" i="1" s="1"/>
  <c r="Z20" i="1" s="1"/>
  <c r="AK17" i="1"/>
  <c r="AL17" i="1"/>
  <c r="AM17" i="1"/>
  <c r="AJ17" i="1"/>
  <c r="AS17" i="1"/>
  <c r="AT16" i="1"/>
  <c r="X17" i="1"/>
  <c r="W17" i="1"/>
  <c r="T17" i="1"/>
  <c r="T18" i="1" s="1"/>
  <c r="T19" i="1" s="1"/>
  <c r="T20" i="1" s="1"/>
  <c r="Q17" i="1"/>
  <c r="R17" i="1"/>
  <c r="K17" i="1"/>
  <c r="L17" i="1"/>
  <c r="F17" i="1"/>
  <c r="E17" i="1"/>
  <c r="AC17" i="1"/>
  <c r="N17" i="1"/>
  <c r="N18" i="1" s="1"/>
  <c r="N19" i="1" s="1"/>
  <c r="N20" i="1" s="1"/>
  <c r="H17" i="1"/>
  <c r="H18" i="1" s="1"/>
  <c r="H19" i="1" s="1"/>
  <c r="H20" i="1" s="1"/>
  <c r="B17" i="1"/>
  <c r="B18" i="1" s="1"/>
  <c r="B19" i="1" s="1"/>
  <c r="B20" i="1" s="1"/>
  <c r="AF13" i="1"/>
  <c r="AF14" i="1"/>
  <c r="AF15" i="1"/>
  <c r="AF16" i="1"/>
  <c r="AF12" i="1"/>
  <c r="AM14" i="1"/>
  <c r="AM13" i="1"/>
  <c r="AM12" i="1"/>
  <c r="AL16" i="1"/>
  <c r="AL15" i="1"/>
  <c r="AK16" i="1"/>
  <c r="AK15" i="1"/>
  <c r="AM16" i="1"/>
  <c r="AJ16" i="1"/>
  <c r="AC16" i="1"/>
  <c r="AT15" i="1"/>
  <c r="AS16" i="1"/>
  <c r="Q16" i="1"/>
  <c r="R16" i="1"/>
  <c r="K16" i="1"/>
  <c r="L16" i="1"/>
  <c r="E16" i="1"/>
  <c r="F16" i="1"/>
  <c r="B14" i="1"/>
  <c r="B15" i="1" s="1"/>
  <c r="AT14" i="1"/>
  <c r="AM15" i="1"/>
  <c r="AL12" i="1"/>
  <c r="AL13" i="1"/>
  <c r="AL14" i="1"/>
  <c r="AJ12" i="1"/>
  <c r="AJ13" i="1"/>
  <c r="AJ14" i="1"/>
  <c r="AJ15" i="1"/>
  <c r="AJ11" i="1"/>
  <c r="AK14" i="1"/>
  <c r="AM11" i="1"/>
  <c r="AC11" i="1"/>
  <c r="AC12" i="1"/>
  <c r="AC13" i="1"/>
  <c r="AC14" i="1"/>
  <c r="AC15" i="1"/>
  <c r="AC10" i="1"/>
  <c r="AS13" i="1"/>
  <c r="AS14" i="1"/>
  <c r="AS15" i="1"/>
  <c r="AS12" i="1"/>
  <c r="AT13" i="1"/>
  <c r="R15" i="1"/>
  <c r="Q15" i="1"/>
  <c r="Q14" i="1"/>
  <c r="Q13" i="1"/>
  <c r="Q12" i="1"/>
  <c r="Q11" i="1"/>
  <c r="Q10" i="1"/>
  <c r="Q9" i="1"/>
  <c r="Q8" i="1"/>
  <c r="Q7" i="1"/>
  <c r="Q6" i="1"/>
  <c r="Q5" i="1"/>
  <c r="Q4" i="1"/>
  <c r="L15" i="1"/>
  <c r="K4" i="1"/>
  <c r="K5" i="1"/>
  <c r="K6" i="1"/>
  <c r="K7" i="1"/>
  <c r="K8" i="1"/>
  <c r="K9" i="1"/>
  <c r="K10" i="1"/>
  <c r="K11" i="1"/>
  <c r="K12" i="1"/>
  <c r="K13" i="1"/>
  <c r="K14" i="1"/>
  <c r="K15" i="1"/>
  <c r="E15" i="1"/>
  <c r="F15" i="1"/>
  <c r="R14" i="1"/>
  <c r="E5" i="1"/>
  <c r="E6" i="1"/>
  <c r="E7" i="1"/>
  <c r="E8" i="1"/>
  <c r="E9" i="1"/>
  <c r="E10" i="1"/>
  <c r="E11" i="1"/>
  <c r="E12" i="1"/>
  <c r="E13" i="1"/>
  <c r="E14" i="1"/>
  <c r="E4" i="1"/>
  <c r="F14" i="1"/>
  <c r="L14" i="1"/>
  <c r="R13" i="1"/>
  <c r="L13" i="1"/>
  <c r="F13" i="1"/>
  <c r="AT12" i="1"/>
  <c r="AT11" i="1"/>
  <c r="R12" i="1"/>
  <c r="F12" i="1"/>
  <c r="L12" i="1"/>
  <c r="F46" i="1"/>
  <c r="J21" i="12"/>
  <c r="D21" i="12" s="1"/>
  <c r="F21" i="12" s="1"/>
  <c r="J71" i="11"/>
  <c r="J86" i="12"/>
  <c r="J94" i="8"/>
  <c r="D94" i="8" s="1"/>
  <c r="F94" i="8" s="1"/>
</calcChain>
</file>

<file path=xl/sharedStrings.xml><?xml version="1.0" encoding="utf-8"?>
<sst xmlns="http://schemas.openxmlformats.org/spreadsheetml/2006/main" count="745" uniqueCount="470">
  <si>
    <t>XU</t>
    <phoneticPr fontId="1" type="noConversion"/>
  </si>
  <si>
    <t>FXI</t>
    <phoneticPr fontId="1" type="noConversion"/>
  </si>
  <si>
    <t>Ex ante</t>
    <phoneticPr fontId="1" type="noConversion"/>
  </si>
  <si>
    <t>Ex Post</t>
    <phoneticPr fontId="1" type="noConversion"/>
  </si>
  <si>
    <t>XJP UK</t>
    <phoneticPr fontId="1" type="noConversion"/>
  </si>
  <si>
    <t>Cash close</t>
    <phoneticPr fontId="1" type="noConversion"/>
  </si>
  <si>
    <t>Prem/Disc</t>
    <phoneticPr fontId="1" type="noConversion"/>
  </si>
  <si>
    <t>1D Ret</t>
    <phoneticPr fontId="1" type="noConversion"/>
  </si>
  <si>
    <t xml:space="preserve">  </t>
    <phoneticPr fontId="1" type="noConversion"/>
  </si>
  <si>
    <t>1D ret</t>
    <phoneticPr fontId="1" type="noConversion"/>
  </si>
  <si>
    <t>1D return</t>
    <phoneticPr fontId="1" type="noConversion"/>
  </si>
  <si>
    <t>Disc/Premium</t>
    <phoneticPr fontId="1" type="noConversion"/>
  </si>
  <si>
    <t>Cash open</t>
    <phoneticPr fontId="1" type="noConversion"/>
  </si>
  <si>
    <t>T+1 Fut @ 2am</t>
    <phoneticPr fontId="1" type="noConversion"/>
  </si>
  <si>
    <t>Cash 1D Ret</t>
    <phoneticPr fontId="1" type="noConversion"/>
  </si>
  <si>
    <t>Fut @ 3pm</t>
    <phoneticPr fontId="1" type="noConversion"/>
  </si>
  <si>
    <t>Fut @ 4pm</t>
    <phoneticPr fontId="1" type="noConversion"/>
  </si>
  <si>
    <t>3pm Fut/Cash</t>
    <phoneticPr fontId="1" type="noConversion"/>
  </si>
  <si>
    <t>NightChg</t>
    <phoneticPr fontId="1" type="noConversion"/>
  </si>
  <si>
    <t>Fut @ 9am</t>
    <phoneticPr fontId="1" type="noConversion"/>
  </si>
  <si>
    <t>Fut @ 930</t>
    <phoneticPr fontId="1" type="noConversion"/>
  </si>
  <si>
    <t>PreOpen Ret</t>
    <phoneticPr fontId="1" type="noConversion"/>
  </si>
  <si>
    <t>Disc/Premium T+1</t>
    <phoneticPr fontId="1" type="noConversion"/>
  </si>
  <si>
    <t>Ret 2am-4pm</t>
    <phoneticPr fontId="1" type="noConversion"/>
  </si>
  <si>
    <t>Ret 4pm-4pm</t>
    <phoneticPr fontId="1" type="noConversion"/>
  </si>
  <si>
    <t>News</t>
    <phoneticPr fontId="1" type="noConversion"/>
  </si>
  <si>
    <t>降息降准</t>
    <phoneticPr fontId="1" type="noConversion"/>
  </si>
  <si>
    <t>Fri</t>
  </si>
  <si>
    <t>Sun</t>
  </si>
  <si>
    <t>Mon</t>
  </si>
  <si>
    <t>Tue</t>
  </si>
  <si>
    <t>Wed</t>
  </si>
  <si>
    <t>Thu</t>
  </si>
  <si>
    <t>Sat</t>
  </si>
  <si>
    <t>五中全会</t>
    <phoneticPr fontId="1" type="noConversion"/>
  </si>
  <si>
    <t>官方PMI</t>
    <phoneticPr fontId="1" type="noConversion"/>
  </si>
  <si>
    <t>五中全会, Merkel visits china</t>
    <phoneticPr fontId="1" type="noConversion"/>
  </si>
  <si>
    <t>财新综合PMI 服务业PMI</t>
    <phoneticPr fontId="1" type="noConversion"/>
  </si>
  <si>
    <t>Hollande vists china</t>
    <phoneticPr fontId="1" type="noConversion"/>
  </si>
  <si>
    <t>财新制造业PMI, HollandE visits china</t>
    <phoneticPr fontId="1" type="noConversion"/>
  </si>
  <si>
    <t>49.8 (forecast: 50.0) (last: 49.8)</t>
    <phoneticPr fontId="1" type="noConversion"/>
  </si>
  <si>
    <t>6:25 RBA speaks</t>
    <phoneticPr fontId="1" type="noConversion"/>
  </si>
  <si>
    <t>21:30 US payrolls</t>
    <phoneticPr fontId="1" type="noConversion"/>
  </si>
  <si>
    <t>综合PMI49.9(E 48), 财新服务业PMI 52 (50.5)</t>
    <phoneticPr fontId="1" type="noConversion"/>
  </si>
  <si>
    <t>Market</t>
    <phoneticPr fontId="1" type="noConversion"/>
  </si>
  <si>
    <t>市场大涨。周小川的关于沪港通年内推出的言论（后被证实是527日的演讲摘录），习马会，财新服务业PMI大幅回暖。其根本原因在于阴险7天，处于低点，成交量下降，市场在找任何理由去买。市场完全没有受沪港通年内不会开通所影响。不能说是理性。</t>
    <phoneticPr fontId="1" type="noConversion"/>
  </si>
  <si>
    <t>9am/pvs 3</t>
    <phoneticPr fontId="1" type="noConversion"/>
  </si>
  <si>
    <t>CNXT</t>
    <phoneticPr fontId="1" type="noConversion"/>
  </si>
  <si>
    <t>ASHR</t>
    <phoneticPr fontId="1" type="noConversion"/>
  </si>
  <si>
    <t>ASHS</t>
    <phoneticPr fontId="1" type="noConversion"/>
  </si>
  <si>
    <t>Close</t>
    <phoneticPr fontId="1" type="noConversion"/>
  </si>
  <si>
    <t>Confirmed NAV</t>
    <phoneticPr fontId="1" type="noConversion"/>
  </si>
  <si>
    <t>Constructed NAV</t>
    <phoneticPr fontId="1" type="noConversion"/>
  </si>
  <si>
    <t>Index Open</t>
    <phoneticPr fontId="1" type="noConversion"/>
  </si>
  <si>
    <t>Index Close</t>
    <phoneticPr fontId="1" type="noConversion"/>
  </si>
  <si>
    <t>Index Change</t>
    <phoneticPr fontId="1" type="noConversion"/>
  </si>
  <si>
    <t>Confirmed Disc</t>
    <phoneticPr fontId="1" type="noConversion"/>
  </si>
  <si>
    <t>Cons discount</t>
    <phoneticPr fontId="1" type="noConversion"/>
  </si>
  <si>
    <t>Change on Day</t>
    <phoneticPr fontId="1" type="noConversion"/>
  </si>
  <si>
    <t>SZ:399006</t>
    <phoneticPr fontId="1" type="noConversion"/>
  </si>
  <si>
    <t>SH:000905</t>
    <phoneticPr fontId="1" type="noConversion"/>
  </si>
  <si>
    <t>FTSE China A50</t>
    <phoneticPr fontId="1" type="noConversion"/>
  </si>
  <si>
    <t>CYB:399006</t>
    <phoneticPr fontId="1" type="noConversion"/>
  </si>
  <si>
    <t>Constructed discount</t>
    <phoneticPr fontId="1" type="noConversion"/>
  </si>
  <si>
    <t>INFO</t>
    <phoneticPr fontId="1" type="noConversion"/>
  </si>
  <si>
    <t>Market Cap</t>
    <phoneticPr fontId="1" type="noConversion"/>
  </si>
  <si>
    <t>1.71B</t>
    <phoneticPr fontId="1" type="noConversion"/>
  </si>
  <si>
    <t>Top Constituents</t>
    <phoneticPr fontId="1" type="noConversion"/>
  </si>
  <si>
    <t>Tencent</t>
    <phoneticPr fontId="1" type="noConversion"/>
  </si>
  <si>
    <t>BABA</t>
    <phoneticPr fontId="1" type="noConversion"/>
  </si>
  <si>
    <t>BIDU</t>
    <phoneticPr fontId="1" type="noConversion"/>
  </si>
  <si>
    <t>China Mobile</t>
    <phoneticPr fontId="1" type="noConversion"/>
  </si>
  <si>
    <t>CCB</t>
    <phoneticPr fontId="1" type="noConversion"/>
  </si>
  <si>
    <t>ICBC</t>
    <phoneticPr fontId="1" type="noConversion"/>
  </si>
  <si>
    <t>Alibaba</t>
    <phoneticPr fontId="1" type="noConversion"/>
  </si>
  <si>
    <t>Bank of China</t>
    <phoneticPr fontId="1" type="noConversion"/>
  </si>
  <si>
    <t>Ping An Insurance</t>
    <phoneticPr fontId="1" type="noConversion"/>
  </si>
  <si>
    <t>BAIDU</t>
    <phoneticPr fontId="1" type="noConversion"/>
  </si>
  <si>
    <t>CNOOC</t>
    <phoneticPr fontId="1" type="noConversion"/>
  </si>
  <si>
    <t>China life Insu</t>
    <phoneticPr fontId="1" type="noConversion"/>
  </si>
  <si>
    <t>PetroChina</t>
    <phoneticPr fontId="1" type="noConversion"/>
  </si>
  <si>
    <t>COLI</t>
    <phoneticPr fontId="1" type="noConversion"/>
  </si>
  <si>
    <t>China Pacific Insurance</t>
    <phoneticPr fontId="1" type="noConversion"/>
  </si>
  <si>
    <t>China Merchants Bk</t>
    <phoneticPr fontId="1" type="noConversion"/>
  </si>
  <si>
    <t>ABC</t>
    <phoneticPr fontId="1" type="noConversion"/>
  </si>
  <si>
    <t>China Unicom HK</t>
    <phoneticPr fontId="1" type="noConversion"/>
  </si>
  <si>
    <t xml:space="preserve">Sinopec </t>
    <phoneticPr fontId="1" type="noConversion"/>
  </si>
  <si>
    <t>4.2B</t>
    <phoneticPr fontId="1" type="noConversion"/>
  </si>
  <si>
    <t>Name</t>
    <phoneticPr fontId="1" type="noConversion"/>
  </si>
  <si>
    <t>Haitong CSI300 Index</t>
    <phoneticPr fontId="1" type="noConversion"/>
  </si>
  <si>
    <t>Ticker</t>
    <phoneticPr fontId="1" type="noConversion"/>
  </si>
  <si>
    <t>Current</t>
    <phoneticPr fontId="1" type="noConversion"/>
  </si>
  <si>
    <t>NAV</t>
    <phoneticPr fontId="1" type="noConversion"/>
  </si>
  <si>
    <t>P/D</t>
    <phoneticPr fontId="1" type="noConversion"/>
  </si>
  <si>
    <t>Market Cap</t>
    <phoneticPr fontId="1" type="noConversion"/>
  </si>
  <si>
    <t>Avg Vol</t>
    <phoneticPr fontId="1" type="noConversion"/>
  </si>
  <si>
    <t>Comment</t>
    <phoneticPr fontId="1" type="noConversion"/>
  </si>
  <si>
    <t>Too small</t>
    <phoneticPr fontId="1" type="noConversion"/>
  </si>
  <si>
    <t>A share</t>
    <phoneticPr fontId="1" type="noConversion"/>
  </si>
  <si>
    <t>H Share</t>
    <phoneticPr fontId="1" type="noConversion"/>
  </si>
  <si>
    <t>China South Air</t>
    <phoneticPr fontId="1" type="noConversion"/>
  </si>
  <si>
    <t>Chinese</t>
    <phoneticPr fontId="1" type="noConversion"/>
  </si>
  <si>
    <t>Ticker</t>
    <phoneticPr fontId="1" type="noConversion"/>
  </si>
  <si>
    <t>Concat ticker</t>
    <phoneticPr fontId="1" type="noConversion"/>
  </si>
  <si>
    <t>农业银行</t>
  </si>
  <si>
    <t>601288</t>
  </si>
  <si>
    <t>中国银行</t>
  </si>
  <si>
    <t>601988</t>
  </si>
  <si>
    <t>交通银行</t>
  </si>
  <si>
    <t>601328</t>
  </si>
  <si>
    <t>比亚迪</t>
  </si>
  <si>
    <t>002594</t>
  </si>
  <si>
    <t>中信银行</t>
  </si>
  <si>
    <t>601998</t>
  </si>
  <si>
    <t>中国交建</t>
  </si>
  <si>
    <t>601800</t>
  </si>
  <si>
    <t>建设银行</t>
  </si>
  <si>
    <t>601939</t>
  </si>
  <si>
    <t>光大银行</t>
  </si>
  <si>
    <t>601818</t>
  </si>
  <si>
    <t>中国人寿</t>
  </si>
  <si>
    <t>601628</t>
  </si>
  <si>
    <t>招商银行</t>
  </si>
  <si>
    <t>600036</t>
  </si>
  <si>
    <t>民生银行</t>
  </si>
  <si>
    <t>600016</t>
  </si>
  <si>
    <t>中国核电</t>
  </si>
  <si>
    <t>601985</t>
  </si>
  <si>
    <t>中国太保</t>
  </si>
  <si>
    <t>601601</t>
  </si>
  <si>
    <t>中国石化</t>
  </si>
  <si>
    <t>600028</t>
  </si>
  <si>
    <t>中国铁建</t>
  </si>
  <si>
    <t>601186</t>
  </si>
  <si>
    <t>中国中铁</t>
  </si>
  <si>
    <t>601390</t>
  </si>
  <si>
    <t>中国神华</t>
  </si>
  <si>
    <t>601088</t>
  </si>
  <si>
    <t>中国重工</t>
  </si>
  <si>
    <t>601989</t>
  </si>
  <si>
    <t>中国建筑</t>
  </si>
  <si>
    <t>601668</t>
  </si>
  <si>
    <t>中国联通</t>
  </si>
  <si>
    <t>600050</t>
  </si>
  <si>
    <t>万  科Ａ</t>
  </si>
  <si>
    <t>000002</t>
  </si>
  <si>
    <t>中信证券</t>
  </si>
  <si>
    <t>600030</t>
  </si>
  <si>
    <t>中国中车</t>
  </si>
  <si>
    <t>601766</t>
  </si>
  <si>
    <t>大秦铁路</t>
  </si>
  <si>
    <t>601006</t>
  </si>
  <si>
    <t>广发证券</t>
  </si>
  <si>
    <t>000776</t>
  </si>
  <si>
    <t>格力电器</t>
  </si>
  <si>
    <t>000651</t>
  </si>
  <si>
    <t>国信证券</t>
  </si>
  <si>
    <t>002736</t>
  </si>
  <si>
    <t>国泰君安</t>
  </si>
  <si>
    <t>601211</t>
  </si>
  <si>
    <t>海通证券</t>
  </si>
  <si>
    <t>600837</t>
  </si>
  <si>
    <t>海康威视</t>
  </si>
  <si>
    <t>002415</t>
  </si>
  <si>
    <t>华能国际</t>
  </si>
  <si>
    <t>600011</t>
  </si>
  <si>
    <t>华泰证券</t>
  </si>
  <si>
    <t>601688</t>
  </si>
  <si>
    <t>工商银行</t>
  </si>
  <si>
    <t>601398</t>
  </si>
  <si>
    <t>兴业银行</t>
  </si>
  <si>
    <t>601166</t>
  </si>
  <si>
    <t>包钢股份</t>
  </si>
  <si>
    <t>600010</t>
  </si>
  <si>
    <t>贵州茅台</t>
  </si>
  <si>
    <t>600519</t>
  </si>
  <si>
    <t>美的集团</t>
  </si>
  <si>
    <t>000333</t>
  </si>
  <si>
    <t>新华保险</t>
  </si>
  <si>
    <t>601336</t>
  </si>
  <si>
    <t>中国石油</t>
  </si>
  <si>
    <t>601857</t>
  </si>
  <si>
    <t>平安银行</t>
  </si>
  <si>
    <t>000001</t>
  </si>
  <si>
    <t>中国平安</t>
  </si>
  <si>
    <t>601318</t>
  </si>
  <si>
    <t>中国电建</t>
  </si>
  <si>
    <t>601669</t>
  </si>
  <si>
    <t>上汽集团</t>
  </si>
  <si>
    <t>600104</t>
  </si>
  <si>
    <t>上海电气</t>
  </si>
  <si>
    <t>601727</t>
  </si>
  <si>
    <t>上港集团</t>
  </si>
  <si>
    <t>600018</t>
  </si>
  <si>
    <t>浦发银行</t>
  </si>
  <si>
    <t>600000</t>
  </si>
  <si>
    <t>上海莱士</t>
  </si>
  <si>
    <t>002252</t>
  </si>
  <si>
    <t>申万宏源</t>
  </si>
  <si>
    <t>000166</t>
  </si>
  <si>
    <t>苏宁云商</t>
  </si>
  <si>
    <t>002024</t>
  </si>
  <si>
    <t>浙能电力</t>
  </si>
  <si>
    <t>600023</t>
  </si>
  <si>
    <t>000898</t>
  </si>
  <si>
    <t>000063</t>
  </si>
  <si>
    <t>000338</t>
  </si>
  <si>
    <t>600029</t>
  </si>
  <si>
    <t>601991</t>
  </si>
  <si>
    <t>600027</t>
  </si>
  <si>
    <t>601588</t>
  </si>
  <si>
    <t>600115</t>
  </si>
  <si>
    <t>600362</t>
  </si>
  <si>
    <t>601808</t>
  </si>
  <si>
    <t>601111</t>
  </si>
  <si>
    <t>601866</t>
  </si>
  <si>
    <t>601107</t>
  </si>
  <si>
    <t>601600</t>
  </si>
  <si>
    <t>601899</t>
  </si>
  <si>
    <t>601618</t>
  </si>
  <si>
    <t>601919</t>
  </si>
  <si>
    <t>601333</t>
  </si>
  <si>
    <t>600026</t>
  </si>
  <si>
    <t>600188</t>
  </si>
  <si>
    <t>600875</t>
  </si>
  <si>
    <t>601898</t>
  </si>
  <si>
    <t>600585</t>
  </si>
  <si>
    <t>600600</t>
  </si>
  <si>
    <t>600808</t>
  </si>
  <si>
    <t>600377</t>
  </si>
  <si>
    <t>Datang Power</t>
    <phoneticPr fontId="1" type="noConversion"/>
  </si>
  <si>
    <t>Huadian Power</t>
    <phoneticPr fontId="1" type="noConversion"/>
  </si>
  <si>
    <t>Air China</t>
    <phoneticPr fontId="1" type="noConversion"/>
  </si>
  <si>
    <t>China oilfield</t>
    <phoneticPr fontId="1" type="noConversion"/>
  </si>
  <si>
    <t>jiangxi copper</t>
    <phoneticPr fontId="1" type="noConversion"/>
  </si>
  <si>
    <t>china east air</t>
    <phoneticPr fontId="1" type="noConversion"/>
  </si>
  <si>
    <t>beijing N star</t>
    <phoneticPr fontId="1" type="noConversion"/>
  </si>
  <si>
    <t>SH Electric</t>
    <phoneticPr fontId="1" type="noConversion"/>
  </si>
  <si>
    <t>CSCL</t>
    <phoneticPr fontId="1" type="noConversion"/>
  </si>
  <si>
    <t>Sichuan Express</t>
    <phoneticPr fontId="1" type="noConversion"/>
  </si>
  <si>
    <t>Zijin Mining</t>
    <phoneticPr fontId="1" type="noConversion"/>
  </si>
  <si>
    <t>MCC</t>
    <phoneticPr fontId="1" type="noConversion"/>
  </si>
  <si>
    <t>Huaneng Power</t>
    <phoneticPr fontId="1" type="noConversion"/>
  </si>
  <si>
    <t>CHINA COSCO</t>
    <phoneticPr fontId="1" type="noConversion"/>
  </si>
  <si>
    <t>GUANGSHEN RAIL</t>
    <phoneticPr fontId="1" type="noConversion"/>
  </si>
  <si>
    <t>CHINA SHIP DEV</t>
    <phoneticPr fontId="1" type="noConversion"/>
  </si>
  <si>
    <t>YANZHOU COAL</t>
    <phoneticPr fontId="1" type="noConversion"/>
  </si>
  <si>
    <t>DONGFANG ELEC</t>
    <phoneticPr fontId="1" type="noConversion"/>
  </si>
  <si>
    <t>WEICHAI POWER</t>
    <phoneticPr fontId="1" type="noConversion"/>
  </si>
  <si>
    <t>PETROCHINA</t>
    <phoneticPr fontId="1" type="noConversion"/>
  </si>
  <si>
    <t>SINOPEC</t>
    <phoneticPr fontId="1" type="noConversion"/>
  </si>
  <si>
    <t>CITIC BANK</t>
    <phoneticPr fontId="1" type="noConversion"/>
  </si>
  <si>
    <t>CHINA COAL</t>
    <phoneticPr fontId="1" type="noConversion"/>
  </si>
  <si>
    <t>CHINA RAILWAY</t>
    <phoneticPr fontId="1" type="noConversion"/>
  </si>
  <si>
    <t>CSR</t>
    <phoneticPr fontId="1" type="noConversion"/>
  </si>
  <si>
    <t>ANHUI CONCH</t>
    <phoneticPr fontId="1" type="noConversion"/>
  </si>
  <si>
    <t>TSINGTAO BREW</t>
    <phoneticPr fontId="1" type="noConversion"/>
  </si>
  <si>
    <t>MAANSHAN IRON</t>
    <phoneticPr fontId="1" type="noConversion"/>
  </si>
  <si>
    <t>ZTE</t>
    <phoneticPr fontId="1" type="noConversion"/>
  </si>
  <si>
    <t>CHINA RAIL CONS</t>
    <phoneticPr fontId="1" type="noConversion"/>
  </si>
  <si>
    <t>CHINA SHENHUA</t>
    <phoneticPr fontId="1" type="noConversion"/>
  </si>
  <si>
    <t>BANK OF CHINA</t>
    <phoneticPr fontId="1" type="noConversion"/>
  </si>
  <si>
    <t>JIANGSU EXPRESS</t>
    <phoneticPr fontId="1" type="noConversion"/>
  </si>
  <si>
    <t>MINSHENG BANKING</t>
    <phoneticPr fontId="1" type="noConversion"/>
  </si>
  <si>
    <t>BANKCOMM</t>
    <phoneticPr fontId="1" type="noConversion"/>
  </si>
  <si>
    <t>ANGANG STEEL</t>
    <phoneticPr fontId="1" type="noConversion"/>
  </si>
  <si>
    <t>CHINA LIFE</t>
    <phoneticPr fontId="1" type="noConversion"/>
  </si>
  <si>
    <t>ICBC</t>
    <phoneticPr fontId="1" type="noConversion"/>
  </si>
  <si>
    <t>CPIC</t>
    <phoneticPr fontId="1" type="noConversion"/>
  </si>
  <si>
    <t>CCB</t>
    <phoneticPr fontId="1" type="noConversion"/>
  </si>
  <si>
    <t>CM BANK</t>
    <phoneticPr fontId="1" type="noConversion"/>
  </si>
  <si>
    <t>PING AN</t>
    <phoneticPr fontId="1" type="noConversion"/>
  </si>
  <si>
    <t>南航</t>
    <phoneticPr fontId="1" type="noConversion"/>
  </si>
  <si>
    <t>大唐发电</t>
    <phoneticPr fontId="1" type="noConversion"/>
  </si>
  <si>
    <t>华电国际</t>
    <phoneticPr fontId="1" type="noConversion"/>
  </si>
  <si>
    <t>北京北辰</t>
    <phoneticPr fontId="1" type="noConversion"/>
  </si>
  <si>
    <t>东航</t>
    <phoneticPr fontId="1" type="noConversion"/>
  </si>
  <si>
    <t>江西铜业</t>
    <phoneticPr fontId="1" type="noConversion"/>
  </si>
  <si>
    <t>中海油服</t>
    <phoneticPr fontId="1" type="noConversion"/>
  </si>
  <si>
    <t>中国国航</t>
    <phoneticPr fontId="1" type="noConversion"/>
  </si>
  <si>
    <t>中海集运</t>
    <phoneticPr fontId="1" type="noConversion"/>
  </si>
  <si>
    <t>四川成渝高速</t>
    <phoneticPr fontId="1" type="noConversion"/>
  </si>
  <si>
    <t>CHALCO</t>
    <phoneticPr fontId="1" type="noConversion"/>
  </si>
  <si>
    <t>中国铝业</t>
    <phoneticPr fontId="1" type="noConversion"/>
  </si>
  <si>
    <t>紫金矿业</t>
    <phoneticPr fontId="1" type="noConversion"/>
  </si>
  <si>
    <t>中国中冶</t>
    <phoneticPr fontId="1" type="noConversion"/>
  </si>
  <si>
    <t>中国远洋</t>
    <phoneticPr fontId="1" type="noConversion"/>
  </si>
  <si>
    <t>广深铁路</t>
    <phoneticPr fontId="1" type="noConversion"/>
  </si>
  <si>
    <t>中海发展</t>
    <phoneticPr fontId="1" type="noConversion"/>
  </si>
  <si>
    <t>兖州煤业</t>
    <phoneticPr fontId="1" type="noConversion"/>
  </si>
  <si>
    <t>东方电气</t>
    <phoneticPr fontId="1" type="noConversion"/>
  </si>
  <si>
    <t>潍柴动力</t>
    <phoneticPr fontId="1" type="noConversion"/>
  </si>
  <si>
    <t>中国石油</t>
    <phoneticPr fontId="1" type="noConversion"/>
  </si>
  <si>
    <t>中国石化</t>
    <phoneticPr fontId="1" type="noConversion"/>
  </si>
  <si>
    <t>中煤能源</t>
    <phoneticPr fontId="1" type="noConversion"/>
  </si>
  <si>
    <t>安徽海螺</t>
    <phoneticPr fontId="1" type="noConversion"/>
  </si>
  <si>
    <t>青岛啤酒</t>
    <phoneticPr fontId="1" type="noConversion"/>
  </si>
  <si>
    <t>马鞍山钢铁</t>
    <phoneticPr fontId="1" type="noConversion"/>
  </si>
  <si>
    <t>中兴通讯</t>
    <phoneticPr fontId="1" type="noConversion"/>
  </si>
  <si>
    <t>宁沪高速</t>
    <phoneticPr fontId="1" type="noConversion"/>
  </si>
  <si>
    <t>鞍钢股份</t>
    <phoneticPr fontId="1" type="noConversion"/>
  </si>
  <si>
    <t xml:space="preserve">A </t>
    <phoneticPr fontId="1" type="noConversion"/>
  </si>
  <si>
    <t>Price</t>
    <phoneticPr fontId="1" type="noConversion"/>
  </si>
  <si>
    <t>H</t>
    <phoneticPr fontId="1" type="noConversion"/>
  </si>
  <si>
    <t>Cap</t>
    <phoneticPr fontId="1" type="noConversion"/>
  </si>
  <si>
    <t>Price Chg</t>
    <phoneticPr fontId="1" type="noConversion"/>
  </si>
  <si>
    <t>Close</t>
    <phoneticPr fontId="1" type="noConversion"/>
  </si>
  <si>
    <t>A</t>
    <phoneticPr fontId="1" type="noConversion"/>
  </si>
  <si>
    <t>Prev PD</t>
    <phoneticPr fontId="1" type="noConversion"/>
  </si>
  <si>
    <t>Current PD</t>
    <phoneticPr fontId="1" type="noConversion"/>
  </si>
  <si>
    <t>Chg PD</t>
    <phoneticPr fontId="1" type="noConversion"/>
  </si>
  <si>
    <t>HSCEI</t>
    <phoneticPr fontId="1" type="noConversion"/>
  </si>
  <si>
    <t>Hang Seng</t>
    <phoneticPr fontId="1" type="noConversion"/>
  </si>
  <si>
    <t>CSI300 / SH000300</t>
    <phoneticPr fontId="1" type="noConversion"/>
  </si>
  <si>
    <t>SH:000300</t>
    <phoneticPr fontId="1" type="noConversion"/>
  </si>
  <si>
    <t>FTSE China 50 (XIN0UN - net of tax)</t>
    <phoneticPr fontId="1" type="noConversion"/>
  </si>
  <si>
    <t>A50 2am</t>
    <phoneticPr fontId="1" type="noConversion"/>
  </si>
  <si>
    <t>A50 9am</t>
    <phoneticPr fontId="1" type="noConversion"/>
  </si>
  <si>
    <t>A50 930am</t>
    <phoneticPr fontId="1" type="noConversion"/>
  </si>
  <si>
    <t>A50 3PM</t>
    <phoneticPr fontId="1" type="noConversion"/>
  </si>
  <si>
    <t>A50 4PM</t>
    <phoneticPr fontId="1" type="noConversion"/>
  </si>
  <si>
    <t>2AM PD</t>
    <phoneticPr fontId="1" type="noConversion"/>
  </si>
  <si>
    <t>9AM PD</t>
    <phoneticPr fontId="1" type="noConversion"/>
  </si>
  <si>
    <t>930AM PD</t>
    <phoneticPr fontId="1" type="noConversion"/>
  </si>
  <si>
    <t>3PM PD</t>
    <phoneticPr fontId="1" type="noConversion"/>
  </si>
  <si>
    <t>4PM PD</t>
    <phoneticPr fontId="1" type="noConversion"/>
  </si>
  <si>
    <t>PD O</t>
    <phoneticPr fontId="1" type="noConversion"/>
  </si>
  <si>
    <t>PD C</t>
    <phoneticPr fontId="1" type="noConversion"/>
  </si>
  <si>
    <t>IF O</t>
    <phoneticPr fontId="1" type="noConversion"/>
  </si>
  <si>
    <t>IF C</t>
    <phoneticPr fontId="1" type="noConversion"/>
  </si>
  <si>
    <t>IH O</t>
    <phoneticPr fontId="1" type="noConversion"/>
  </si>
  <si>
    <t>IH C</t>
    <phoneticPr fontId="1" type="noConversion"/>
  </si>
  <si>
    <t>Rtn Index</t>
    <phoneticPr fontId="1" type="noConversion"/>
  </si>
  <si>
    <t>Rtn Fut</t>
    <phoneticPr fontId="1" type="noConversion"/>
  </si>
  <si>
    <r>
      <rPr>
        <b/>
        <sz val="11"/>
        <color theme="0"/>
        <rFont val="宋体"/>
        <family val="3"/>
        <charset val="134"/>
      </rPr>
      <t>上证</t>
    </r>
    <r>
      <rPr>
        <b/>
        <sz val="11"/>
        <color theme="0"/>
        <rFont val="Arial"/>
        <family val="2"/>
      </rPr>
      <t>50 O</t>
    </r>
    <phoneticPr fontId="1" type="noConversion"/>
  </si>
  <si>
    <r>
      <rPr>
        <b/>
        <sz val="11"/>
        <color theme="0"/>
        <rFont val="宋体"/>
        <family val="3"/>
        <charset val="134"/>
      </rPr>
      <t>上证</t>
    </r>
    <r>
      <rPr>
        <b/>
        <sz val="11"/>
        <color theme="0"/>
        <rFont val="Arial"/>
        <family val="2"/>
      </rPr>
      <t>50 C</t>
    </r>
    <phoneticPr fontId="1" type="noConversion"/>
  </si>
  <si>
    <r>
      <rPr>
        <b/>
        <sz val="20"/>
        <color theme="1"/>
        <rFont val="宋体"/>
        <family val="3"/>
        <charset val="134"/>
      </rPr>
      <t>中证</t>
    </r>
    <r>
      <rPr>
        <b/>
        <sz val="20"/>
        <color theme="1"/>
        <rFont val="Arial"/>
        <family val="2"/>
      </rPr>
      <t>500</t>
    </r>
    <phoneticPr fontId="1" type="noConversion"/>
  </si>
  <si>
    <r>
      <rPr>
        <b/>
        <sz val="20"/>
        <color theme="1"/>
        <rFont val="宋体"/>
        <family val="3"/>
        <charset val="134"/>
      </rPr>
      <t>沪深</t>
    </r>
    <r>
      <rPr>
        <b/>
        <sz val="20"/>
        <color theme="1"/>
        <rFont val="Arial"/>
        <family val="2"/>
      </rPr>
      <t>300</t>
    </r>
    <phoneticPr fontId="1" type="noConversion"/>
  </si>
  <si>
    <r>
      <rPr>
        <b/>
        <sz val="20"/>
        <color theme="1"/>
        <rFont val="宋体"/>
        <family val="3"/>
        <charset val="134"/>
      </rPr>
      <t>上证</t>
    </r>
    <r>
      <rPr>
        <b/>
        <sz val="20"/>
        <color theme="1"/>
        <rFont val="Arial"/>
        <family val="2"/>
      </rPr>
      <t>50</t>
    </r>
    <phoneticPr fontId="1" type="noConversion"/>
  </si>
  <si>
    <t>retOPC</t>
    <phoneticPr fontId="1" type="noConversion"/>
  </si>
  <si>
    <r>
      <rPr>
        <b/>
        <sz val="11"/>
        <color theme="0"/>
        <rFont val="宋体"/>
        <family val="3"/>
        <charset val="134"/>
      </rPr>
      <t>沪深</t>
    </r>
    <r>
      <rPr>
        <b/>
        <sz val="11"/>
        <color theme="0"/>
        <rFont val="Arial"/>
        <family val="2"/>
      </rPr>
      <t>300 O</t>
    </r>
    <phoneticPr fontId="1" type="noConversion"/>
  </si>
  <si>
    <r>
      <rPr>
        <b/>
        <sz val="11"/>
        <color theme="0"/>
        <rFont val="宋体"/>
        <family val="3"/>
        <charset val="134"/>
      </rPr>
      <t>沪深</t>
    </r>
    <r>
      <rPr>
        <b/>
        <sz val="11"/>
        <color theme="0"/>
        <rFont val="Arial"/>
        <family val="2"/>
      </rPr>
      <t>300 C</t>
    </r>
    <phoneticPr fontId="1" type="noConversion"/>
  </si>
  <si>
    <t>Rtn Fut</t>
    <phoneticPr fontId="1" type="noConversion"/>
  </si>
  <si>
    <t>Rtn Index</t>
    <phoneticPr fontId="1" type="noConversion"/>
  </si>
  <si>
    <t>PD O</t>
    <phoneticPr fontId="1" type="noConversion"/>
  </si>
  <si>
    <t>PD C</t>
    <phoneticPr fontId="1" type="noConversion"/>
  </si>
  <si>
    <t>retOPC</t>
    <phoneticPr fontId="1" type="noConversion"/>
  </si>
  <si>
    <t>IC O</t>
    <phoneticPr fontId="1" type="noConversion"/>
  </si>
  <si>
    <t>IC C</t>
    <phoneticPr fontId="1" type="noConversion"/>
  </si>
  <si>
    <r>
      <rPr>
        <b/>
        <sz val="11"/>
        <color theme="0"/>
        <rFont val="宋体"/>
        <family val="3"/>
        <charset val="134"/>
      </rPr>
      <t>中证</t>
    </r>
    <r>
      <rPr>
        <b/>
        <sz val="11"/>
        <color theme="0"/>
        <rFont val="Arial"/>
        <family val="2"/>
      </rPr>
      <t>500 O</t>
    </r>
    <phoneticPr fontId="1" type="noConversion"/>
  </si>
  <si>
    <r>
      <rPr>
        <b/>
        <sz val="11"/>
        <color theme="0"/>
        <rFont val="宋体"/>
        <family val="3"/>
        <charset val="134"/>
      </rPr>
      <t>中证</t>
    </r>
    <r>
      <rPr>
        <b/>
        <sz val="11"/>
        <color theme="0"/>
        <rFont val="Arial"/>
        <family val="2"/>
      </rPr>
      <t>500 C</t>
    </r>
    <phoneticPr fontId="1" type="noConversion"/>
  </si>
  <si>
    <t>weekday</t>
    <phoneticPr fontId="1" type="noConversion"/>
  </si>
  <si>
    <t>Predicting</t>
    <phoneticPr fontId="1" type="noConversion"/>
  </si>
  <si>
    <t>retPMCO</t>
    <phoneticPr fontId="1" type="noConversion"/>
  </si>
  <si>
    <t>Shcomp</t>
    <phoneticPr fontId="1" type="noConversion"/>
  </si>
  <si>
    <t>PM Open</t>
    <phoneticPr fontId="1" type="noConversion"/>
  </si>
  <si>
    <t>Pm Close</t>
    <phoneticPr fontId="1" type="noConversion"/>
  </si>
  <si>
    <t>AM Open</t>
    <phoneticPr fontId="1" type="noConversion"/>
  </si>
  <si>
    <t>AMFirst5</t>
    <phoneticPr fontId="1" type="noConversion"/>
  </si>
  <si>
    <t>Close Percentile</t>
    <phoneticPr fontId="1" type="noConversion"/>
  </si>
  <si>
    <t>AmFirst5</t>
    <phoneticPr fontId="1" type="noConversion"/>
  </si>
  <si>
    <t>retAMCO</t>
    <phoneticPr fontId="1" type="noConversion"/>
  </si>
  <si>
    <t>retPMCO</t>
    <phoneticPr fontId="1" type="noConversion"/>
  </si>
  <si>
    <t>AmClose</t>
    <phoneticPr fontId="1" type="noConversion"/>
  </si>
  <si>
    <t>AmFirst1</t>
    <phoneticPr fontId="1" type="noConversion"/>
  </si>
  <si>
    <t>AmFirst10</t>
    <phoneticPr fontId="1" type="noConversion"/>
  </si>
  <si>
    <t>dayHigh</t>
    <phoneticPr fontId="1" type="noConversion"/>
  </si>
  <si>
    <t>dayLow</t>
    <phoneticPr fontId="1" type="noConversion"/>
  </si>
  <si>
    <t>amClosePerc</t>
    <phoneticPr fontId="1" type="noConversion"/>
  </si>
  <si>
    <t>AmMax</t>
    <phoneticPr fontId="1" type="noConversion"/>
  </si>
  <si>
    <t>AmMin</t>
    <phoneticPr fontId="1" type="noConversion"/>
  </si>
  <si>
    <t>AmMaxT</t>
    <phoneticPr fontId="1" type="noConversion"/>
  </si>
  <si>
    <t>AmMinT</t>
    <phoneticPr fontId="1" type="noConversion"/>
  </si>
  <si>
    <t>pmMax</t>
    <phoneticPr fontId="1" type="noConversion"/>
  </si>
  <si>
    <t>pmMin</t>
    <phoneticPr fontId="1" type="noConversion"/>
  </si>
  <si>
    <t>pmMaxT</t>
    <phoneticPr fontId="1" type="noConversion"/>
  </si>
  <si>
    <t>pmMinT</t>
    <phoneticPr fontId="1" type="noConversion"/>
  </si>
  <si>
    <t>retOPC</t>
    <phoneticPr fontId="1" type="noConversion"/>
  </si>
  <si>
    <t>noonCHg</t>
    <phoneticPr fontId="1" type="noConversion"/>
  </si>
  <si>
    <t>Day return</t>
    <phoneticPr fontId="1" type="noConversion"/>
  </si>
  <si>
    <t>Weekday</t>
    <phoneticPr fontId="1" type="noConversion"/>
  </si>
  <si>
    <t>Blank</t>
    <phoneticPr fontId="1" type="noConversion"/>
  </si>
  <si>
    <t>行标签</t>
  </si>
  <si>
    <t>总计</t>
  </si>
  <si>
    <t>平均值项:retAMCO</t>
  </si>
  <si>
    <t>平均值项:retPMCO</t>
  </si>
  <si>
    <t>平均值项:PercentileY</t>
  </si>
  <si>
    <t>平均值项:amClosePerc</t>
  </si>
  <si>
    <t>平均值项:Day return</t>
  </si>
  <si>
    <t>计数项:noonCHg</t>
  </si>
  <si>
    <t>Global chg in percentile</t>
    <phoneticPr fontId="1" type="noConversion"/>
  </si>
  <si>
    <t>retCO</t>
    <phoneticPr fontId="1" type="noConversion"/>
  </si>
  <si>
    <t>retPMCL</t>
    <phoneticPr fontId="1" type="noConversion"/>
  </si>
  <si>
    <t>retAMCL</t>
    <phoneticPr fontId="1" type="noConversion"/>
  </si>
  <si>
    <t>Note</t>
    <phoneticPr fontId="1" type="noConversion"/>
  </si>
  <si>
    <t>HK Closed</t>
    <phoneticPr fontId="1" type="noConversion"/>
  </si>
  <si>
    <t>Based on estimated NAV on Jul1</t>
    <phoneticPr fontId="1" type="noConversion"/>
  </si>
  <si>
    <t>PM1310</t>
    <phoneticPr fontId="1" type="noConversion"/>
  </si>
  <si>
    <t>PMFirst10</t>
    <phoneticPr fontId="1" type="noConversion"/>
  </si>
  <si>
    <t>retAMHL</t>
    <phoneticPr fontId="1" type="noConversion"/>
  </si>
  <si>
    <t>retPMHL</t>
    <phoneticPr fontId="1" type="noConversion"/>
  </si>
  <si>
    <t>closeYAMPercentile</t>
    <phoneticPr fontId="1" type="noConversion"/>
  </si>
  <si>
    <t>OpenAMPercentile</t>
    <phoneticPr fontId="1" type="noConversion"/>
  </si>
  <si>
    <t>Percentile</t>
    <phoneticPr fontId="1" type="noConversion"/>
  </si>
  <si>
    <t>9am</t>
    <phoneticPr fontId="1" type="noConversion"/>
  </si>
  <si>
    <t>T+1 2am</t>
    <phoneticPr fontId="1" type="noConversion"/>
  </si>
  <si>
    <t>ammax</t>
    <phoneticPr fontId="1" type="noConversion"/>
  </si>
  <si>
    <t>ammaxt</t>
    <phoneticPr fontId="1" type="noConversion"/>
  </si>
  <si>
    <t>pmmax</t>
    <phoneticPr fontId="1" type="noConversion"/>
  </si>
  <si>
    <t>pmmaxt</t>
    <phoneticPr fontId="1" type="noConversion"/>
  </si>
  <si>
    <t>pmmin</t>
    <phoneticPr fontId="1" type="noConversion"/>
  </si>
  <si>
    <t>pmmint</t>
    <phoneticPr fontId="1" type="noConversion"/>
  </si>
  <si>
    <t>ammin</t>
    <phoneticPr fontId="1" type="noConversion"/>
  </si>
  <si>
    <t>ammint</t>
    <phoneticPr fontId="1" type="noConversion"/>
  </si>
  <si>
    <t>daymax</t>
    <phoneticPr fontId="1" type="noConversion"/>
  </si>
  <si>
    <t>daymaxt</t>
    <phoneticPr fontId="1" type="noConversion"/>
  </si>
  <si>
    <t>daymin</t>
    <phoneticPr fontId="1" type="noConversion"/>
  </si>
  <si>
    <t>daymint</t>
    <phoneticPr fontId="1" type="noConversion"/>
  </si>
  <si>
    <t>9amTo2amRet</t>
    <phoneticPr fontId="1" type="noConversion"/>
  </si>
  <si>
    <t>930-1500Ret</t>
    <phoneticPr fontId="1" type="noConversion"/>
  </si>
  <si>
    <t>Overnight Ret</t>
    <phoneticPr fontId="1" type="noConversion"/>
  </si>
  <si>
    <t>Index Ret</t>
    <phoneticPr fontId="1" type="noConversion"/>
  </si>
  <si>
    <t>1300 O</t>
    <phoneticPr fontId="1" type="noConversion"/>
  </si>
  <si>
    <t>1310 C</t>
    <phoneticPr fontId="1" type="noConversion"/>
  </si>
  <si>
    <t>PMPercentile</t>
    <phoneticPr fontId="1" type="noConversion"/>
  </si>
  <si>
    <t>retPMHL</t>
    <phoneticPr fontId="1" type="noConversion"/>
  </si>
  <si>
    <t>DayMaxT</t>
    <phoneticPr fontId="1" type="noConversion"/>
  </si>
  <si>
    <t>DayMinT</t>
    <phoneticPr fontId="1" type="noConversion"/>
  </si>
  <si>
    <t>深港通 speculation</t>
    <phoneticPr fontId="1" type="noConversion"/>
  </si>
  <si>
    <t>retPMCL</t>
    <phoneticPr fontId="1" type="noConversion"/>
  </si>
  <si>
    <t>retAMCL</t>
    <phoneticPr fontId="1" type="noConversion"/>
  </si>
  <si>
    <t>Day Range</t>
    <phoneticPr fontId="1" type="noConversion"/>
  </si>
  <si>
    <t>weekday</t>
    <phoneticPr fontId="1" type="noConversion"/>
  </si>
  <si>
    <t>3PM PD</t>
    <phoneticPr fontId="1" type="noConversion"/>
  </si>
  <si>
    <t>9AM PD</t>
    <phoneticPr fontId="1" type="noConversion"/>
  </si>
  <si>
    <t>915 PD</t>
    <phoneticPr fontId="1" type="noConversion"/>
  </si>
  <si>
    <t>2AM PD</t>
    <phoneticPr fontId="1" type="noConversion"/>
  </si>
  <si>
    <t>人民币汇率中间价</t>
    <phoneticPr fontId="1" type="noConversion"/>
  </si>
  <si>
    <t>Strategy Checking</t>
    <phoneticPr fontId="1" type="noConversion"/>
  </si>
  <si>
    <t>Leverage Times</t>
    <phoneticPr fontId="1" type="noConversion"/>
  </si>
  <si>
    <t>Portfolio Size IN HKD</t>
    <phoneticPr fontId="1" type="noConversion"/>
  </si>
  <si>
    <t>Ptf Size in US</t>
    <phoneticPr fontId="1" type="noConversion"/>
  </si>
  <si>
    <t>Contract Value</t>
    <phoneticPr fontId="1" type="noConversion"/>
  </si>
  <si>
    <t>Maintenance Margin</t>
    <phoneticPr fontId="1" type="noConversion"/>
  </si>
  <si>
    <t>USD Delta</t>
    <phoneticPr fontId="1" type="noConversion"/>
  </si>
  <si>
    <t>HKD Delta</t>
    <phoneticPr fontId="1" type="noConversion"/>
  </si>
  <si>
    <t>Loss in Ptf</t>
    <phoneticPr fontId="1" type="noConversion"/>
  </si>
  <si>
    <t>Loss in ptf %</t>
    <phoneticPr fontId="1" type="noConversion"/>
  </si>
  <si>
    <t>Loss% / index %</t>
    <phoneticPr fontId="1" type="noConversion"/>
  </si>
  <si>
    <t>Initial Margin Total (USD)</t>
    <phoneticPr fontId="1" type="noConversion"/>
  </si>
  <si>
    <t>Initial Margin/Total ptf</t>
    <phoneticPr fontId="1" type="noConversion"/>
  </si>
  <si>
    <t>Future Gearing</t>
    <phoneticPr fontId="1" type="noConversion"/>
  </si>
  <si>
    <t>Loss per Contract Before call</t>
    <phoneticPr fontId="1" type="noConversion"/>
  </si>
  <si>
    <t>Lots with Leverage</t>
    <phoneticPr fontId="1" type="noConversion"/>
  </si>
  <si>
    <t>% Loss Before Call</t>
    <phoneticPr fontId="1" type="noConversion"/>
  </si>
  <si>
    <t>Initial Margin (1 contract)</t>
    <phoneticPr fontId="1" type="noConversion"/>
  </si>
  <si>
    <t>Quick Check</t>
    <phoneticPr fontId="1" type="noConversion"/>
  </si>
  <si>
    <t>Day Range</t>
    <phoneticPr fontId="1" type="noConversion"/>
  </si>
  <si>
    <t>retCH</t>
    <phoneticPr fontId="1" type="noConversion"/>
  </si>
  <si>
    <t>retCL</t>
    <phoneticPr fontId="1" type="noConversion"/>
  </si>
  <si>
    <t>Range</t>
    <phoneticPr fontId="1" type="noConversion"/>
  </si>
  <si>
    <t>Thursday goes back to its DNA</t>
    <phoneticPr fontId="1" type="noConversion"/>
  </si>
  <si>
    <t>Note</t>
    <phoneticPr fontId="1" type="noConversion"/>
  </si>
  <si>
    <t>US Holiday</t>
    <phoneticPr fontId="1" type="noConversion"/>
  </si>
  <si>
    <t>Two days</t>
    <phoneticPr fontId="1" type="noConversion"/>
  </si>
  <si>
    <t>US Holiday</t>
    <phoneticPr fontId="1" type="noConversion"/>
  </si>
  <si>
    <t>Note</t>
    <phoneticPr fontId="1" type="noConversion"/>
  </si>
  <si>
    <t>PercentileY</t>
    <phoneticPr fontId="1" type="noConversion"/>
  </si>
  <si>
    <t>RetPMCOY</t>
    <phoneticPr fontId="1" type="noConversion"/>
  </si>
  <si>
    <t>retCOY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</si>
</sst>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0"/>
      <name val="Arial"/>
      <family val="2"/>
    </font>
    <font>
      <b/>
      <sz val="11"/>
      <color theme="0"/>
      <name val="宋体"/>
      <family val="3"/>
      <charset val="134"/>
    </font>
    <font>
      <sz val="11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20"/>
      <color theme="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0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76" fontId="4" fillId="3" borderId="0" xfId="0" applyNumberFormat="1" applyFont="1" applyFill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4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10" fontId="3" fillId="4" borderId="0" xfId="0" applyNumberFormat="1" applyFont="1" applyFill="1">
      <alignment vertical="center"/>
    </xf>
    <xf numFmtId="9" fontId="3" fillId="4" borderId="0" xfId="0" applyNumberFormat="1" applyFont="1" applyFill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58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quotePrefix="1" applyFill="1">
      <alignment vertical="center"/>
    </xf>
    <xf numFmtId="2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" fontId="6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9" fillId="7" borderId="6" xfId="0" applyFont="1" applyFill="1" applyBorder="1">
      <alignment vertical="center"/>
    </xf>
    <xf numFmtId="0" fontId="9" fillId="7" borderId="13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9" fillId="7" borderId="0" xfId="0" applyFont="1" applyFill="1">
      <alignment vertical="center"/>
    </xf>
    <xf numFmtId="14" fontId="3" fillId="0" borderId="7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11" fillId="5" borderId="9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7" xfId="0" applyFont="1" applyBorder="1">
      <alignment vertical="center"/>
    </xf>
    <xf numFmtId="14" fontId="3" fillId="0" borderId="10" xfId="0" applyNumberFormat="1" applyFont="1" applyBorder="1">
      <alignment vertical="center"/>
    </xf>
    <xf numFmtId="0" fontId="3" fillId="0" borderId="11" xfId="0" applyFont="1" applyBorder="1">
      <alignment vertical="center"/>
    </xf>
    <xf numFmtId="0" fontId="11" fillId="5" borderId="12" xfId="0" applyFont="1" applyFill="1" applyBorder="1">
      <alignment vertical="center"/>
    </xf>
    <xf numFmtId="0" fontId="3" fillId="0" borderId="10" xfId="0" applyFont="1" applyBorder="1">
      <alignment vertical="center"/>
    </xf>
    <xf numFmtId="10" fontId="3" fillId="0" borderId="11" xfId="0" applyNumberFormat="1" applyFont="1" applyBorder="1">
      <alignment vertical="center"/>
    </xf>
    <xf numFmtId="10" fontId="12" fillId="5" borderId="12" xfId="0" applyNumberFormat="1" applyFont="1" applyFill="1" applyBorder="1">
      <alignment vertical="center"/>
    </xf>
    <xf numFmtId="0" fontId="15" fillId="0" borderId="13" xfId="0" applyFont="1" applyBorder="1">
      <alignment vertical="center"/>
    </xf>
    <xf numFmtId="0" fontId="9" fillId="7" borderId="0" xfId="0" applyFont="1" applyFill="1" applyBorder="1">
      <alignment vertical="center"/>
    </xf>
    <xf numFmtId="0" fontId="11" fillId="4" borderId="9" xfId="0" applyFont="1" applyFill="1" applyBorder="1">
      <alignment vertical="center"/>
    </xf>
    <xf numFmtId="0" fontId="11" fillId="4" borderId="12" xfId="0" applyFont="1" applyFill="1" applyBorder="1">
      <alignment vertical="center"/>
    </xf>
    <xf numFmtId="10" fontId="12" fillId="4" borderId="12" xfId="0" applyNumberFormat="1" applyFont="1" applyFill="1" applyBorder="1">
      <alignment vertical="center"/>
    </xf>
    <xf numFmtId="0" fontId="16" fillId="0" borderId="11" xfId="0" applyFont="1" applyBorder="1">
      <alignment vertical="center"/>
    </xf>
    <xf numFmtId="0" fontId="17" fillId="8" borderId="8" xfId="0" applyFont="1" applyFill="1" applyBorder="1">
      <alignment vertical="center"/>
    </xf>
    <xf numFmtId="0" fontId="17" fillId="8" borderId="11" xfId="0" applyFont="1" applyFill="1" applyBorder="1">
      <alignment vertical="center"/>
    </xf>
    <xf numFmtId="10" fontId="17" fillId="8" borderId="11" xfId="0" applyNumberFormat="1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3" fontId="0" fillId="0" borderId="0" xfId="0" applyNumberFormat="1" applyAlignment="1">
      <alignment horizontal="left" vertical="center"/>
    </xf>
    <xf numFmtId="10" fontId="0" fillId="0" borderId="6" xfId="0" applyNumberFormat="1" applyBorder="1">
      <alignment vertical="center"/>
    </xf>
    <xf numFmtId="10" fontId="0" fillId="0" borderId="0" xfId="0" applyNumberFormat="1" applyBorder="1">
      <alignment vertical="center"/>
    </xf>
    <xf numFmtId="10" fontId="6" fillId="0" borderId="0" xfId="0" applyNumberFormat="1" applyFont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0" fontId="0" fillId="0" borderId="10" xfId="0" applyBorder="1">
      <alignment vertical="center"/>
    </xf>
    <xf numFmtId="3" fontId="0" fillId="0" borderId="12" xfId="0" applyNumberFormat="1" applyBorder="1">
      <alignment vertical="center"/>
    </xf>
    <xf numFmtId="1" fontId="0" fillId="0" borderId="12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3" fontId="0" fillId="0" borderId="20" xfId="0" applyNumberFormat="1" applyBorder="1">
      <alignment vertical="center"/>
    </xf>
    <xf numFmtId="0" fontId="0" fillId="0" borderId="24" xfId="0" applyNumberFormat="1" applyBorder="1">
      <alignment vertical="center"/>
    </xf>
    <xf numFmtId="0" fontId="2" fillId="0" borderId="18" xfId="0" applyNumberFormat="1" applyFont="1" applyBorder="1">
      <alignment vertical="center"/>
    </xf>
    <xf numFmtId="0" fontId="2" fillId="0" borderId="18" xfId="0" applyFont="1" applyBorder="1">
      <alignment vertical="center"/>
    </xf>
    <xf numFmtId="9" fontId="0" fillId="0" borderId="20" xfId="0" applyNumberFormat="1" applyBorder="1">
      <alignment vertical="center"/>
    </xf>
    <xf numFmtId="9" fontId="0" fillId="0" borderId="12" xfId="0" applyNumberFormat="1" applyBorder="1">
      <alignment vertical="center"/>
    </xf>
    <xf numFmtId="2" fontId="0" fillId="0" borderId="22" xfId="0" applyNumberFormat="1" applyBorder="1">
      <alignment vertical="center"/>
    </xf>
    <xf numFmtId="177" fontId="0" fillId="0" borderId="12" xfId="0" applyNumberFormat="1" applyBorder="1">
      <alignment vertical="center"/>
    </xf>
    <xf numFmtId="9" fontId="0" fillId="0" borderId="22" xfId="0" applyNumberFormat="1" applyBorder="1">
      <alignment vertical="center"/>
    </xf>
    <xf numFmtId="0" fontId="18" fillId="0" borderId="0" xfId="0" applyFont="1">
      <alignment vertical="center"/>
    </xf>
    <xf numFmtId="10" fontId="18" fillId="0" borderId="0" xfId="0" applyNumberFormat="1" applyFont="1">
      <alignment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FX!$C$1</c:f>
              <c:strCache>
                <c:ptCount val="1"/>
                <c:pt idx="0">
                  <c:v>人民币汇率中间价</c:v>
                </c:pt>
              </c:strCache>
            </c:strRef>
          </c:tx>
          <c:marker>
            <c:symbol val="none"/>
          </c:marker>
          <c:cat>
            <c:numRef>
              <c:f>FX!$A$2:$A$104</c:f>
              <c:numCache>
                <c:formatCode>m/d/yyyy</c:formatCode>
                <c:ptCount val="103"/>
                <c:pt idx="0">
                  <c:v>42592</c:v>
                </c:pt>
                <c:pt idx="1">
                  <c:v>42593</c:v>
                </c:pt>
                <c:pt idx="2">
                  <c:v>42594</c:v>
                </c:pt>
                <c:pt idx="3">
                  <c:v>42597</c:v>
                </c:pt>
                <c:pt idx="4">
                  <c:v>42598</c:v>
                </c:pt>
                <c:pt idx="5">
                  <c:v>42599</c:v>
                </c:pt>
                <c:pt idx="6">
                  <c:v>42600</c:v>
                </c:pt>
                <c:pt idx="7">
                  <c:v>42601</c:v>
                </c:pt>
                <c:pt idx="8">
                  <c:v>42604</c:v>
                </c:pt>
                <c:pt idx="9">
                  <c:v>42605</c:v>
                </c:pt>
                <c:pt idx="10">
                  <c:v>42606</c:v>
                </c:pt>
                <c:pt idx="11">
                  <c:v>42607</c:v>
                </c:pt>
                <c:pt idx="12">
                  <c:v>42608</c:v>
                </c:pt>
                <c:pt idx="13">
                  <c:v>42611</c:v>
                </c:pt>
                <c:pt idx="14">
                  <c:v>42612</c:v>
                </c:pt>
                <c:pt idx="15">
                  <c:v>42613</c:v>
                </c:pt>
                <c:pt idx="16">
                  <c:v>42614</c:v>
                </c:pt>
                <c:pt idx="17">
                  <c:v>42615</c:v>
                </c:pt>
                <c:pt idx="18">
                  <c:v>42618</c:v>
                </c:pt>
                <c:pt idx="19">
                  <c:v>42619</c:v>
                </c:pt>
                <c:pt idx="20">
                  <c:v>42620</c:v>
                </c:pt>
                <c:pt idx="21">
                  <c:v>42621</c:v>
                </c:pt>
                <c:pt idx="22">
                  <c:v>42622</c:v>
                </c:pt>
                <c:pt idx="23">
                  <c:v>42625</c:v>
                </c:pt>
                <c:pt idx="24">
                  <c:v>42626</c:v>
                </c:pt>
                <c:pt idx="25">
                  <c:v>42627</c:v>
                </c:pt>
                <c:pt idx="26">
                  <c:v>42632</c:v>
                </c:pt>
                <c:pt idx="27">
                  <c:v>42633</c:v>
                </c:pt>
                <c:pt idx="28">
                  <c:v>42634</c:v>
                </c:pt>
                <c:pt idx="29">
                  <c:v>42635</c:v>
                </c:pt>
                <c:pt idx="30">
                  <c:v>42636</c:v>
                </c:pt>
                <c:pt idx="31">
                  <c:v>42639</c:v>
                </c:pt>
                <c:pt idx="32">
                  <c:v>42640</c:v>
                </c:pt>
                <c:pt idx="33">
                  <c:v>42641</c:v>
                </c:pt>
                <c:pt idx="34">
                  <c:v>42642</c:v>
                </c:pt>
                <c:pt idx="35">
                  <c:v>42643</c:v>
                </c:pt>
                <c:pt idx="36">
                  <c:v>42653</c:v>
                </c:pt>
                <c:pt idx="37">
                  <c:v>42654</c:v>
                </c:pt>
                <c:pt idx="38">
                  <c:v>42655</c:v>
                </c:pt>
                <c:pt idx="39">
                  <c:v>42656</c:v>
                </c:pt>
                <c:pt idx="40">
                  <c:v>42657</c:v>
                </c:pt>
                <c:pt idx="41">
                  <c:v>42660</c:v>
                </c:pt>
                <c:pt idx="42">
                  <c:v>42661</c:v>
                </c:pt>
                <c:pt idx="43">
                  <c:v>42662</c:v>
                </c:pt>
                <c:pt idx="44">
                  <c:v>42663</c:v>
                </c:pt>
                <c:pt idx="45">
                  <c:v>42664</c:v>
                </c:pt>
                <c:pt idx="46">
                  <c:v>42667</c:v>
                </c:pt>
                <c:pt idx="47">
                  <c:v>42668</c:v>
                </c:pt>
                <c:pt idx="48">
                  <c:v>42669</c:v>
                </c:pt>
                <c:pt idx="49">
                  <c:v>42670</c:v>
                </c:pt>
                <c:pt idx="50">
                  <c:v>42671</c:v>
                </c:pt>
                <c:pt idx="51">
                  <c:v>42674</c:v>
                </c:pt>
                <c:pt idx="52">
                  <c:v>42675</c:v>
                </c:pt>
                <c:pt idx="53">
                  <c:v>42676</c:v>
                </c:pt>
                <c:pt idx="54">
                  <c:v>42677</c:v>
                </c:pt>
                <c:pt idx="55">
                  <c:v>42678</c:v>
                </c:pt>
                <c:pt idx="56">
                  <c:v>42681</c:v>
                </c:pt>
                <c:pt idx="57">
                  <c:v>42682</c:v>
                </c:pt>
                <c:pt idx="58">
                  <c:v>42683</c:v>
                </c:pt>
                <c:pt idx="59">
                  <c:v>42684</c:v>
                </c:pt>
                <c:pt idx="60">
                  <c:v>42685</c:v>
                </c:pt>
                <c:pt idx="61">
                  <c:v>42688</c:v>
                </c:pt>
                <c:pt idx="62">
                  <c:v>42689</c:v>
                </c:pt>
                <c:pt idx="63">
                  <c:v>42690</c:v>
                </c:pt>
                <c:pt idx="64">
                  <c:v>42691</c:v>
                </c:pt>
                <c:pt idx="65">
                  <c:v>42692</c:v>
                </c:pt>
                <c:pt idx="66">
                  <c:v>42695</c:v>
                </c:pt>
                <c:pt idx="67">
                  <c:v>42696</c:v>
                </c:pt>
                <c:pt idx="68">
                  <c:v>42697</c:v>
                </c:pt>
                <c:pt idx="69">
                  <c:v>42698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</c:numCache>
            </c:numRef>
          </c:cat>
          <c:val>
            <c:numRef>
              <c:f>FX!$C$2:$C$104</c:f>
              <c:numCache>
                <c:formatCode>General</c:formatCode>
                <c:ptCount val="103"/>
                <c:pt idx="0">
                  <c:v>6.6529999999999996</c:v>
                </c:pt>
                <c:pt idx="1">
                  <c:v>6.6254999999999997</c:v>
                </c:pt>
                <c:pt idx="2">
                  <c:v>6.6543000000000001</c:v>
                </c:pt>
                <c:pt idx="3">
                  <c:v>6.6429999999999998</c:v>
                </c:pt>
                <c:pt idx="4">
                  <c:v>6.6304999999999996</c:v>
                </c:pt>
                <c:pt idx="5">
                  <c:v>6.6055999999999999</c:v>
                </c:pt>
                <c:pt idx="6">
                  <c:v>6.6273</c:v>
                </c:pt>
                <c:pt idx="7">
                  <c:v>6.6211000000000002</c:v>
                </c:pt>
                <c:pt idx="8">
                  <c:v>6.6651999999999996</c:v>
                </c:pt>
                <c:pt idx="9">
                  <c:v>6.6585999999999999</c:v>
                </c:pt>
                <c:pt idx="10">
                  <c:v>6.6420000000000003</c:v>
                </c:pt>
                <c:pt idx="11">
                  <c:v>6.6601999999999997</c:v>
                </c:pt>
                <c:pt idx="12">
                  <c:v>6.6487999999999996</c:v>
                </c:pt>
                <c:pt idx="13">
                  <c:v>6.6856</c:v>
                </c:pt>
                <c:pt idx="14">
                  <c:v>6.6811999999999996</c:v>
                </c:pt>
                <c:pt idx="15">
                  <c:v>6.6908000000000003</c:v>
                </c:pt>
                <c:pt idx="16">
                  <c:v>6.6783999999999999</c:v>
                </c:pt>
                <c:pt idx="17">
                  <c:v>6.6726999999999999</c:v>
                </c:pt>
                <c:pt idx="18">
                  <c:v>6.6872999999999996</c:v>
                </c:pt>
                <c:pt idx="19">
                  <c:v>6.6676000000000002</c:v>
                </c:pt>
                <c:pt idx="20">
                  <c:v>6.6555</c:v>
                </c:pt>
                <c:pt idx="21">
                  <c:v>6.6619999999999999</c:v>
                </c:pt>
                <c:pt idx="22">
                  <c:v>6.6684000000000001</c:v>
                </c:pt>
                <c:pt idx="23">
                  <c:v>6.6908000000000003</c:v>
                </c:pt>
                <c:pt idx="24">
                  <c:v>6.6726000000000001</c:v>
                </c:pt>
                <c:pt idx="25">
                  <c:v>6.6894999999999998</c:v>
                </c:pt>
                <c:pt idx="26">
                  <c:v>6.6786000000000003</c:v>
                </c:pt>
                <c:pt idx="27">
                  <c:v>6.6595000000000004</c:v>
                </c:pt>
                <c:pt idx="28">
                  <c:v>6.6738</c:v>
                </c:pt>
                <c:pt idx="29">
                  <c:v>6.6513</c:v>
                </c:pt>
                <c:pt idx="30">
                  <c:v>6.6669999999999998</c:v>
                </c:pt>
                <c:pt idx="31">
                  <c:v>6.6744000000000003</c:v>
                </c:pt>
                <c:pt idx="32">
                  <c:v>6.6646000000000001</c:v>
                </c:pt>
                <c:pt idx="33">
                  <c:v>6.6680999999999999</c:v>
                </c:pt>
                <c:pt idx="34">
                  <c:v>6.67</c:v>
                </c:pt>
                <c:pt idx="35">
                  <c:v>6.6778000000000004</c:v>
                </c:pt>
                <c:pt idx="36">
                  <c:v>6.7008000000000001</c:v>
                </c:pt>
                <c:pt idx="37">
                  <c:v>6.7098000000000004</c:v>
                </c:pt>
                <c:pt idx="38">
                  <c:v>6.7257999999999996</c:v>
                </c:pt>
                <c:pt idx="39">
                  <c:v>6.7295999999999996</c:v>
                </c:pt>
                <c:pt idx="40">
                  <c:v>6.7157</c:v>
                </c:pt>
                <c:pt idx="41">
                  <c:v>6.7378999999999998</c:v>
                </c:pt>
                <c:pt idx="42">
                  <c:v>6.7302999999999997</c:v>
                </c:pt>
                <c:pt idx="43">
                  <c:v>6.7325999999999997</c:v>
                </c:pt>
                <c:pt idx="44">
                  <c:v>6.7310999999999996</c:v>
                </c:pt>
                <c:pt idx="45">
                  <c:v>6.7557999999999998</c:v>
                </c:pt>
                <c:pt idx="46">
                  <c:v>6.7690000000000001</c:v>
                </c:pt>
                <c:pt idx="47">
                  <c:v>6.7744</c:v>
                </c:pt>
                <c:pt idx="48">
                  <c:v>6.7705000000000002</c:v>
                </c:pt>
                <c:pt idx="49">
                  <c:v>6.7736000000000001</c:v>
                </c:pt>
                <c:pt idx="50">
                  <c:v>6.7858000000000001</c:v>
                </c:pt>
                <c:pt idx="51">
                  <c:v>6.7641</c:v>
                </c:pt>
                <c:pt idx="52">
                  <c:v>6.7733999999999996</c:v>
                </c:pt>
                <c:pt idx="53">
                  <c:v>6.7561999999999998</c:v>
                </c:pt>
                <c:pt idx="54">
                  <c:v>6.7491000000000003</c:v>
                </c:pt>
                <c:pt idx="55">
                  <c:v>6.7514000000000003</c:v>
                </c:pt>
                <c:pt idx="56">
                  <c:v>6.7725</c:v>
                </c:pt>
                <c:pt idx="57">
                  <c:v>6.7816999999999998</c:v>
                </c:pt>
                <c:pt idx="58">
                  <c:v>6.7831999999999999</c:v>
                </c:pt>
                <c:pt idx="59">
                  <c:v>6.7885</c:v>
                </c:pt>
                <c:pt idx="60">
                  <c:v>6.8114999999999997</c:v>
                </c:pt>
                <c:pt idx="61">
                  <c:v>6.8291000000000004</c:v>
                </c:pt>
                <c:pt idx="62">
                  <c:v>6.8494999999999999</c:v>
                </c:pt>
                <c:pt idx="63">
                  <c:v>6.8592000000000004</c:v>
                </c:pt>
                <c:pt idx="64">
                  <c:v>6.8692000000000002</c:v>
                </c:pt>
                <c:pt idx="65">
                  <c:v>6.8795999999999999</c:v>
                </c:pt>
                <c:pt idx="66">
                  <c:v>6.8985000000000003</c:v>
                </c:pt>
                <c:pt idx="67">
                  <c:v>6.8779000000000003</c:v>
                </c:pt>
                <c:pt idx="68">
                  <c:v>6.8903999999999996</c:v>
                </c:pt>
                <c:pt idx="69">
                  <c:v>6.9085000000000001</c:v>
                </c:pt>
                <c:pt idx="70">
                  <c:v>6.9168000000000003</c:v>
                </c:pt>
                <c:pt idx="71">
                  <c:v>6.9042000000000003</c:v>
                </c:pt>
                <c:pt idx="72">
                  <c:v>6.8888999999999996</c:v>
                </c:pt>
                <c:pt idx="73">
                  <c:v>6.8864999999999998</c:v>
                </c:pt>
                <c:pt idx="74">
                  <c:v>6.8958000000000004</c:v>
                </c:pt>
                <c:pt idx="75">
                  <c:v>6.8794000000000004</c:v>
                </c:pt>
                <c:pt idx="76">
                  <c:v>6.8869999999999996</c:v>
                </c:pt>
                <c:pt idx="77">
                  <c:v>6.8574999999999999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0992"/>
        <c:axId val="46307520"/>
      </c:lineChart>
      <c:dateAx>
        <c:axId val="54100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6307520"/>
        <c:crosses val="autoZero"/>
        <c:auto val="1"/>
        <c:lblOffset val="100"/>
        <c:baseTimeUnit val="days"/>
      </c:dateAx>
      <c:valAx>
        <c:axId val="463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'2823'!$G$1:$G$2</c:f>
              <c:strCache>
                <c:ptCount val="1"/>
                <c:pt idx="0">
                  <c:v>Confirmed Disc</c:v>
                </c:pt>
              </c:strCache>
            </c:strRef>
          </c:tx>
          <c:marker>
            <c:symbol val="none"/>
          </c:marker>
          <c:cat>
            <c:numRef>
              <c:f>'2823'!$A$3:$A$1048576</c:f>
              <c:numCache>
                <c:formatCode>m/d/yyyy</c:formatCode>
                <c:ptCount val="1048574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42411</c:v>
                </c:pt>
                <c:pt idx="6">
                  <c:v>42412</c:v>
                </c:pt>
                <c:pt idx="7">
                  <c:v>42415</c:v>
                </c:pt>
                <c:pt idx="8">
                  <c:v>42416</c:v>
                </c:pt>
                <c:pt idx="9">
                  <c:v>42417</c:v>
                </c:pt>
                <c:pt idx="10">
                  <c:v>42418</c:v>
                </c:pt>
                <c:pt idx="11">
                  <c:v>42419</c:v>
                </c:pt>
                <c:pt idx="12">
                  <c:v>42422</c:v>
                </c:pt>
                <c:pt idx="13">
                  <c:v>42423</c:v>
                </c:pt>
                <c:pt idx="14">
                  <c:v>42424</c:v>
                </c:pt>
                <c:pt idx="15">
                  <c:v>42425</c:v>
                </c:pt>
                <c:pt idx="16">
                  <c:v>42426</c:v>
                </c:pt>
                <c:pt idx="17">
                  <c:v>42429</c:v>
                </c:pt>
                <c:pt idx="18">
                  <c:v>42430</c:v>
                </c:pt>
                <c:pt idx="19">
                  <c:v>42431</c:v>
                </c:pt>
                <c:pt idx="20">
                  <c:v>42432</c:v>
                </c:pt>
                <c:pt idx="21">
                  <c:v>42433</c:v>
                </c:pt>
                <c:pt idx="22">
                  <c:v>42436</c:v>
                </c:pt>
                <c:pt idx="23">
                  <c:v>42437</c:v>
                </c:pt>
                <c:pt idx="24">
                  <c:v>42438</c:v>
                </c:pt>
                <c:pt idx="25">
                  <c:v>42439</c:v>
                </c:pt>
                <c:pt idx="26">
                  <c:v>42440</c:v>
                </c:pt>
                <c:pt idx="27">
                  <c:v>42443</c:v>
                </c:pt>
                <c:pt idx="28">
                  <c:v>42444</c:v>
                </c:pt>
                <c:pt idx="29">
                  <c:v>42445</c:v>
                </c:pt>
                <c:pt idx="30">
                  <c:v>42446</c:v>
                </c:pt>
                <c:pt idx="31">
                  <c:v>42447</c:v>
                </c:pt>
                <c:pt idx="32">
                  <c:v>42450</c:v>
                </c:pt>
                <c:pt idx="33">
                  <c:v>42451</c:v>
                </c:pt>
                <c:pt idx="34">
                  <c:v>42452</c:v>
                </c:pt>
                <c:pt idx="35">
                  <c:v>42453</c:v>
                </c:pt>
                <c:pt idx="36">
                  <c:v>42454</c:v>
                </c:pt>
                <c:pt idx="37">
                  <c:v>42457</c:v>
                </c:pt>
                <c:pt idx="38">
                  <c:v>42458</c:v>
                </c:pt>
                <c:pt idx="39">
                  <c:v>42459</c:v>
                </c:pt>
                <c:pt idx="40">
                  <c:v>42460</c:v>
                </c:pt>
                <c:pt idx="41">
                  <c:v>42461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42632</c:v>
                </c:pt>
                <c:pt idx="160">
                  <c:v>42633</c:v>
                </c:pt>
                <c:pt idx="161">
                  <c:v>42634</c:v>
                </c:pt>
                <c:pt idx="162">
                  <c:v>42635</c:v>
                </c:pt>
                <c:pt idx="163">
                  <c:v>42636</c:v>
                </c:pt>
                <c:pt idx="164">
                  <c:v>42639</c:v>
                </c:pt>
                <c:pt idx="165">
                  <c:v>42640</c:v>
                </c:pt>
                <c:pt idx="166">
                  <c:v>42641</c:v>
                </c:pt>
                <c:pt idx="167">
                  <c:v>42642</c:v>
                </c:pt>
                <c:pt idx="168">
                  <c:v>42643</c:v>
                </c:pt>
                <c:pt idx="169">
                  <c:v>42646</c:v>
                </c:pt>
                <c:pt idx="170">
                  <c:v>42647</c:v>
                </c:pt>
                <c:pt idx="171">
                  <c:v>42648</c:v>
                </c:pt>
                <c:pt idx="172">
                  <c:v>42649</c:v>
                </c:pt>
                <c:pt idx="173">
                  <c:v>42650</c:v>
                </c:pt>
                <c:pt idx="174">
                  <c:v>42653</c:v>
                </c:pt>
                <c:pt idx="175">
                  <c:v>42654</c:v>
                </c:pt>
                <c:pt idx="176">
                  <c:v>42655</c:v>
                </c:pt>
                <c:pt idx="177">
                  <c:v>42656</c:v>
                </c:pt>
                <c:pt idx="178">
                  <c:v>42657</c:v>
                </c:pt>
                <c:pt idx="179">
                  <c:v>42660</c:v>
                </c:pt>
                <c:pt idx="180">
                  <c:v>42661</c:v>
                </c:pt>
                <c:pt idx="181">
                  <c:v>42662</c:v>
                </c:pt>
                <c:pt idx="182">
                  <c:v>42663</c:v>
                </c:pt>
                <c:pt idx="183">
                  <c:v>42664</c:v>
                </c:pt>
                <c:pt idx="184">
                  <c:v>42667</c:v>
                </c:pt>
                <c:pt idx="185">
                  <c:v>42668</c:v>
                </c:pt>
                <c:pt idx="186">
                  <c:v>42669</c:v>
                </c:pt>
                <c:pt idx="187">
                  <c:v>42670</c:v>
                </c:pt>
                <c:pt idx="188">
                  <c:v>42671</c:v>
                </c:pt>
                <c:pt idx="189">
                  <c:v>42674</c:v>
                </c:pt>
                <c:pt idx="190">
                  <c:v>42675</c:v>
                </c:pt>
                <c:pt idx="191">
                  <c:v>42676</c:v>
                </c:pt>
                <c:pt idx="192">
                  <c:v>42677</c:v>
                </c:pt>
                <c:pt idx="193">
                  <c:v>42678</c:v>
                </c:pt>
                <c:pt idx="194">
                  <c:v>42681</c:v>
                </c:pt>
                <c:pt idx="195">
                  <c:v>42682</c:v>
                </c:pt>
                <c:pt idx="196">
                  <c:v>42683</c:v>
                </c:pt>
                <c:pt idx="197">
                  <c:v>42684</c:v>
                </c:pt>
                <c:pt idx="198">
                  <c:v>42685</c:v>
                </c:pt>
                <c:pt idx="199">
                  <c:v>42688</c:v>
                </c:pt>
                <c:pt idx="200">
                  <c:v>42689</c:v>
                </c:pt>
                <c:pt idx="201">
                  <c:v>42690</c:v>
                </c:pt>
                <c:pt idx="202">
                  <c:v>42691</c:v>
                </c:pt>
                <c:pt idx="203">
                  <c:v>42692</c:v>
                </c:pt>
                <c:pt idx="204">
                  <c:v>42695</c:v>
                </c:pt>
                <c:pt idx="205">
                  <c:v>42696</c:v>
                </c:pt>
                <c:pt idx="206">
                  <c:v>42697</c:v>
                </c:pt>
                <c:pt idx="207">
                  <c:v>42698</c:v>
                </c:pt>
                <c:pt idx="208">
                  <c:v>42699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42709</c:v>
                </c:pt>
                <c:pt idx="215">
                  <c:v>42710</c:v>
                </c:pt>
                <c:pt idx="216">
                  <c:v>42711</c:v>
                </c:pt>
                <c:pt idx="217">
                  <c:v>42712</c:v>
                </c:pt>
                <c:pt idx="218">
                  <c:v>42713</c:v>
                </c:pt>
              </c:numCache>
            </c:numRef>
          </c:cat>
          <c:val>
            <c:numRef>
              <c:f>'2823'!$G$3:$G$1048576</c:f>
              <c:numCache>
                <c:formatCode>0.00%</c:formatCode>
                <c:ptCount val="1048574"/>
                <c:pt idx="0">
                  <c:v>-0.13278855975485182</c:v>
                </c:pt>
                <c:pt idx="1">
                  <c:v>-0.12649693066317802</c:v>
                </c:pt>
                <c:pt idx="2">
                  <c:v>-0.13061100415442295</c:v>
                </c:pt>
                <c:pt idx="3">
                  <c:v>-0.12873471024664129</c:v>
                </c:pt>
                <c:pt idx="4">
                  <c:v>-0.11271705309645685</c:v>
                </c:pt>
                <c:pt idx="5">
                  <c:v>-0.14583960654421357</c:v>
                </c:pt>
                <c:pt idx="6">
                  <c:v>-0.14867985142054008</c:v>
                </c:pt>
                <c:pt idx="7">
                  <c:v>-0.10983126199858539</c:v>
                </c:pt>
                <c:pt idx="8">
                  <c:v>-9.9507389162561521E-2</c:v>
                </c:pt>
                <c:pt idx="9">
                  <c:v>-0.10899823564007061</c:v>
                </c:pt>
                <c:pt idx="10">
                  <c:v>-9.1891891891891953E-2</c:v>
                </c:pt>
                <c:pt idx="11">
                  <c:v>-9.4317284925019673E-2</c:v>
                </c:pt>
                <c:pt idx="12">
                  <c:v>-9.8985997102848944E-2</c:v>
                </c:pt>
                <c:pt idx="13">
                  <c:v>-0.10211267605633811</c:v>
                </c:pt>
                <c:pt idx="14">
                  <c:v>-0.10990185599067148</c:v>
                </c:pt>
                <c:pt idx="15">
                  <c:v>-0.1052254831782391</c:v>
                </c:pt>
                <c:pt idx="16">
                  <c:v>-9.5324833029751033E-2</c:v>
                </c:pt>
                <c:pt idx="17">
                  <c:v>-0.10714285714285721</c:v>
                </c:pt>
                <c:pt idx="18">
                  <c:v>-0.10326086956521741</c:v>
                </c:pt>
                <c:pt idx="19">
                  <c:v>-0.10084856577002344</c:v>
                </c:pt>
                <c:pt idx="20">
                  <c:v>-0.10356239050029181</c:v>
                </c:pt>
                <c:pt idx="21">
                  <c:v>-0.10344827586206906</c:v>
                </c:pt>
                <c:pt idx="22">
                  <c:v>-9.9269934578553154E-2</c:v>
                </c:pt>
                <c:pt idx="23">
                  <c:v>-0.10370230449565532</c:v>
                </c:pt>
                <c:pt idx="24">
                  <c:v>-0.11098527746319364</c:v>
                </c:pt>
                <c:pt idx="25">
                  <c:v>-0.10342835130970718</c:v>
                </c:pt>
                <c:pt idx="26">
                  <c:v>-9.1866028708133873E-2</c:v>
                </c:pt>
                <c:pt idx="27">
                  <c:v>-8.4668192219679583E-2</c:v>
                </c:pt>
                <c:pt idx="28">
                  <c:v>-9.4185715640709322E-2</c:v>
                </c:pt>
                <c:pt idx="29">
                  <c:v>-0.10009354536950421</c:v>
                </c:pt>
                <c:pt idx="30">
                  <c:v>-8.4454409566517175E-2</c:v>
                </c:pt>
                <c:pt idx="31">
                  <c:v>-7.9629629629629717E-2</c:v>
                </c:pt>
                <c:pt idx="32">
                  <c:v>-7.0909090909090811E-2</c:v>
                </c:pt>
                <c:pt idx="33">
                  <c:v>-5.5841293166789208E-2</c:v>
                </c:pt>
                <c:pt idx="34">
                  <c:v>-6.8788876692279621E-2</c:v>
                </c:pt>
                <c:pt idx="35">
                  <c:v>-7.195383040119141E-2</c:v>
                </c:pt>
                <c:pt idx="36">
                  <c:v>-7.195383040119141E-2</c:v>
                </c:pt>
                <c:pt idx="37">
                  <c:v>-6.1670149129091745E-2</c:v>
                </c:pt>
                <c:pt idx="38">
                  <c:v>-6.9241639189825621E-2</c:v>
                </c:pt>
                <c:pt idx="39">
                  <c:v>-6.4510200330821554E-2</c:v>
                </c:pt>
                <c:pt idx="40">
                  <c:v>-7.7402787967718267E-2</c:v>
                </c:pt>
                <c:pt idx="41">
                  <c:v>-9.1987588976090606E-2</c:v>
                </c:pt>
                <c:pt idx="42">
                  <c:v>-9.3553959450859203E-2</c:v>
                </c:pt>
                <c:pt idx="43">
                  <c:v>-9.3818580833942899E-2</c:v>
                </c:pt>
                <c:pt idx="44">
                  <c:v>-9.3432007400555017E-2</c:v>
                </c:pt>
                <c:pt idx="45">
                  <c:v>-8.6847249371683866E-2</c:v>
                </c:pt>
                <c:pt idx="46">
                  <c:v>-8.3962437856748395E-2</c:v>
                </c:pt>
                <c:pt idx="47">
                  <c:v>-8.059756547399477E-2</c:v>
                </c:pt>
                <c:pt idx="48">
                  <c:v>-6.2471500227998189E-2</c:v>
                </c:pt>
                <c:pt idx="50">
                  <c:v>-6.255699434616091E-2</c:v>
                </c:pt>
                <c:pt idx="51">
                  <c:v>-7.2288049967851653E-2</c:v>
                </c:pt>
                <c:pt idx="52">
                  <c:v>-6.9937751739289622E-2</c:v>
                </c:pt>
                <c:pt idx="54">
                  <c:v>-8.0851848437355822E-2</c:v>
                </c:pt>
                <c:pt idx="55">
                  <c:v>-8.1894968784428923E-2</c:v>
                </c:pt>
                <c:pt idx="56">
                  <c:v>-8.1576026637069865E-2</c:v>
                </c:pt>
                <c:pt idx="57">
                  <c:v>-7.9467156637574643E-2</c:v>
                </c:pt>
                <c:pt idx="58">
                  <c:v>-7.8171091445427776E-2</c:v>
                </c:pt>
                <c:pt idx="59">
                  <c:v>-7.5187274576898222E-2</c:v>
                </c:pt>
                <c:pt idx="60">
                  <c:v>-7.7961712753167434E-2</c:v>
                </c:pt>
                <c:pt idx="61">
                  <c:v>-8.8334703571754658E-2</c:v>
                </c:pt>
                <c:pt idx="62">
                  <c:v>-8.1285096198103535E-2</c:v>
                </c:pt>
                <c:pt idx="63">
                  <c:v>-8.0364540182270017E-2</c:v>
                </c:pt>
                <c:pt idx="64">
                  <c:v>-8.7825103656238301E-2</c:v>
                </c:pt>
                <c:pt idx="65">
                  <c:v>-8.4661639782380504E-2</c:v>
                </c:pt>
                <c:pt idx="66">
                  <c:v>-7.9778075377845981E-2</c:v>
                </c:pt>
                <c:pt idx="67">
                  <c:v>-8.5959885386819535E-2</c:v>
                </c:pt>
                <c:pt idx="68">
                  <c:v>-9.237481031866468E-2</c:v>
                </c:pt>
                <c:pt idx="69">
                  <c:v>-9.2125382262996935E-2</c:v>
                </c:pt>
                <c:pt idx="70">
                  <c:v>-9.3860402940895704E-2</c:v>
                </c:pt>
                <c:pt idx="71">
                  <c:v>-8.9606419564386752E-2</c:v>
                </c:pt>
                <c:pt idx="72">
                  <c:v>-0.10130563232631284</c:v>
                </c:pt>
                <c:pt idx="73">
                  <c:v>-9.4496884032225559E-2</c:v>
                </c:pt>
                <c:pt idx="74">
                  <c:v>-8.9430894308943132E-2</c:v>
                </c:pt>
                <c:pt idx="75">
                  <c:v>-9.1517643683656891E-2</c:v>
                </c:pt>
                <c:pt idx="76">
                  <c:v>-8.4608720762344714E-2</c:v>
                </c:pt>
                <c:pt idx="77">
                  <c:v>-8.0050091513341637E-2</c:v>
                </c:pt>
                <c:pt idx="78">
                  <c:v>-8.1573896353166919E-2</c:v>
                </c:pt>
                <c:pt idx="79">
                  <c:v>-7.2333077513430544E-2</c:v>
                </c:pt>
                <c:pt idx="80">
                  <c:v>-7.5100324861456125E-2</c:v>
                </c:pt>
                <c:pt idx="81">
                  <c:v>-6.9032797547152303E-2</c:v>
                </c:pt>
                <c:pt idx="82">
                  <c:v>-6.8352059925093633E-2</c:v>
                </c:pt>
                <c:pt idx="83">
                  <c:v>-6.7788686302010293E-2</c:v>
                </c:pt>
                <c:pt idx="84">
                  <c:v>-5.7957334340192457E-2</c:v>
                </c:pt>
                <c:pt idx="85">
                  <c:v>-5.9667673716012004E-2</c:v>
                </c:pt>
                <c:pt idx="86">
                  <c:v>-5.5587067498581888E-2</c:v>
                </c:pt>
                <c:pt idx="87">
                  <c:v>-6.0072010612090221E-2</c:v>
                </c:pt>
                <c:pt idx="88">
                  <c:v>-6.0072010612090221E-2</c:v>
                </c:pt>
                <c:pt idx="89">
                  <c:v>-6.8818224964404373E-2</c:v>
                </c:pt>
                <c:pt idx="90">
                  <c:v>-7.1643822299990334E-2</c:v>
                </c:pt>
                <c:pt idx="91">
                  <c:v>-6.927244582043357E-2</c:v>
                </c:pt>
                <c:pt idx="92">
                  <c:v>-6.5944691549023382E-2</c:v>
                </c:pt>
                <c:pt idx="93">
                  <c:v>-6.8708208159705575E-2</c:v>
                </c:pt>
                <c:pt idx="94">
                  <c:v>-7.1090961705411404E-2</c:v>
                </c:pt>
                <c:pt idx="95">
                  <c:v>-6.5177625878501955E-2</c:v>
                </c:pt>
                <c:pt idx="96">
                  <c:v>-5.9163059163059195E-2</c:v>
                </c:pt>
                <c:pt idx="97">
                  <c:v>-5.1964268562097793E-2</c:v>
                </c:pt>
                <c:pt idx="98">
                  <c:v>-5.8687926231870025E-2</c:v>
                </c:pt>
                <c:pt idx="99">
                  <c:v>-6.3320688648964119E-2</c:v>
                </c:pt>
                <c:pt idx="100">
                  <c:v>-6.0186988702765953E-2</c:v>
                </c:pt>
                <c:pt idx="101">
                  <c:v>-6.0278508131268893E-2</c:v>
                </c:pt>
                <c:pt idx="102">
                  <c:v>-5.903881344505435E-2</c:v>
                </c:pt>
                <c:pt idx="103">
                  <c:v>-5.279353784017693E-2</c:v>
                </c:pt>
                <c:pt idx="104">
                  <c:v>-5.279353784017693E-2</c:v>
                </c:pt>
                <c:pt idx="105">
                  <c:v>-5.1039697542533125E-2</c:v>
                </c:pt>
                <c:pt idx="106">
                  <c:v>-5.7210401891252816E-2</c:v>
                </c:pt>
                <c:pt idx="107">
                  <c:v>-6.2264150943396213E-2</c:v>
                </c:pt>
                <c:pt idx="108">
                  <c:v>-6.1232191716199758E-2</c:v>
                </c:pt>
                <c:pt idx="109">
                  <c:v>-6.217370669197908E-2</c:v>
                </c:pt>
                <c:pt idx="110">
                  <c:v>-6.0136157337367768E-2</c:v>
                </c:pt>
                <c:pt idx="111">
                  <c:v>-5.4167053795410203E-2</c:v>
                </c:pt>
                <c:pt idx="112">
                  <c:v>-6.1024168904528109E-2</c:v>
                </c:pt>
                <c:pt idx="113">
                  <c:v>-5.9456451164084934E-2</c:v>
                </c:pt>
                <c:pt idx="114">
                  <c:v>-5.5278239970419585E-2</c:v>
                </c:pt>
                <c:pt idx="115">
                  <c:v>-5.2563270603504186E-2</c:v>
                </c:pt>
                <c:pt idx="116">
                  <c:v>-5.7835820895522527E-2</c:v>
                </c:pt>
                <c:pt idx="117">
                  <c:v>-5.5737704918032871E-2</c:v>
                </c:pt>
                <c:pt idx="118">
                  <c:v>-5.4883720930232527E-2</c:v>
                </c:pt>
                <c:pt idx="119">
                  <c:v>-5.6091394325311406E-2</c:v>
                </c:pt>
                <c:pt idx="120">
                  <c:v>-5.7188468400788839E-2</c:v>
                </c:pt>
                <c:pt idx="121">
                  <c:v>-5.4606240713224508E-2</c:v>
                </c:pt>
                <c:pt idx="122">
                  <c:v>-6.1076508320163647E-2</c:v>
                </c:pt>
                <c:pt idx="123">
                  <c:v>-5.1796546896873519E-2</c:v>
                </c:pt>
                <c:pt idx="124">
                  <c:v>-5.8999253174010446E-2</c:v>
                </c:pt>
                <c:pt idx="125">
                  <c:v>-5.8713886300093221E-2</c:v>
                </c:pt>
                <c:pt idx="126">
                  <c:v>-5.8713886300093221E-2</c:v>
                </c:pt>
                <c:pt idx="127">
                  <c:v>-6.0402684563758413E-2</c:v>
                </c:pt>
                <c:pt idx="128">
                  <c:v>-5.5029530327177278E-2</c:v>
                </c:pt>
                <c:pt idx="129">
                  <c:v>-5.4823946950593228E-2</c:v>
                </c:pt>
                <c:pt idx="130">
                  <c:v>-5.0018663680477804E-2</c:v>
                </c:pt>
                <c:pt idx="131">
                  <c:v>-5.1324810079673933E-2</c:v>
                </c:pt>
                <c:pt idx="132">
                  <c:v>-5.2035989240330149E-2</c:v>
                </c:pt>
                <c:pt idx="133">
                  <c:v>-5.6101368102102755E-2</c:v>
                </c:pt>
                <c:pt idx="134">
                  <c:v>-5.7329398086038874E-2</c:v>
                </c:pt>
                <c:pt idx="135">
                  <c:v>-5.1844119693806534E-2</c:v>
                </c:pt>
                <c:pt idx="136">
                  <c:v>-4.954677461937862E-2</c:v>
                </c:pt>
                <c:pt idx="137">
                  <c:v>-5.6057548907798904E-2</c:v>
                </c:pt>
                <c:pt idx="138">
                  <c:v>-4.9977885891198559E-2</c:v>
                </c:pt>
                <c:pt idx="139">
                  <c:v>-5.7268722466960353E-2</c:v>
                </c:pt>
                <c:pt idx="140">
                  <c:v>-5.4921540656205359E-2</c:v>
                </c:pt>
                <c:pt idx="141">
                  <c:v>-4.804191457241791E-2</c:v>
                </c:pt>
                <c:pt idx="142">
                  <c:v>-5.5146079389041702E-2</c:v>
                </c:pt>
                <c:pt idx="143">
                  <c:v>-4.9239033124440557E-2</c:v>
                </c:pt>
                <c:pt idx="144">
                  <c:v>-5.2735249350881919E-2</c:v>
                </c:pt>
                <c:pt idx="145">
                  <c:v>-5.148318456406098E-2</c:v>
                </c:pt>
                <c:pt idx="146">
                  <c:v>-5.2489905787348468E-2</c:v>
                </c:pt>
                <c:pt idx="147">
                  <c:v>-5.5033557046979875E-2</c:v>
                </c:pt>
                <c:pt idx="148">
                  <c:v>-5.4284432480933176E-2</c:v>
                </c:pt>
                <c:pt idx="149">
                  <c:v>-5.3233297606287922E-2</c:v>
                </c:pt>
                <c:pt idx="150">
                  <c:v>-4.5661692431418155E-2</c:v>
                </c:pt>
                <c:pt idx="151">
                  <c:v>-4.6348189662841266E-2</c:v>
                </c:pt>
                <c:pt idx="152">
                  <c:v>-4.3817633492992725E-2</c:v>
                </c:pt>
                <c:pt idx="153">
                  <c:v>-3.9161708551638252E-2</c:v>
                </c:pt>
                <c:pt idx="154">
                  <c:v>-4.0485107900838257E-2</c:v>
                </c:pt>
                <c:pt idx="155">
                  <c:v>-5.1943334544133801E-2</c:v>
                </c:pt>
                <c:pt idx="156">
                  <c:v>-5.0213384182329901E-2</c:v>
                </c:pt>
                <c:pt idx="157">
                  <c:v>-4.6744420975296075E-2</c:v>
                </c:pt>
                <c:pt idx="158">
                  <c:v>-4.4732249471847174E-2</c:v>
                </c:pt>
                <c:pt idx="159">
                  <c:v>-4.8747152619589951E-2</c:v>
                </c:pt>
                <c:pt idx="160">
                  <c:v>-4.5102505694760708E-2</c:v>
                </c:pt>
                <c:pt idx="161">
                  <c:v>-4.2669584245076608E-2</c:v>
                </c:pt>
                <c:pt idx="162">
                  <c:v>-4.5384823603717428E-2</c:v>
                </c:pt>
                <c:pt idx="163">
                  <c:v>-5.0208446619539604E-2</c:v>
                </c:pt>
                <c:pt idx="164">
                  <c:v>-5.0330639235856012E-2</c:v>
                </c:pt>
                <c:pt idx="165">
                  <c:v>-6.0269268997921732E-2</c:v>
                </c:pt>
                <c:pt idx="166">
                  <c:v>-5.3243685262584051E-2</c:v>
                </c:pt>
                <c:pt idx="167">
                  <c:v>-5.0117604487063483E-2</c:v>
                </c:pt>
                <c:pt idx="168">
                  <c:v>-5.8121666817319007E-2</c:v>
                </c:pt>
                <c:pt idx="169">
                  <c:v>-5.6228530103055507E-2</c:v>
                </c:pt>
                <c:pt idx="170">
                  <c:v>-5.2612547459772063E-2</c:v>
                </c:pt>
                <c:pt idx="171">
                  <c:v>-5.0890355238181417E-2</c:v>
                </c:pt>
                <c:pt idx="172">
                  <c:v>-4.3572590851563842E-2</c:v>
                </c:pt>
                <c:pt idx="173">
                  <c:v>-4.3659043659043717E-2</c:v>
                </c:pt>
                <c:pt idx="174">
                  <c:v>-5.2820053715308846E-2</c:v>
                </c:pt>
                <c:pt idx="175">
                  <c:v>-5.1638976201167419E-2</c:v>
                </c:pt>
                <c:pt idx="176">
                  <c:v>-6.2611806797853276E-2</c:v>
                </c:pt>
                <c:pt idx="177">
                  <c:v>-6.3311542939016641E-2</c:v>
                </c:pt>
                <c:pt idx="178">
                  <c:v>-6.0606060606060774E-2</c:v>
                </c:pt>
                <c:pt idx="179">
                  <c:v>-5.7742545716602089E-2</c:v>
                </c:pt>
                <c:pt idx="180">
                  <c:v>-5.6670811867116755E-2</c:v>
                </c:pt>
                <c:pt idx="181">
                  <c:v>-6.0581798772351148E-2</c:v>
                </c:pt>
                <c:pt idx="182">
                  <c:v>-6.0056858564321303E-2</c:v>
                </c:pt>
                <c:pt idx="184">
                  <c:v>-5.580905580905593E-2</c:v>
                </c:pt>
                <c:pt idx="185">
                  <c:v>-5.7250901415882516E-2</c:v>
                </c:pt>
                <c:pt idx="186">
                  <c:v>-5.9322783131464885E-2</c:v>
                </c:pt>
                <c:pt idx="187">
                  <c:v>-5.9950336998935816E-2</c:v>
                </c:pt>
                <c:pt idx="188">
                  <c:v>-5.748959163787748E-2</c:v>
                </c:pt>
                <c:pt idx="189">
                  <c:v>-2.8576484119260392E-2</c:v>
                </c:pt>
                <c:pt idx="190">
                  <c:v>-1.7959833672476444E-2</c:v>
                </c:pt>
                <c:pt idx="191">
                  <c:v>-2.0111632851953609E-2</c:v>
                </c:pt>
                <c:pt idx="192">
                  <c:v>-2.1957833960283391E-2</c:v>
                </c:pt>
                <c:pt idx="193">
                  <c:v>-1.9985974754558211E-2</c:v>
                </c:pt>
                <c:pt idx="194">
                  <c:v>-2.0107120906137421E-2</c:v>
                </c:pt>
                <c:pt idx="195">
                  <c:v>-1.7082785808147039E-2</c:v>
                </c:pt>
                <c:pt idx="196">
                  <c:v>-1.5814117854934251E-2</c:v>
                </c:pt>
                <c:pt idx="197">
                  <c:v>-1.4959321144256799E-2</c:v>
                </c:pt>
                <c:pt idx="198">
                  <c:v>-7.2406874291196521E-3</c:v>
                </c:pt>
                <c:pt idx="199">
                  <c:v>-9.7629009762900676E-3</c:v>
                </c:pt>
                <c:pt idx="200">
                  <c:v>-1.3492202558261779E-2</c:v>
                </c:pt>
                <c:pt idx="201">
                  <c:v>-1.6594960049170271E-2</c:v>
                </c:pt>
                <c:pt idx="202">
                  <c:v>-2.0193151887620719E-2</c:v>
                </c:pt>
                <c:pt idx="203">
                  <c:v>-1.402240056442372E-2</c:v>
                </c:pt>
                <c:pt idx="204">
                  <c:v>-1.3727376060155616E-2</c:v>
                </c:pt>
                <c:pt idx="205">
                  <c:v>-1.5059719577635411E-2</c:v>
                </c:pt>
                <c:pt idx="206">
                  <c:v>-1.4642549526270421E-2</c:v>
                </c:pt>
                <c:pt idx="207">
                  <c:v>-1.4812263176024798E-2</c:v>
                </c:pt>
                <c:pt idx="208">
                  <c:v>-1.1166993436194761E-2</c:v>
                </c:pt>
                <c:pt idx="209">
                  <c:v>-1.0504913588614051E-2</c:v>
                </c:pt>
                <c:pt idx="210">
                  <c:v>-1.4507253626813377E-2</c:v>
                </c:pt>
                <c:pt idx="211">
                  <c:v>-1.2304062025956464E-2</c:v>
                </c:pt>
                <c:pt idx="212">
                  <c:v>-9.9176332156665215E-3</c:v>
                </c:pt>
                <c:pt idx="213">
                  <c:v>-1.4404852160727954E-2</c:v>
                </c:pt>
                <c:pt idx="214">
                  <c:v>-1.1393814786259004E-2</c:v>
                </c:pt>
                <c:pt idx="215">
                  <c:v>-1.2725254078059578E-2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3040"/>
        <c:axId val="53952512"/>
      </c:lineChart>
      <c:dateAx>
        <c:axId val="5410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zh-CN"/>
          </a:p>
        </c:txPr>
        <c:crossAx val="53952512"/>
        <c:crosses val="autoZero"/>
        <c:auto val="1"/>
        <c:lblOffset val="100"/>
        <c:baseTimeUnit val="days"/>
      </c:dateAx>
      <c:valAx>
        <c:axId val="53952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41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FXI!$I$2</c:f>
              <c:strCache>
                <c:ptCount val="1"/>
                <c:pt idx="0">
                  <c:v>Index Close</c:v>
                </c:pt>
              </c:strCache>
            </c:strRef>
          </c:tx>
          <c:marker>
            <c:symbol val="none"/>
          </c:marker>
          <c:cat>
            <c:numRef>
              <c:f>FXI!$A$3:$A$162</c:f>
              <c:numCache>
                <c:formatCode>m/d/yyyy</c:formatCode>
                <c:ptCount val="160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42408</c:v>
                </c:pt>
                <c:pt idx="6">
                  <c:v>42409</c:v>
                </c:pt>
                <c:pt idx="7">
                  <c:v>42410</c:v>
                </c:pt>
                <c:pt idx="8">
                  <c:v>42411</c:v>
                </c:pt>
                <c:pt idx="9">
                  <c:v>42412</c:v>
                </c:pt>
                <c:pt idx="10">
                  <c:v>42415</c:v>
                </c:pt>
                <c:pt idx="11">
                  <c:v>42416</c:v>
                </c:pt>
                <c:pt idx="12">
                  <c:v>42417</c:v>
                </c:pt>
                <c:pt idx="13">
                  <c:v>42418</c:v>
                </c:pt>
                <c:pt idx="14">
                  <c:v>42419</c:v>
                </c:pt>
                <c:pt idx="15">
                  <c:v>42422</c:v>
                </c:pt>
                <c:pt idx="16">
                  <c:v>42423</c:v>
                </c:pt>
                <c:pt idx="17">
                  <c:v>42424</c:v>
                </c:pt>
                <c:pt idx="18">
                  <c:v>42425</c:v>
                </c:pt>
                <c:pt idx="19">
                  <c:v>42426</c:v>
                </c:pt>
                <c:pt idx="20">
                  <c:v>42429</c:v>
                </c:pt>
                <c:pt idx="21">
                  <c:v>42430</c:v>
                </c:pt>
                <c:pt idx="22">
                  <c:v>42431</c:v>
                </c:pt>
                <c:pt idx="23">
                  <c:v>42432</c:v>
                </c:pt>
                <c:pt idx="24">
                  <c:v>42433</c:v>
                </c:pt>
                <c:pt idx="25">
                  <c:v>42436</c:v>
                </c:pt>
                <c:pt idx="26">
                  <c:v>42437</c:v>
                </c:pt>
                <c:pt idx="27">
                  <c:v>42438</c:v>
                </c:pt>
                <c:pt idx="28">
                  <c:v>42439</c:v>
                </c:pt>
                <c:pt idx="29">
                  <c:v>42440</c:v>
                </c:pt>
                <c:pt idx="30">
                  <c:v>42443</c:v>
                </c:pt>
                <c:pt idx="31">
                  <c:v>42444</c:v>
                </c:pt>
                <c:pt idx="32">
                  <c:v>42445</c:v>
                </c:pt>
                <c:pt idx="33">
                  <c:v>42446</c:v>
                </c:pt>
                <c:pt idx="34">
                  <c:v>42447</c:v>
                </c:pt>
                <c:pt idx="35">
                  <c:v>42450</c:v>
                </c:pt>
                <c:pt idx="36">
                  <c:v>42451</c:v>
                </c:pt>
                <c:pt idx="37">
                  <c:v>42452</c:v>
                </c:pt>
                <c:pt idx="38">
                  <c:v>42453</c:v>
                </c:pt>
                <c:pt idx="39">
                  <c:v>42454</c:v>
                </c:pt>
                <c:pt idx="40">
                  <c:v>42457</c:v>
                </c:pt>
                <c:pt idx="41">
                  <c:v>42458</c:v>
                </c:pt>
                <c:pt idx="42">
                  <c:v>42459</c:v>
                </c:pt>
                <c:pt idx="43">
                  <c:v>42460</c:v>
                </c:pt>
                <c:pt idx="44">
                  <c:v>42461</c:v>
                </c:pt>
                <c:pt idx="45">
                  <c:v>42464</c:v>
                </c:pt>
                <c:pt idx="46">
                  <c:v>42465</c:v>
                </c:pt>
                <c:pt idx="47">
                  <c:v>42466</c:v>
                </c:pt>
                <c:pt idx="48">
                  <c:v>42467</c:v>
                </c:pt>
                <c:pt idx="49">
                  <c:v>42468</c:v>
                </c:pt>
                <c:pt idx="50">
                  <c:v>42471</c:v>
                </c:pt>
                <c:pt idx="51">
                  <c:v>42472</c:v>
                </c:pt>
                <c:pt idx="52">
                  <c:v>42473</c:v>
                </c:pt>
                <c:pt idx="53">
                  <c:v>42474</c:v>
                </c:pt>
                <c:pt idx="54">
                  <c:v>42475</c:v>
                </c:pt>
                <c:pt idx="55">
                  <c:v>42478</c:v>
                </c:pt>
                <c:pt idx="56">
                  <c:v>42479</c:v>
                </c:pt>
                <c:pt idx="57">
                  <c:v>42480</c:v>
                </c:pt>
                <c:pt idx="58">
                  <c:v>42481</c:v>
                </c:pt>
                <c:pt idx="59">
                  <c:v>42482</c:v>
                </c:pt>
                <c:pt idx="60">
                  <c:v>42485</c:v>
                </c:pt>
                <c:pt idx="61">
                  <c:v>42486</c:v>
                </c:pt>
                <c:pt idx="62">
                  <c:v>42487</c:v>
                </c:pt>
                <c:pt idx="63">
                  <c:v>42488</c:v>
                </c:pt>
                <c:pt idx="64">
                  <c:v>42489</c:v>
                </c:pt>
                <c:pt idx="65">
                  <c:v>42492</c:v>
                </c:pt>
                <c:pt idx="66">
                  <c:v>42493</c:v>
                </c:pt>
                <c:pt idx="67">
                  <c:v>42494</c:v>
                </c:pt>
                <c:pt idx="68">
                  <c:v>42495</c:v>
                </c:pt>
                <c:pt idx="69">
                  <c:v>42496</c:v>
                </c:pt>
                <c:pt idx="70">
                  <c:v>42499</c:v>
                </c:pt>
                <c:pt idx="71">
                  <c:v>42500</c:v>
                </c:pt>
                <c:pt idx="72">
                  <c:v>42501</c:v>
                </c:pt>
                <c:pt idx="73">
                  <c:v>42502</c:v>
                </c:pt>
                <c:pt idx="74">
                  <c:v>42503</c:v>
                </c:pt>
                <c:pt idx="75">
                  <c:v>42506</c:v>
                </c:pt>
                <c:pt idx="76">
                  <c:v>42507</c:v>
                </c:pt>
                <c:pt idx="77">
                  <c:v>42508</c:v>
                </c:pt>
                <c:pt idx="78">
                  <c:v>42509</c:v>
                </c:pt>
                <c:pt idx="79">
                  <c:v>42510</c:v>
                </c:pt>
                <c:pt idx="80">
                  <c:v>42513</c:v>
                </c:pt>
                <c:pt idx="81">
                  <c:v>42514</c:v>
                </c:pt>
                <c:pt idx="82">
                  <c:v>42515</c:v>
                </c:pt>
                <c:pt idx="83">
                  <c:v>42516</c:v>
                </c:pt>
                <c:pt idx="84">
                  <c:v>42517</c:v>
                </c:pt>
                <c:pt idx="85">
                  <c:v>42520</c:v>
                </c:pt>
                <c:pt idx="86">
                  <c:v>42521</c:v>
                </c:pt>
                <c:pt idx="87">
                  <c:v>42522</c:v>
                </c:pt>
                <c:pt idx="88">
                  <c:v>42523</c:v>
                </c:pt>
                <c:pt idx="89">
                  <c:v>42524</c:v>
                </c:pt>
                <c:pt idx="90">
                  <c:v>42527</c:v>
                </c:pt>
                <c:pt idx="91">
                  <c:v>42528</c:v>
                </c:pt>
                <c:pt idx="92">
                  <c:v>42529</c:v>
                </c:pt>
                <c:pt idx="93">
                  <c:v>42530</c:v>
                </c:pt>
                <c:pt idx="94">
                  <c:v>42531</c:v>
                </c:pt>
                <c:pt idx="95">
                  <c:v>42534</c:v>
                </c:pt>
                <c:pt idx="96">
                  <c:v>42535</c:v>
                </c:pt>
                <c:pt idx="97">
                  <c:v>42536</c:v>
                </c:pt>
                <c:pt idx="98">
                  <c:v>42537</c:v>
                </c:pt>
                <c:pt idx="99">
                  <c:v>42538</c:v>
                </c:pt>
                <c:pt idx="100">
                  <c:v>42541</c:v>
                </c:pt>
                <c:pt idx="101">
                  <c:v>42542</c:v>
                </c:pt>
                <c:pt idx="102">
                  <c:v>42543</c:v>
                </c:pt>
                <c:pt idx="103">
                  <c:v>42544</c:v>
                </c:pt>
                <c:pt idx="104">
                  <c:v>42545</c:v>
                </c:pt>
                <c:pt idx="105">
                  <c:v>42548</c:v>
                </c:pt>
                <c:pt idx="106">
                  <c:v>42549</c:v>
                </c:pt>
                <c:pt idx="107">
                  <c:v>42550</c:v>
                </c:pt>
                <c:pt idx="108">
                  <c:v>42551</c:v>
                </c:pt>
                <c:pt idx="109">
                  <c:v>42552</c:v>
                </c:pt>
                <c:pt idx="110">
                  <c:v>42555</c:v>
                </c:pt>
                <c:pt idx="111">
                  <c:v>42556</c:v>
                </c:pt>
                <c:pt idx="112">
                  <c:v>42557</c:v>
                </c:pt>
                <c:pt idx="113">
                  <c:v>42558</c:v>
                </c:pt>
                <c:pt idx="114">
                  <c:v>42559</c:v>
                </c:pt>
                <c:pt idx="115">
                  <c:v>42562</c:v>
                </c:pt>
                <c:pt idx="116">
                  <c:v>42563</c:v>
                </c:pt>
                <c:pt idx="117">
                  <c:v>42564</c:v>
                </c:pt>
                <c:pt idx="118">
                  <c:v>42565</c:v>
                </c:pt>
                <c:pt idx="119">
                  <c:v>42566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42597</c:v>
                </c:pt>
                <c:pt idx="141">
                  <c:v>42598</c:v>
                </c:pt>
                <c:pt idx="142">
                  <c:v>42599</c:v>
                </c:pt>
                <c:pt idx="143">
                  <c:v>42600</c:v>
                </c:pt>
                <c:pt idx="144">
                  <c:v>42601</c:v>
                </c:pt>
                <c:pt idx="145">
                  <c:v>42604</c:v>
                </c:pt>
                <c:pt idx="146">
                  <c:v>42605</c:v>
                </c:pt>
                <c:pt idx="147">
                  <c:v>42606</c:v>
                </c:pt>
                <c:pt idx="148">
                  <c:v>42607</c:v>
                </c:pt>
                <c:pt idx="149">
                  <c:v>42608</c:v>
                </c:pt>
                <c:pt idx="150">
                  <c:v>42611</c:v>
                </c:pt>
                <c:pt idx="151">
                  <c:v>42612</c:v>
                </c:pt>
                <c:pt idx="152">
                  <c:v>42613</c:v>
                </c:pt>
                <c:pt idx="153">
                  <c:v>42614</c:v>
                </c:pt>
                <c:pt idx="154">
                  <c:v>42615</c:v>
                </c:pt>
                <c:pt idx="155">
                  <c:v>42618</c:v>
                </c:pt>
                <c:pt idx="156">
                  <c:v>42619</c:v>
                </c:pt>
                <c:pt idx="157">
                  <c:v>42620</c:v>
                </c:pt>
                <c:pt idx="158">
                  <c:v>42621</c:v>
                </c:pt>
                <c:pt idx="159">
                  <c:v>42622</c:v>
                </c:pt>
              </c:numCache>
            </c:numRef>
          </c:cat>
          <c:val>
            <c:numRef>
              <c:f>FXI!$I$3:$I$167</c:f>
              <c:numCache>
                <c:formatCode>General</c:formatCode>
                <c:ptCount val="165"/>
                <c:pt idx="1">
                  <c:v>13650.34</c:v>
                </c:pt>
                <c:pt idx="2">
                  <c:v>13335.38</c:v>
                </c:pt>
                <c:pt idx="3">
                  <c:v>13536.73</c:v>
                </c:pt>
                <c:pt idx="4">
                  <c:v>13631.47</c:v>
                </c:pt>
                <c:pt idx="5">
                  <c:v>13631.47</c:v>
                </c:pt>
                <c:pt idx="6">
                  <c:v>13631.47</c:v>
                </c:pt>
                <c:pt idx="7">
                  <c:v>13631.47</c:v>
                </c:pt>
                <c:pt idx="8">
                  <c:v>12991.49</c:v>
                </c:pt>
                <c:pt idx="9">
                  <c:v>12765.8</c:v>
                </c:pt>
                <c:pt idx="10">
                  <c:v>13314.68</c:v>
                </c:pt>
                <c:pt idx="11">
                  <c:v>13563.05</c:v>
                </c:pt>
                <c:pt idx="12">
                  <c:v>13402.61</c:v>
                </c:pt>
                <c:pt idx="13">
                  <c:v>13810.47</c:v>
                </c:pt>
                <c:pt idx="14">
                  <c:v>13734.23</c:v>
                </c:pt>
                <c:pt idx="15">
                  <c:v>13874.25</c:v>
                </c:pt>
                <c:pt idx="16">
                  <c:v>13818.04</c:v>
                </c:pt>
                <c:pt idx="17">
                  <c:v>13654.03</c:v>
                </c:pt>
                <c:pt idx="18">
                  <c:v>13364.42</c:v>
                </c:pt>
                <c:pt idx="19">
                  <c:v>13672.61</c:v>
                </c:pt>
                <c:pt idx="20">
                  <c:v>13452.71</c:v>
                </c:pt>
                <c:pt idx="21">
                  <c:v>13733.77</c:v>
                </c:pt>
                <c:pt idx="22">
                  <c:v>14223.09</c:v>
                </c:pt>
                <c:pt idx="23">
                  <c:v>14223.4</c:v>
                </c:pt>
                <c:pt idx="24">
                  <c:v>14474.63</c:v>
                </c:pt>
                <c:pt idx="25">
                  <c:v>14562.08</c:v>
                </c:pt>
                <c:pt idx="26">
                  <c:v>14393.72</c:v>
                </c:pt>
                <c:pt idx="27">
                  <c:v>14309.43</c:v>
                </c:pt>
                <c:pt idx="28">
                  <c:v>14268.52</c:v>
                </c:pt>
                <c:pt idx="29">
                  <c:v>14535.34</c:v>
                </c:pt>
                <c:pt idx="30">
                  <c:v>14753.15</c:v>
                </c:pt>
                <c:pt idx="31">
                  <c:v>14594.08</c:v>
                </c:pt>
                <c:pt idx="32">
                  <c:v>14525.53</c:v>
                </c:pt>
                <c:pt idx="33">
                  <c:v>14838.8</c:v>
                </c:pt>
                <c:pt idx="34">
                  <c:v>15035.5</c:v>
                </c:pt>
                <c:pt idx="35">
                  <c:v>15078.46</c:v>
                </c:pt>
                <c:pt idx="36">
                  <c:v>15032.32</c:v>
                </c:pt>
                <c:pt idx="37">
                  <c:v>14996.25</c:v>
                </c:pt>
                <c:pt idx="38">
                  <c:v>14744.46</c:v>
                </c:pt>
                <c:pt idx="39">
                  <c:v>14744.46</c:v>
                </c:pt>
                <c:pt idx="40">
                  <c:v>14744.46</c:v>
                </c:pt>
                <c:pt idx="41">
                  <c:v>14748.62</c:v>
                </c:pt>
                <c:pt idx="42">
                  <c:v>15114.66</c:v>
                </c:pt>
                <c:pt idx="43">
                  <c:v>15166.85</c:v>
                </c:pt>
                <c:pt idx="44">
                  <c:v>14947.58</c:v>
                </c:pt>
                <c:pt idx="45">
                  <c:v>14947.58</c:v>
                </c:pt>
                <c:pt idx="46">
                  <c:v>14695.9</c:v>
                </c:pt>
                <c:pt idx="47">
                  <c:v>14713.1</c:v>
                </c:pt>
                <c:pt idx="48">
                  <c:v>14743.64</c:v>
                </c:pt>
                <c:pt idx="49">
                  <c:v>14819.81</c:v>
                </c:pt>
                <c:pt idx="50">
                  <c:v>14947.9</c:v>
                </c:pt>
                <c:pt idx="51">
                  <c:v>15002.83</c:v>
                </c:pt>
                <c:pt idx="52">
                  <c:v>15559.29</c:v>
                </c:pt>
                <c:pt idx="53">
                  <c:v>15630.75</c:v>
                </c:pt>
                <c:pt idx="54">
                  <c:v>15611.66</c:v>
                </c:pt>
                <c:pt idx="55">
                  <c:v>15454.86</c:v>
                </c:pt>
                <c:pt idx="56">
                  <c:v>15646.29</c:v>
                </c:pt>
                <c:pt idx="58">
                  <c:v>15692.3</c:v>
                </c:pt>
                <c:pt idx="59">
                  <c:v>15509.02</c:v>
                </c:pt>
                <c:pt idx="60">
                  <c:v>15287.95</c:v>
                </c:pt>
                <c:pt idx="61">
                  <c:v>15343.88</c:v>
                </c:pt>
                <c:pt idx="62">
                  <c:v>15345.52</c:v>
                </c:pt>
                <c:pt idx="63">
                  <c:v>15381.42</c:v>
                </c:pt>
                <c:pt idx="64">
                  <c:v>15162.01</c:v>
                </c:pt>
                <c:pt idx="65">
                  <c:v>15162.01</c:v>
                </c:pt>
                <c:pt idx="66">
                  <c:v>14855.31</c:v>
                </c:pt>
                <c:pt idx="67">
                  <c:v>14766.18</c:v>
                </c:pt>
                <c:pt idx="68">
                  <c:v>14647.18</c:v>
                </c:pt>
                <c:pt idx="69">
                  <c:v>14395.73</c:v>
                </c:pt>
                <c:pt idx="70">
                  <c:v>14375.99</c:v>
                </c:pt>
                <c:pt idx="71">
                  <c:v>14440.62</c:v>
                </c:pt>
                <c:pt idx="72">
                  <c:v>14374.78</c:v>
                </c:pt>
                <c:pt idx="73">
                  <c:v>14324.84</c:v>
                </c:pt>
                <c:pt idx="74">
                  <c:v>14141.38</c:v>
                </c:pt>
                <c:pt idx="75">
                  <c:v>14234.83</c:v>
                </c:pt>
                <c:pt idx="76">
                  <c:v>14409.34</c:v>
                </c:pt>
                <c:pt idx="77">
                  <c:v>14208.5</c:v>
                </c:pt>
                <c:pt idx="78">
                  <c:v>14064.3</c:v>
                </c:pt>
                <c:pt idx="79">
                  <c:v>14182.57</c:v>
                </c:pt>
                <c:pt idx="80">
                  <c:v>14197.68</c:v>
                </c:pt>
                <c:pt idx="81">
                  <c:v>14175.73</c:v>
                </c:pt>
                <c:pt idx="82">
                  <c:v>14584.2</c:v>
                </c:pt>
                <c:pt idx="83">
                  <c:v>14575.64</c:v>
                </c:pt>
                <c:pt idx="84">
                  <c:v>14730.31</c:v>
                </c:pt>
                <c:pt idx="85">
                  <c:v>14767.33</c:v>
                </c:pt>
                <c:pt idx="86">
                  <c:v>14913.63</c:v>
                </c:pt>
                <c:pt idx="87">
                  <c:v>14912.86</c:v>
                </c:pt>
                <c:pt idx="88">
                  <c:v>14956.92</c:v>
                </c:pt>
                <c:pt idx="89">
                  <c:v>15006.26</c:v>
                </c:pt>
                <c:pt idx="90">
                  <c:v>15112.88</c:v>
                </c:pt>
                <c:pt idx="91">
                  <c:v>15393.87</c:v>
                </c:pt>
                <c:pt idx="92">
                  <c:v>15411.03</c:v>
                </c:pt>
                <c:pt idx="93">
                  <c:v>15411.03</c:v>
                </c:pt>
                <c:pt idx="94">
                  <c:v>15099.78</c:v>
                </c:pt>
                <c:pt idx="95">
                  <c:v>14729.94</c:v>
                </c:pt>
                <c:pt idx="96">
                  <c:v>14670.13</c:v>
                </c:pt>
                <c:pt idx="97">
                  <c:v>14736.31</c:v>
                </c:pt>
                <c:pt idx="98">
                  <c:v>14418.96</c:v>
                </c:pt>
                <c:pt idx="99">
                  <c:v>14522.77</c:v>
                </c:pt>
                <c:pt idx="100">
                  <c:v>14754.52</c:v>
                </c:pt>
                <c:pt idx="101">
                  <c:v>14902.37</c:v>
                </c:pt>
                <c:pt idx="102">
                  <c:v>15007.4</c:v>
                </c:pt>
                <c:pt idx="103">
                  <c:v>15024.31</c:v>
                </c:pt>
                <c:pt idx="104">
                  <c:v>14598.11</c:v>
                </c:pt>
                <c:pt idx="105">
                  <c:v>14634.72</c:v>
                </c:pt>
                <c:pt idx="106">
                  <c:v>14597.32</c:v>
                </c:pt>
                <c:pt idx="107">
                  <c:v>14701.24</c:v>
                </c:pt>
                <c:pt idx="108">
                  <c:v>14977.31</c:v>
                </c:pt>
                <c:pt idx="109">
                  <c:v>14977.31</c:v>
                </c:pt>
                <c:pt idx="110">
                  <c:v>15159.01</c:v>
                </c:pt>
                <c:pt idx="111">
                  <c:v>14908.79</c:v>
                </c:pt>
                <c:pt idx="112">
                  <c:v>14675.94</c:v>
                </c:pt>
                <c:pt idx="113">
                  <c:v>14852.84</c:v>
                </c:pt>
                <c:pt idx="114">
                  <c:v>14746.21</c:v>
                </c:pt>
                <c:pt idx="115">
                  <c:v>15011.31</c:v>
                </c:pt>
                <c:pt idx="116">
                  <c:v>15258.78</c:v>
                </c:pt>
                <c:pt idx="117">
                  <c:v>15356.93</c:v>
                </c:pt>
                <c:pt idx="118">
                  <c:v>15526.47</c:v>
                </c:pt>
                <c:pt idx="119">
                  <c:v>15586.59</c:v>
                </c:pt>
                <c:pt idx="120">
                  <c:v>15643.12</c:v>
                </c:pt>
                <c:pt idx="121">
                  <c:v>15487</c:v>
                </c:pt>
                <c:pt idx="122">
                  <c:v>15566.16</c:v>
                </c:pt>
                <c:pt idx="123">
                  <c:v>15671.3</c:v>
                </c:pt>
                <c:pt idx="124">
                  <c:v>15611.39</c:v>
                </c:pt>
                <c:pt idx="125">
                  <c:v>15633.79</c:v>
                </c:pt>
                <c:pt idx="126">
                  <c:v>15656.74</c:v>
                </c:pt>
                <c:pt idx="127">
                  <c:v>15732.85</c:v>
                </c:pt>
                <c:pt idx="128">
                  <c:v>15683.04</c:v>
                </c:pt>
                <c:pt idx="129">
                  <c:v>15440.01</c:v>
                </c:pt>
                <c:pt idx="130">
                  <c:v>15668.34</c:v>
                </c:pt>
                <c:pt idx="131">
                  <c:v>15666.82</c:v>
                </c:pt>
                <c:pt idx="132">
                  <c:v>15398.25</c:v>
                </c:pt>
                <c:pt idx="133">
                  <c:v>15443.29</c:v>
                </c:pt>
                <c:pt idx="134">
                  <c:v>15663.57</c:v>
                </c:pt>
                <c:pt idx="135">
                  <c:v>15910.48</c:v>
                </c:pt>
                <c:pt idx="136">
                  <c:v>15966.75</c:v>
                </c:pt>
                <c:pt idx="137">
                  <c:v>15972.31</c:v>
                </c:pt>
                <c:pt idx="138">
                  <c:v>16117.99</c:v>
                </c:pt>
                <c:pt idx="139">
                  <c:v>16326.1</c:v>
                </c:pt>
                <c:pt idx="140">
                  <c:v>16560.29</c:v>
                </c:pt>
                <c:pt idx="141">
                  <c:v>16576.52</c:v>
                </c:pt>
                <c:pt idx="142">
                  <c:v>16447.75</c:v>
                </c:pt>
                <c:pt idx="143">
                  <c:v>16589.87</c:v>
                </c:pt>
                <c:pt idx="144">
                  <c:v>16542.419999999998</c:v>
                </c:pt>
                <c:pt idx="145">
                  <c:v>16541.52</c:v>
                </c:pt>
                <c:pt idx="146">
                  <c:v>16478.48</c:v>
                </c:pt>
                <c:pt idx="147">
                  <c:v>16348.29</c:v>
                </c:pt>
                <c:pt idx="148">
                  <c:v>16288.43</c:v>
                </c:pt>
                <c:pt idx="149">
                  <c:v>16376.39</c:v>
                </c:pt>
                <c:pt idx="150">
                  <c:v>16327.68</c:v>
                </c:pt>
                <c:pt idx="151">
                  <c:v>16486.53</c:v>
                </c:pt>
                <c:pt idx="152">
                  <c:v>16354.13</c:v>
                </c:pt>
                <c:pt idx="153">
                  <c:v>16411.490000000002</c:v>
                </c:pt>
                <c:pt idx="154">
                  <c:v>16536.78</c:v>
                </c:pt>
                <c:pt idx="155">
                  <c:v>16827.509999999998</c:v>
                </c:pt>
                <c:pt idx="156">
                  <c:v>16992.419999999998</c:v>
                </c:pt>
                <c:pt idx="157">
                  <c:v>16989.66</c:v>
                </c:pt>
                <c:pt idx="158">
                  <c:v>17069.27</c:v>
                </c:pt>
                <c:pt idx="159">
                  <c:v>17180.03</c:v>
                </c:pt>
                <c:pt idx="160">
                  <c:v>16513.91</c:v>
                </c:pt>
                <c:pt idx="161">
                  <c:v>16443.09</c:v>
                </c:pt>
                <c:pt idx="162">
                  <c:v>16412.080000000002</c:v>
                </c:pt>
                <c:pt idx="163">
                  <c:v>16458.57</c:v>
                </c:pt>
                <c:pt idx="164">
                  <c:v>16458.57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98560"/>
        <c:axId val="53954240"/>
      </c:lineChart>
      <c:dateAx>
        <c:axId val="14969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954240"/>
        <c:crosses val="autoZero"/>
        <c:auto val="1"/>
        <c:lblOffset val="100"/>
        <c:baseTimeUnit val="days"/>
      </c:dateAx>
      <c:valAx>
        <c:axId val="53954240"/>
        <c:scaling>
          <c:orientation val="minMax"/>
          <c:min val="1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142875</xdr:rowOff>
    </xdr:from>
    <xdr:to>
      <xdr:col>18</xdr:col>
      <xdr:colOff>676276</xdr:colOff>
      <xdr:row>27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862227</xdr:colOff>
      <xdr:row>48</xdr:row>
      <xdr:rowOff>8466</xdr:rowOff>
    </xdr:from>
    <xdr:to>
      <xdr:col>19</xdr:col>
      <xdr:colOff>618668</xdr:colOff>
      <xdr:row>72</xdr:row>
      <xdr:rowOff>134023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6</xdr:row>
      <xdr:rowOff>28581</xdr:rowOff>
    </xdr:from>
    <xdr:to>
      <xdr:col>17</xdr:col>
      <xdr:colOff>19050</xdr:colOff>
      <xdr:row>22</xdr:row>
      <xdr:rowOff>28581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524.644925231485" createdVersion="4" refreshedVersion="4" minRefreshableVersion="3" recordCount="14">
  <cacheSource type="worksheet">
    <worksheetSource ref="B2:AR16" sheet="Shcomp"/>
  </cacheSource>
  <cacheFields count="29">
    <cacheField name="Weekday" numFmtId="3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AM Open" numFmtId="0">
      <sharedItems containsSemiMixedTypes="0" containsString="0" containsNumber="1" minValue="2792.89" maxValue="2930.09"/>
    </cacheField>
    <cacheField name="931" numFmtId="0">
      <sharedItems containsSemiMixedTypes="0" containsString="0" containsNumber="1" minValue="2785.72" maxValue="2929.06"/>
    </cacheField>
    <cacheField name="935" numFmtId="0">
      <sharedItems containsSemiMixedTypes="0" containsString="0" containsNumber="1" minValue="2789.35" maxValue="2924.49"/>
    </cacheField>
    <cacheField name="940" numFmtId="0">
      <sharedItems containsSemiMixedTypes="0" containsString="0" containsNumber="1" minValue="2797.54" maxValue="2930.66"/>
    </cacheField>
    <cacheField name="AmClose" numFmtId="0">
      <sharedItems containsSemiMixedTypes="0" containsString="0" containsNumber="1" minValue="2787.72" maxValue="2924.53"/>
    </cacheField>
    <cacheField name="AmMax" numFmtId="0">
      <sharedItems containsSemiMixedTypes="0" containsString="0" containsNumber="1" minValue="2816.49" maxValue="2930.66"/>
    </cacheField>
    <cacheField name="AmMin" numFmtId="0">
      <sharedItems containsSemiMixedTypes="0" containsString="0" containsNumber="1" minValue="2781.1" maxValue="2915.19"/>
    </cacheField>
    <cacheField name="AmMaxT" numFmtId="0">
      <sharedItems containsSemiMixedTypes="0" containsString="0" containsNumber="1" containsInteger="1" minValue="930" maxValue="1130"/>
    </cacheField>
    <cacheField name="AmMinT" numFmtId="0">
      <sharedItems containsSemiMixedTypes="0" containsString="0" containsNumber="1" containsInteger="1" minValue="930" maxValue="1154"/>
    </cacheField>
    <cacheField name="PM Open" numFmtId="0">
      <sharedItems containsSemiMixedTypes="0" containsString="0" containsNumber="1" minValue="2787.6" maxValue="2925.87"/>
    </cacheField>
    <cacheField name="Pm Close" numFmtId="0">
      <sharedItems containsSemiMixedTypes="0" containsString="0" containsNumber="1" minValue="2806.91" maxValue="2938.68"/>
    </cacheField>
    <cacheField name="pmMax" numFmtId="0">
      <sharedItems containsString="0" containsBlank="1" containsNumber="1" minValue="2808.84" maxValue="2945.52"/>
    </cacheField>
    <cacheField name="pmMin" numFmtId="0">
      <sharedItems containsString="0" containsBlank="1" containsNumber="1" minValue="2781.73" maxValue="2924.02"/>
    </cacheField>
    <cacheField name="pmMaxT" numFmtId="0">
      <sharedItems containsString="0" containsBlank="1" containsNumber="1" containsInteger="1" minValue="1301" maxValue="1500"/>
    </cacheField>
    <cacheField name="pmMinT" numFmtId="0">
      <sharedItems containsString="0" containsBlank="1" containsNumber="1" containsInteger="1" minValue="1301" maxValue="1453"/>
    </cacheField>
    <cacheField name="dayHigh" numFmtId="0">
      <sharedItems containsSemiMixedTypes="0" containsString="0" containsNumber="1" minValue="2825.48" maxValue="2945.52"/>
    </cacheField>
    <cacheField name="dayLow" numFmtId="0">
      <sharedItems containsSemiMixedTypes="0" containsString="0" containsNumber="1" minValue="2780.76" maxValue="2915.19"/>
    </cacheField>
    <cacheField name="Blank" numFmtId="0">
      <sharedItems containsNonDate="0" containsString="0" containsBlank="1" count="1">
        <m/>
      </sharedItems>
    </cacheField>
    <cacheField name="retOPC" numFmtId="10">
      <sharedItems containsString="0" containsBlank="1" containsNumber="1" minValue="-5.4655927986790058E-3" maxValue="4.7236108831086761E-3"/>
    </cacheField>
    <cacheField name="AmFirst1" numFmtId="10">
      <sharedItems containsSemiMixedTypes="0" containsString="0" containsNumber="1" minValue="-2.9888474277235061E-3" maxValue="1.7238789766599474E-3"/>
    </cacheField>
    <cacheField name="AmFirst5" numFmtId="10">
      <sharedItems containsSemiMixedTypes="0" containsString="0" containsNumber="1" minValue="-5.0899395910189065E-3" maxValue="3.1228719037897203E-3"/>
    </cacheField>
    <cacheField name="AmFirst10" numFmtId="10">
      <sharedItems containsSemiMixedTypes="0" containsString="0" containsNumber="1" minValue="-4.4616463859037106E-3" maxValue="5.6419781715568154E-3"/>
    </cacheField>
    <cacheField name="retAMCO" numFmtId="10">
      <sharedItems containsSemiMixedTypes="0" containsString="0" containsNumber="1" minValue="-1.2055345938352455E-2" maxValue="2.3999443690420071E-2" count="14">
        <n v="-3.6862870903830646E-3"/>
        <n v="-1.2055345938352455E-2"/>
        <n v="6.0871129816945152E-3"/>
        <n v="6.0079322399944311E-3"/>
        <n v="4.9271441475952724E-3"/>
        <n v="-6.3199344149790634E-3"/>
        <n v="-2.0125846252660685E-3"/>
        <n v="-9.2194195186265284E-3"/>
        <n v="-1.3991479555219707E-3"/>
        <n v="4.0915949040924837E-3"/>
        <n v="2.3999443690420071E-2"/>
        <n v="5.5860849680719905E-4"/>
        <n v="-1.3921379124090666E-3"/>
        <n v="-1.8993552686590205E-3"/>
      </sharedItems>
    </cacheField>
    <cacheField name="noonCHg" numFmtId="10">
      <sharedItems containsSemiMixedTypes="0" containsString="0" containsNumber="1" minValue="-1.3250062817187613E-3" maxValue="1.1856759308962101E-3"/>
    </cacheField>
    <cacheField name="retPMCO" numFmtId="10">
      <sharedItems containsSemiMixedTypes="0" containsString="0" containsNumber="1" minValue="-5.2930796442823055E-3" maxValue="1.2420748483282866E-2"/>
    </cacheField>
    <cacheField name="amClosePerc" numFmtId="9">
      <sharedItems containsSemiMixedTypes="0" containsString="0" containsNumber="1" minValue="0" maxValue="1"/>
    </cacheField>
    <cacheField name="PercentileY" numFmtId="176">
      <sharedItems containsSemiMixedTypes="0" containsString="0" containsNumber="1" minValue="0.16717210007580879" maxValue="1"/>
    </cacheField>
    <cacheField name="Day return" numFmtId="10">
      <sharedItems containsSemiMixedTypes="0" containsString="0" containsNumber="1" minValue="-7.3354257189471948E-3" maxValue="3.277050841476743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2850.93"/>
    <n v="2850.35"/>
    <n v="2850.25"/>
    <n v="2850.84"/>
    <n v="2840.44"/>
    <n v="2852.9"/>
    <n v="2833.21"/>
    <n v="937"/>
    <n v="1103"/>
    <n v="2839.9"/>
    <n v="2843.68"/>
    <m/>
    <m/>
    <m/>
    <m/>
    <n v="2860.32"/>
    <n v="2832.46"/>
    <x v="0"/>
    <m/>
    <n v="-2.0346308267648813E-4"/>
    <n v="-2.3854710892282975E-4"/>
    <n v="-3.1569144320911662E-5"/>
    <x v="0"/>
    <n v="-1.9012946465406287E-4"/>
    <n v="1.3301477439666991E-3"/>
    <n v="0.3671914677501269"/>
    <n v="0.40272792534098162"/>
    <n v="-2.5462688110704738E-3"/>
  </r>
  <r>
    <x v="1"/>
    <n v="2828.18"/>
    <n v="2823.57"/>
    <n v="2824.91"/>
    <n v="2817.02"/>
    <n v="2794.29"/>
    <n v="2828.18"/>
    <n v="2790.34"/>
    <n v="930"/>
    <n v="1111"/>
    <n v="2790.59"/>
    <n v="2807.51"/>
    <n v="2808.84"/>
    <n v="2781.73"/>
    <n v="1458"/>
    <n v="1434"/>
    <n v="2828.18"/>
    <n v="2781.73"/>
    <x v="0"/>
    <n v="-5.4655927986790058E-3"/>
    <n v="-1.6313534825099887E-3"/>
    <n v="-1.1568895470308541E-3"/>
    <n v="-3.9538066103244713E-3"/>
    <x v="1"/>
    <n v="-1.3250062817187613E-3"/>
    <n v="6.0449265011239062E-3"/>
    <n v="0.1043868921775859"/>
    <n v="0.55500538213133044"/>
    <n v="-7.3354257189471948E-3"/>
  </r>
  <r>
    <x v="2"/>
    <n v="2802.31"/>
    <n v="2805.62"/>
    <n v="2804.18"/>
    <n v="2813.91"/>
    <n v="2819.42"/>
    <n v="2828.88"/>
    <n v="2804.63"/>
    <n v="1035"/>
    <n v="935"/>
    <n v="2819.57"/>
    <n v="2806.91"/>
    <n v="2824.56"/>
    <n v="2802.5"/>
    <n v="1335"/>
    <n v="1453"/>
    <n v="2828.88"/>
    <n v="2802.5"/>
    <x v="0"/>
    <n v="-1.8538924562039923E-3"/>
    <n v="1.1804713626514458E-3"/>
    <n v="6.6708406484132336E-4"/>
    <n v="4.1308981825869595E-3"/>
    <x v="2"/>
    <n v="5.3201016506747962E-5"/>
    <n v="-4.5001568885813751E-3"/>
    <n v="0.60989690721649337"/>
    <n v="0.16717210007580879"/>
    <n v="1.6401571096197848E-3"/>
  </r>
  <r>
    <x v="3"/>
    <n v="2792.89"/>
    <n v="2785.72"/>
    <n v="2789.35"/>
    <n v="2797.54"/>
    <n v="2809.72"/>
    <n v="2816.49"/>
    <n v="2785.72"/>
    <n v="943"/>
    <n v="931"/>
    <n v="2812.53"/>
    <n v="2825.48"/>
    <n v="2825.48"/>
    <n v="2797.29"/>
    <n v="1500"/>
    <n v="1343"/>
    <n v="2825.48"/>
    <n v="2797.29"/>
    <x v="0"/>
    <n v="-5.0073321525940153E-3"/>
    <n v="-2.5705342184049775E-3"/>
    <n v="-1.2683082327304743E-3"/>
    <n v="1.6635575697671629E-3"/>
    <x v="3"/>
    <n v="9.9959988758230246E-4"/>
    <n v="4.5938275291874022E-3"/>
    <n v="0.77998050048748824"/>
    <n v="1"/>
    <n v="1.1601359656764136E-2"/>
  </r>
  <r>
    <x v="4"/>
    <n v="2826.31"/>
    <n v="2829.93"/>
    <n v="2835.15"/>
    <n v="2835.95"/>
    <n v="2840.27"/>
    <n v="2847.53"/>
    <n v="2826.31"/>
    <n v="1012"/>
    <n v="930"/>
    <n v="2841.67"/>
    <n v="2843.59"/>
    <n v="2843.84"/>
    <n v="2830.31"/>
    <n v="1459"/>
    <n v="1402"/>
    <n v="2847.53"/>
    <n v="2826.31"/>
    <x v="0"/>
    <n v="2.9371225964403919E-4"/>
    <n v="1.2800024377509624E-3"/>
    <n v="3.1228719037897203E-3"/>
    <n v="3.4050041198699622E-3"/>
    <x v="4"/>
    <n v="4.9278944456698835E-4"/>
    <n v="6.7543087668584531E-4"/>
    <n v="0.657869934024499"/>
    <n v="0.81432610744580547"/>
    <n v="6.095364468848021E-3"/>
  </r>
  <r>
    <x v="0"/>
    <n v="2839.68"/>
    <n v="2835.81"/>
    <n v="2833.11"/>
    <n v="2833.59"/>
    <n v="2821.79"/>
    <n v="2839.68"/>
    <n v="2813.99"/>
    <n v="931"/>
    <n v="1103"/>
    <n v="2820.54"/>
    <n v="2821.67"/>
    <n v="2823.95"/>
    <n v="2807.79"/>
    <n v="1434"/>
    <n v="1405"/>
    <n v="2839.68"/>
    <n v="2807.79"/>
    <x v="0"/>
    <n v="-1.3759686296435721E-3"/>
    <n v="-1.3637591114768757E-3"/>
    <n v="-2.3163215763411689E-3"/>
    <n v="-2.1469108077640741E-3"/>
    <x v="5"/>
    <n v="-4.4307937339716446E-4"/>
    <n v="4.0055227122296155E-4"/>
    <n v="0.30362008563644083"/>
    <n v="0.43524615867043476"/>
    <n v="-6.3624615171531725E-3"/>
  </r>
  <r>
    <x v="1"/>
    <n v="2835.03"/>
    <n v="2838.46"/>
    <n v="2836.36"/>
    <n v="2832.64"/>
    <n v="2829.33"/>
    <n v="2843.09"/>
    <n v="2827.83"/>
    <n v="952"/>
    <n v="1121"/>
    <n v="2830.03"/>
    <n v="2815.09"/>
    <n v="2830.03"/>
    <n v="2807.75"/>
    <n v="1301"/>
    <n v="1402"/>
    <n v="2843.17"/>
    <n v="2807.75"/>
    <x v="0"/>
    <n v="4.7236108831086761E-3"/>
    <n v="1.2091324450695115E-3"/>
    <n v="4.6902083065400354E-4"/>
    <n v="-8.4338013387000527E-4"/>
    <x v="6"/>
    <n v="2.473777966308139E-4"/>
    <n v="-5.2930796442823055E-3"/>
    <n v="9.8296199213629004E-2"/>
    <n v="0.20722755505364571"/>
    <n v="-7.0582864729177236E-3"/>
  </r>
  <r>
    <x v="2"/>
    <n v="2813.54"/>
    <n v="2814.01"/>
    <n v="2817.17"/>
    <n v="2822.37"/>
    <n v="2787.72"/>
    <n v="2827.09"/>
    <n v="2781.1"/>
    <n v="942"/>
    <n v="1154"/>
    <n v="2787.6"/>
    <n v="2822.44"/>
    <n v="2822.44"/>
    <n v="2785.74"/>
    <n v="1500"/>
    <n v="1308"/>
    <n v="2827.09"/>
    <n v="2780.76"/>
    <x v="0"/>
    <n v="-5.5075570402761756E-4"/>
    <n v="1.6703538879014131E-4"/>
    <n v="1.2893580038359895E-3"/>
    <n v="3.1334805647804448E-3"/>
    <x v="7"/>
    <n v="-4.3046856509890506E-5"/>
    <n v="1.2420748483282866E-2"/>
    <n v="0.14394433572515453"/>
    <n v="0.89963306712712932"/>
    <n v="3.1582821081463579E-3"/>
  </r>
  <r>
    <x v="3"/>
    <n v="2817.97"/>
    <n v="2815.48"/>
    <n v="2815.08"/>
    <n v="2813.21"/>
    <n v="2814.03"/>
    <n v="2824.52"/>
    <n v="2810.07"/>
    <n v="1035"/>
    <n v="937"/>
    <n v="2812.76"/>
    <n v="2821.05"/>
    <n v="2832.1"/>
    <n v="2811.35"/>
    <n v="1423"/>
    <n v="1307"/>
    <n v="2832.1"/>
    <n v="2810.07"/>
    <x v="0"/>
    <n v="-1.5849914938077152E-3"/>
    <n v="-8.8400541840398658E-4"/>
    <n v="-1.026087200916922E-3"/>
    <n v="-1.6905874554559749E-3"/>
    <x v="8"/>
    <n v="-4.5141191392106749E-4"/>
    <n v="2.9429483718012724E-3"/>
    <n v="0.27404844290658037"/>
    <n v="0.49841125737631164"/>
    <n v="1.0923885023582229E-3"/>
  </r>
  <r>
    <x v="4"/>
    <n v="2814.65"/>
    <n v="2806.25"/>
    <n v="2800.36"/>
    <n v="2802.12"/>
    <n v="2826.19"/>
    <n v="2830.97"/>
    <n v="2794.66"/>
    <n v="1103"/>
    <n v="937"/>
    <n v="2826.76"/>
    <n v="2822.45"/>
    <n v="2829.91"/>
    <n v="2817.74"/>
    <n v="1423"/>
    <n v="1324"/>
    <n v="2830.97"/>
    <n v="2794.66"/>
    <x v="0"/>
    <n v="-2.2712361379091319E-3"/>
    <n v="-2.9888474277235061E-3"/>
    <n v="-5.0899395910189065E-3"/>
    <n v="-4.4616463859037106E-3"/>
    <x v="9"/>
    <n v="2.0166461827246258E-4"/>
    <n v="-1.5258773655958534E-3"/>
    <n v="0.86835582484164819"/>
    <n v="0.76535389699807232"/>
    <n v="2.7673821567691312E-3"/>
  </r>
  <r>
    <x v="0"/>
    <n v="2822.59"/>
    <n v="2827.46"/>
    <n v="2823.2"/>
    <n v="2838.56"/>
    <n v="2891.15"/>
    <n v="2891.15"/>
    <n v="2822.59"/>
    <n v="1130"/>
    <n v="930"/>
    <n v="2894.58"/>
    <n v="2916.62"/>
    <n v="2916.62"/>
    <n v="2894.58"/>
    <n v="1500"/>
    <n v="1301"/>
    <n v="2916.62"/>
    <n v="2822.59"/>
    <x v="0"/>
    <n v="4.960106572460479E-5"/>
    <n v="1.7238789766599474E-3"/>
    <n v="2.1609022027859642E-4"/>
    <n v="5.6419781715568154E-3"/>
    <x v="10"/>
    <n v="1.1856759308962101E-3"/>
    <n v="7.5853887934510238E-3"/>
    <n v="1"/>
    <n v="1"/>
    <n v="3.2770508414767439E-2"/>
  </r>
  <r>
    <x v="1"/>
    <n v="2917.15"/>
    <n v="2913.99"/>
    <n v="2919.86"/>
    <n v="2911.76"/>
    <n v="2918.78"/>
    <n v="2929.08"/>
    <n v="2909.51"/>
    <n v="1103"/>
    <n v="945"/>
    <n v="2919.63"/>
    <n v="2913.51"/>
    <n v="2924.51"/>
    <n v="2911.4"/>
    <n v="1320"/>
    <n v="1333"/>
    <n v="2929.08"/>
    <n v="2909.51"/>
    <x v="0"/>
    <n v="1.8170068462023672E-4"/>
    <n v="-1.0838361998985521E-3"/>
    <n v="9.2855766727072109E-4"/>
    <n v="-1.8494029025257113E-3"/>
    <x v="11"/>
    <n v="2.9117516789863864E-4"/>
    <n v="-2.0983560297129439E-3"/>
    <n v="0.47368421052632192"/>
    <n v="0.20439448134900662"/>
    <n v="-1.2485723650071002E-3"/>
  </r>
  <r>
    <x v="2"/>
    <n v="2911.22"/>
    <n v="2908.94"/>
    <n v="2915.2"/>
    <n v="2917.34"/>
    <n v="2907.17"/>
    <n v="2922.11"/>
    <n v="2907.17"/>
    <n v="957"/>
    <n v="1129"/>
    <n v="2907.47"/>
    <n v="2925.23"/>
    <n v="2925.67"/>
    <n v="2907.47"/>
    <n v="1500"/>
    <n v="1301"/>
    <n v="2925.67"/>
    <n v="2907.47"/>
    <x v="0"/>
    <n v="-7.8630258157453658E-4"/>
    <n v="-7.8348365564887403E-4"/>
    <n v="1.3661907720515488E-3"/>
    <n v="2.1000048894102286E-3"/>
    <x v="12"/>
    <n v="1.0318781567418347E-4"/>
    <n v="6.0898228563654551E-3"/>
    <n v="0"/>
    <n v="0.97582417582417313"/>
    <n v="4.8008727596305784E-3"/>
  </r>
  <r>
    <x v="3"/>
    <n v="2930.09"/>
    <n v="2929.06"/>
    <n v="2924.49"/>
    <n v="2930.66"/>
    <n v="2924.53"/>
    <n v="2930.66"/>
    <n v="2915.19"/>
    <n v="940"/>
    <n v="959"/>
    <n v="2925.87"/>
    <n v="2938.68"/>
    <n v="2945.52"/>
    <n v="2924.02"/>
    <n v="1415"/>
    <n v="1305"/>
    <n v="2945.52"/>
    <n v="2915.19"/>
    <x v="0"/>
    <n v="1.6600292096956605E-3"/>
    <n v="-3.5158683788958392E-4"/>
    <n v="-1.9130327736089168E-3"/>
    <n v="1.9451435457814496E-4"/>
    <x v="13"/>
    <n v="4.5808834385084048E-4"/>
    <n v="4.3686285812691893E-3"/>
    <n v="0.60374919198450328"/>
    <n v="0.77448071216616676"/>
    <n v="2.927361656461005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G9" firstHeaderRow="0" firstDataRow="1" firstDataCol="1"/>
  <pivotFields count="29">
    <pivotField axis="axisRow" numFmtId="3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numFmtId="10" showAll="0"/>
    <pivotField numFmtId="10" showAll="0"/>
    <pivotField numFmtId="10" showAll="0"/>
    <pivotField dataField="1" numFmtId="10" showAll="0">
      <items count="15">
        <item x="1"/>
        <item x="7"/>
        <item x="5"/>
        <item x="0"/>
        <item x="6"/>
        <item x="13"/>
        <item x="8"/>
        <item x="12"/>
        <item x="11"/>
        <item x="9"/>
        <item x="4"/>
        <item x="3"/>
        <item x="2"/>
        <item x="10"/>
        <item t="default"/>
      </items>
    </pivotField>
    <pivotField dataField="1" numFmtId="10" showAll="0"/>
    <pivotField dataField="1" numFmtId="10" showAll="0"/>
    <pivotField dataField="1" numFmtId="9" showAll="0"/>
    <pivotField dataField="1" numFmtId="176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项:retAMCO" fld="23" subtotal="average" baseField="0" baseItem="0" numFmtId="10"/>
    <dataField name="平均值项:retPMCO" fld="25" subtotal="average" baseField="0" baseItem="0" numFmtId="10"/>
    <dataField name="平均值项:amClosePerc" fld="26" subtotal="average" baseField="0" baseItem="0"/>
    <dataField name="平均值项:PercentileY" fld="27" subtotal="average" baseField="0" baseItem="0"/>
    <dataField name="平均值项:Day return" fld="28" subtotal="average" baseField="0" baseItem="3"/>
    <dataField name="计数项:noonCHg" fld="24" subtotal="count" baseField="0" baseItem="1"/>
  </dataFields>
  <formats count="6">
    <format dxfId="8">
      <pivotArea collapsedLevelsAreSubtotals="1" fieldPosition="0">
        <references count="2">
          <reference field="4294967294" count="2" selected="0">
            <x v="2"/>
            <x v="3"/>
          </reference>
          <reference field="0" count="0"/>
        </references>
      </pivotArea>
    </format>
    <format dxfId="7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4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opLeftCell="A4" workbookViewId="0">
      <selection activeCell="D15" sqref="D15"/>
    </sheetView>
  </sheetViews>
  <sheetFormatPr defaultRowHeight="13.5"/>
  <cols>
    <col min="1" max="1" width="23.875" bestFit="1" customWidth="1"/>
    <col min="2" max="2" width="12.75" bestFit="1" customWidth="1"/>
    <col min="3" max="3" width="4.5" customWidth="1"/>
    <col min="4" max="4" width="29.375" bestFit="1" customWidth="1"/>
    <col min="5" max="5" width="9.5" bestFit="1" customWidth="1"/>
  </cols>
  <sheetData>
    <row r="1" spans="1:5" ht="14.25" thickBot="1">
      <c r="A1" s="91" t="s">
        <v>439</v>
      </c>
      <c r="B1" s="95">
        <v>0.51</v>
      </c>
      <c r="D1" s="80" t="s">
        <v>455</v>
      </c>
      <c r="E1" s="81">
        <v>1413</v>
      </c>
    </row>
    <row r="2" spans="1:5">
      <c r="A2" s="86" t="s">
        <v>440</v>
      </c>
      <c r="B2" s="92">
        <v>435000</v>
      </c>
      <c r="D2" s="82" t="s">
        <v>449</v>
      </c>
      <c r="E2" s="85">
        <f>+E1*B6</f>
        <v>4239</v>
      </c>
    </row>
    <row r="3" spans="1:5" ht="14.25" thickBot="1">
      <c r="A3" s="86" t="s">
        <v>441</v>
      </c>
      <c r="B3" s="88">
        <f>+B2/7.75</f>
        <v>56129.032258064515</v>
      </c>
      <c r="D3" s="82" t="s">
        <v>450</v>
      </c>
      <c r="E3" s="100">
        <f>+E2/B3</f>
        <v>7.5522413793103454E-2</v>
      </c>
    </row>
    <row r="4" spans="1:5" ht="14.25" thickBot="1">
      <c r="A4" s="86" t="s">
        <v>445</v>
      </c>
      <c r="B4" s="87">
        <f>+B1*B2</f>
        <v>221850</v>
      </c>
      <c r="D4" s="93" t="s">
        <v>442</v>
      </c>
      <c r="E4" s="94">
        <v>9625</v>
      </c>
    </row>
    <row r="5" spans="1:5">
      <c r="A5" s="86" t="s">
        <v>444</v>
      </c>
      <c r="B5" s="87">
        <f>+B1*B3</f>
        <v>28625.806451612902</v>
      </c>
      <c r="D5" s="82" t="s">
        <v>451</v>
      </c>
      <c r="E5" s="96">
        <f>+E1/E4</f>
        <v>0.1468051948051948</v>
      </c>
    </row>
    <row r="6" spans="1:5">
      <c r="A6" s="89" t="s">
        <v>453</v>
      </c>
      <c r="B6" s="90">
        <f>ROUND(B5/E4,0)</f>
        <v>3</v>
      </c>
      <c r="D6" s="82" t="s">
        <v>443</v>
      </c>
      <c r="E6" s="83">
        <v>1150</v>
      </c>
    </row>
    <row r="7" spans="1:5">
      <c r="D7" s="82" t="s">
        <v>452</v>
      </c>
      <c r="E7" s="83">
        <f>+E1-E6</f>
        <v>263</v>
      </c>
    </row>
    <row r="8" spans="1:5">
      <c r="D8" s="82" t="s">
        <v>454</v>
      </c>
      <c r="E8" s="99">
        <f>+E7/E4</f>
        <v>2.7324675324675324E-2</v>
      </c>
    </row>
    <row r="9" spans="1:5">
      <c r="D9" s="82" t="s">
        <v>446</v>
      </c>
      <c r="E9" s="83">
        <f>+E7*B6</f>
        <v>789</v>
      </c>
    </row>
    <row r="10" spans="1:5">
      <c r="D10" s="82" t="s">
        <v>447</v>
      </c>
      <c r="E10" s="97">
        <f>+E9/B3</f>
        <v>1.4056896551724138E-2</v>
      </c>
    </row>
    <row r="11" spans="1:5">
      <c r="D11" s="84" t="s">
        <v>448</v>
      </c>
      <c r="E11" s="98">
        <f>+E10/E8</f>
        <v>0.51443965517241375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2"/>
  <sheetViews>
    <sheetView tabSelected="1" zoomScaleNormal="100" workbookViewId="0">
      <pane xSplit="2" ySplit="2" topLeftCell="AN136" activePane="bottomRight" state="frozen"/>
      <selection pane="topRight" activeCell="C1" sqref="C1"/>
      <selection pane="bottomLeft" activeCell="A3" sqref="A3"/>
      <selection pane="bottomRight" activeCell="AZ141" sqref="AZ141"/>
    </sheetView>
  </sheetViews>
  <sheetFormatPr defaultRowHeight="13.5"/>
  <cols>
    <col min="1" max="1" width="12" bestFit="1" customWidth="1"/>
    <col min="2" max="2" width="10.5" customWidth="1"/>
    <col min="3" max="3" width="8.5" bestFit="1" customWidth="1"/>
    <col min="4" max="4" width="8.5" customWidth="1"/>
    <col min="5" max="7" width="8.5" bestFit="1" customWidth="1"/>
    <col min="8" max="8" width="12.75" bestFit="1" customWidth="1"/>
    <col min="9" max="11" width="8.5" customWidth="1"/>
    <col min="12" max="12" width="8.5" bestFit="1" customWidth="1"/>
    <col min="13" max="13" width="10.75" bestFit="1" customWidth="1"/>
    <col min="14" max="14" width="10.5" bestFit="1" customWidth="1"/>
    <col min="15" max="16" width="9.5" customWidth="1"/>
    <col min="17" max="17" width="11.625" bestFit="1" customWidth="1"/>
    <col min="18" max="18" width="9.5" customWidth="1"/>
    <col min="19" max="23" width="8.5" customWidth="1"/>
    <col min="24" max="25" width="8.375" customWidth="1"/>
    <col min="26" max="26" width="8.625" bestFit="1" customWidth="1"/>
    <col min="27" max="28" width="8.625" customWidth="1"/>
    <col min="29" max="30" width="10.875" bestFit="1" customWidth="1"/>
    <col min="31" max="31" width="12" bestFit="1" customWidth="1"/>
    <col min="33" max="33" width="10.5" bestFit="1" customWidth="1"/>
    <col min="39" max="39" width="8.625" customWidth="1"/>
    <col min="41" max="41" width="9.5" bestFit="1" customWidth="1"/>
    <col min="42" max="42" width="9.5" customWidth="1"/>
    <col min="43" max="43" width="13.125" customWidth="1"/>
    <col min="44" max="44" width="12.5" bestFit="1" customWidth="1"/>
    <col min="46" max="46" width="10.5" bestFit="1" customWidth="1"/>
    <col min="51" max="51" width="9.5" bestFit="1" customWidth="1"/>
    <col min="57" max="57" width="9.5" bestFit="1" customWidth="1"/>
  </cols>
  <sheetData>
    <row r="1" spans="1:59">
      <c r="C1" t="s">
        <v>354</v>
      </c>
      <c r="AZ1" t="s">
        <v>438</v>
      </c>
    </row>
    <row r="2" spans="1:59">
      <c r="B2" t="s">
        <v>380</v>
      </c>
      <c r="C2" t="s">
        <v>357</v>
      </c>
      <c r="D2">
        <v>931</v>
      </c>
      <c r="E2">
        <v>935</v>
      </c>
      <c r="F2">
        <v>940</v>
      </c>
      <c r="G2" t="s">
        <v>363</v>
      </c>
      <c r="H2" t="s">
        <v>369</v>
      </c>
      <c r="I2" t="s">
        <v>370</v>
      </c>
      <c r="J2" t="s">
        <v>371</v>
      </c>
      <c r="K2" t="s">
        <v>372</v>
      </c>
      <c r="L2" t="s">
        <v>355</v>
      </c>
      <c r="M2" t="s">
        <v>397</v>
      </c>
      <c r="N2" t="s">
        <v>356</v>
      </c>
      <c r="O2" t="s">
        <v>373</v>
      </c>
      <c r="P2" t="s">
        <v>374</v>
      </c>
      <c r="Q2" t="s">
        <v>375</v>
      </c>
      <c r="R2" t="s">
        <v>376</v>
      </c>
      <c r="S2" t="s">
        <v>366</v>
      </c>
      <c r="T2" t="s">
        <v>367</v>
      </c>
      <c r="U2" t="s">
        <v>460</v>
      </c>
      <c r="V2" t="s">
        <v>426</v>
      </c>
      <c r="W2" t="s">
        <v>427</v>
      </c>
      <c r="X2" t="s">
        <v>381</v>
      </c>
      <c r="Y2" t="s">
        <v>457</v>
      </c>
      <c r="Z2" t="s">
        <v>377</v>
      </c>
      <c r="AA2" t="s">
        <v>458</v>
      </c>
      <c r="AB2" t="s">
        <v>459</v>
      </c>
      <c r="AC2" t="s">
        <v>364</v>
      </c>
      <c r="AD2" t="s">
        <v>360</v>
      </c>
      <c r="AE2" t="s">
        <v>365</v>
      </c>
      <c r="AF2" t="s">
        <v>361</v>
      </c>
      <c r="AG2" t="s">
        <v>399</v>
      </c>
      <c r="AH2" t="s">
        <v>400</v>
      </c>
      <c r="AI2" t="s">
        <v>378</v>
      </c>
      <c r="AJ2" t="s">
        <v>402</v>
      </c>
      <c r="AK2" t="s">
        <v>401</v>
      </c>
      <c r="AL2" t="s">
        <v>398</v>
      </c>
      <c r="AM2" t="s">
        <v>362</v>
      </c>
      <c r="AN2" t="s">
        <v>391</v>
      </c>
      <c r="AO2" t="s">
        <v>368</v>
      </c>
      <c r="AP2" t="s">
        <v>424</v>
      </c>
      <c r="AQ2" t="s">
        <v>403</v>
      </c>
      <c r="AR2" t="s">
        <v>379</v>
      </c>
      <c r="AS2" t="s">
        <v>390</v>
      </c>
      <c r="AT2" t="s">
        <v>393</v>
      </c>
      <c r="AU2" t="s">
        <v>392</v>
      </c>
      <c r="AV2" t="s">
        <v>467</v>
      </c>
      <c r="AW2" t="s">
        <v>468</v>
      </c>
      <c r="AX2" t="s">
        <v>469</v>
      </c>
      <c r="AZ2">
        <v>1</v>
      </c>
      <c r="BA2">
        <v>2</v>
      </c>
      <c r="BB2">
        <v>3</v>
      </c>
      <c r="BC2">
        <v>4</v>
      </c>
      <c r="BD2">
        <v>5</v>
      </c>
      <c r="BE2" t="s">
        <v>456</v>
      </c>
    </row>
    <row r="3" spans="1:59">
      <c r="A3" s="1">
        <v>42507</v>
      </c>
      <c r="B3" s="74">
        <f>WEEKDAY(A3,2)</f>
        <v>2</v>
      </c>
      <c r="C3" s="72">
        <v>2850.93</v>
      </c>
      <c r="D3" s="72">
        <v>2850.35</v>
      </c>
      <c r="E3" s="72">
        <v>2850.25</v>
      </c>
      <c r="F3" s="72">
        <v>2850.84</v>
      </c>
      <c r="G3" s="72">
        <v>2840.44</v>
      </c>
      <c r="H3" s="72">
        <v>2852.9</v>
      </c>
      <c r="I3" s="72">
        <v>2833.21</v>
      </c>
      <c r="J3" s="72">
        <v>937</v>
      </c>
      <c r="K3" s="72">
        <v>1103</v>
      </c>
      <c r="L3" s="72">
        <v>2839.9</v>
      </c>
      <c r="M3" s="72">
        <v>2841.73</v>
      </c>
      <c r="N3" s="72">
        <v>2843.68</v>
      </c>
      <c r="O3" s="72"/>
      <c r="P3" s="72"/>
      <c r="Q3" s="72"/>
      <c r="R3" s="72"/>
      <c r="S3" s="72">
        <v>2860.32</v>
      </c>
      <c r="T3" s="72">
        <v>2832.46</v>
      </c>
      <c r="U3" s="73">
        <f>LN(S3/T3)</f>
        <v>9.7879146648603439E-3</v>
      </c>
      <c r="V3">
        <f>IF(S3=H3,J3,Q3)</f>
        <v>0</v>
      </c>
      <c r="W3">
        <f>IF(T3=I3,K3,R3)</f>
        <v>0</v>
      </c>
      <c r="X3" s="29"/>
      <c r="Y3" s="29">
        <f>(S3-T3)/(C3)</f>
        <v>9.7722497570968524E-3</v>
      </c>
      <c r="Z3" s="29"/>
      <c r="AA3" s="29"/>
      <c r="AB3" s="29"/>
      <c r="AC3" s="29">
        <f t="shared" ref="AC3:AC9" si="0">LN(D3/C3)</f>
        <v>-2.0346308267648813E-4</v>
      </c>
      <c r="AD3" s="29">
        <f t="shared" ref="AD3:AD9" si="1">LN(E3/C3)</f>
        <v>-2.3854710892282975E-4</v>
      </c>
      <c r="AE3" s="29">
        <f t="shared" ref="AE3:AE9" si="2">LN(F3/C3)</f>
        <v>-3.1569144320911662E-5</v>
      </c>
      <c r="AF3" s="29">
        <f t="shared" ref="AF3:AF42" si="3">+LN(G3/C3)</f>
        <v>-3.6862870903830646E-3</v>
      </c>
      <c r="AG3" s="29">
        <f>LN(H3/I3)</f>
        <v>6.9256763244101441E-3</v>
      </c>
      <c r="AH3" s="29" t="e">
        <f>LN(O3/P3)</f>
        <v>#DIV/0!</v>
      </c>
      <c r="AI3" s="29">
        <f>LN(L3/G3)</f>
        <v>-1.9012946465406287E-4</v>
      </c>
      <c r="AJ3" s="73"/>
      <c r="AK3" s="73"/>
      <c r="AL3" s="29">
        <f t="shared" ref="AL3:AL37" si="4">LN(M3/L3)</f>
        <v>6.4418135756201631E-4</v>
      </c>
      <c r="AM3" s="29">
        <f t="shared" ref="AM3:AM34" si="5">LN(N3/L3)</f>
        <v>1.3301477439666991E-3</v>
      </c>
      <c r="AN3" s="29">
        <f>LN(N3/C3)</f>
        <v>-2.5462688110704738E-3</v>
      </c>
      <c r="AO3" s="32">
        <f t="shared" ref="AO3:AO10" si="6">+(G3-I3)/(H3-I3)</f>
        <v>0.3671914677501269</v>
      </c>
      <c r="AP3" s="32" t="e">
        <f>+(N3-P3)/(O3-P3)</f>
        <v>#DIV/0!</v>
      </c>
      <c r="AQ3" s="73">
        <f t="shared" ref="AQ3:AQ9" si="7">+(N3-T3)/(S3-T3)</f>
        <v>0.40272792534098162</v>
      </c>
      <c r="AR3" s="29">
        <f>LN(N3/C3)</f>
        <v>-2.5462688110704738E-3</v>
      </c>
      <c r="AS3" s="32">
        <f>(N3-L3)/(S3-T3)</f>
        <v>0.13567839195978923</v>
      </c>
      <c r="AT3" s="29">
        <f>LN(G3/I3)</f>
        <v>2.5486252812678559E-3</v>
      </c>
      <c r="AU3" s="29" t="e">
        <f>LN(N3/P3)</f>
        <v>#DIV/0!</v>
      </c>
      <c r="AV3" s="29">
        <f>0.5</f>
        <v>0.5</v>
      </c>
      <c r="AW3" s="29">
        <f>0</f>
        <v>0</v>
      </c>
      <c r="AX3" s="29">
        <v>0</v>
      </c>
      <c r="BF3">
        <f>COUNTIF(BE:BE,"&gt;0")</f>
        <v>34</v>
      </c>
      <c r="BG3">
        <f>AVERAGEIF(BE:BE,"&gt;0")</f>
        <v>4.8592232747258499E-3</v>
      </c>
    </row>
    <row r="4" spans="1:59">
      <c r="A4" s="1">
        <v>42508</v>
      </c>
      <c r="B4" s="74">
        <f t="shared" ref="B4:B67" si="8">WEEKDAY(A4,2)</f>
        <v>3</v>
      </c>
      <c r="C4">
        <v>2828.18</v>
      </c>
      <c r="D4">
        <v>2823.57</v>
      </c>
      <c r="E4">
        <v>2824.91</v>
      </c>
      <c r="F4">
        <v>2817.02</v>
      </c>
      <c r="G4">
        <v>2794.29</v>
      </c>
      <c r="H4">
        <v>2828.18</v>
      </c>
      <c r="I4">
        <v>2790.34</v>
      </c>
      <c r="J4">
        <v>930</v>
      </c>
      <c r="K4">
        <v>1111</v>
      </c>
      <c r="L4">
        <v>2790.59</v>
      </c>
      <c r="M4" s="72">
        <v>2790.79</v>
      </c>
      <c r="N4">
        <v>2807.51</v>
      </c>
      <c r="O4">
        <v>2808.84</v>
      </c>
      <c r="P4">
        <v>2781.73</v>
      </c>
      <c r="Q4">
        <v>1458</v>
      </c>
      <c r="R4">
        <v>1434</v>
      </c>
      <c r="S4">
        <v>2828.18</v>
      </c>
      <c r="T4">
        <v>2781.73</v>
      </c>
      <c r="U4" s="73">
        <f t="shared" ref="U4:U67" si="9">LN(S4/T4)</f>
        <v>1.6560358919741114E-2</v>
      </c>
      <c r="V4">
        <f t="shared" ref="V4:V61" si="10">IF(S4=H4,J4,Q4)</f>
        <v>930</v>
      </c>
      <c r="W4">
        <f t="shared" ref="W4:W61" si="11">IF(T4=I4,K4,R4)</f>
        <v>1434</v>
      </c>
      <c r="Y4" s="29">
        <f t="shared" ref="Y4:Y67" si="12">(S4-T4)/(C4)</f>
        <v>1.6423989986493016E-2</v>
      </c>
      <c r="Z4" s="29">
        <f t="shared" ref="Z4:Z35" si="13">LN(C4/N3)</f>
        <v>-5.4655927986790058E-3</v>
      </c>
      <c r="AA4" s="29">
        <f>LN(N4/S4)</f>
        <v>-7.3354257189471948E-3</v>
      </c>
      <c r="AB4" s="29">
        <f>LN(N4/T4)</f>
        <v>9.2249332007938948E-3</v>
      </c>
      <c r="AC4" s="29">
        <f t="shared" si="0"/>
        <v>-1.6313534825099887E-3</v>
      </c>
      <c r="AD4" s="29">
        <f t="shared" si="1"/>
        <v>-1.1568895470308541E-3</v>
      </c>
      <c r="AE4" s="29">
        <f t="shared" si="2"/>
        <v>-3.9538066103244713E-3</v>
      </c>
      <c r="AF4" s="29">
        <f t="shared" si="3"/>
        <v>-1.2055345938352455E-2</v>
      </c>
      <c r="AG4" s="29">
        <f t="shared" ref="AG4:AG43" si="14">LN(H4/I4)</f>
        <v>1.3469943023097742E-2</v>
      </c>
      <c r="AH4" s="29">
        <f t="shared" ref="AH4:AH43" si="15">LN(O4/P4)</f>
        <v>9.698550416551802E-3</v>
      </c>
      <c r="AI4" s="29">
        <f t="shared" ref="AI4:AI10" si="16">LN(L4/G4)</f>
        <v>-1.3250062817187613E-3</v>
      </c>
      <c r="AJ4" s="73">
        <f>(C4-I4)/(H4-I4)</f>
        <v>1</v>
      </c>
      <c r="AK4" s="73">
        <f>(N3-I4)/(H4-I4)</f>
        <v>1.409619450317128</v>
      </c>
      <c r="AL4" s="29">
        <f t="shared" si="4"/>
        <v>7.166686378124842E-5</v>
      </c>
      <c r="AM4" s="29">
        <f t="shared" si="5"/>
        <v>6.0449265011239062E-3</v>
      </c>
      <c r="AN4" s="29">
        <f t="shared" ref="AN4:AN22" si="17">LN(N4/C4)</f>
        <v>-7.3354257189471948E-3</v>
      </c>
      <c r="AO4" s="32">
        <f t="shared" si="6"/>
        <v>0.1043868921775859</v>
      </c>
      <c r="AP4" s="32">
        <f t="shared" ref="AP4:AP55" si="18">+(N4-P4)/(O4-P4)</f>
        <v>0.95094061232018001</v>
      </c>
      <c r="AQ4" s="73">
        <f t="shared" si="7"/>
        <v>0.55500538213133044</v>
      </c>
      <c r="AR4" s="29">
        <f t="shared" ref="AR4:AR9" si="19">LN(N4/C4)</f>
        <v>-7.3354257189471948E-3</v>
      </c>
      <c r="AS4" s="32">
        <f t="shared" ref="AS4:AS18" si="20">(N4-L4)/(S4-T4)</f>
        <v>0.36426264800861441</v>
      </c>
      <c r="AT4" s="29">
        <f t="shared" ref="AT4:AT36" si="21">LN(G4/I4)</f>
        <v>1.4145970847452408E-3</v>
      </c>
      <c r="AU4" s="29">
        <f t="shared" ref="AU4:AU36" si="22">LN(N4/P4)</f>
        <v>9.2249332007938948E-3</v>
      </c>
      <c r="AV4" s="29">
        <f>AQ3</f>
        <v>0.40272792534098162</v>
      </c>
      <c r="AW4" s="29">
        <f>AM3</f>
        <v>1.3301477439666991E-3</v>
      </c>
      <c r="AX4" s="29">
        <f>AN3</f>
        <v>-2.5462688110704738E-3</v>
      </c>
      <c r="AY4" s="72">
        <f>IF(AM3&lt;0,1,0)</f>
        <v>0</v>
      </c>
      <c r="BA4" t="str">
        <f>IF(B4=2,IF(AQ3&lt;0.226,IF(AND(ABS(Z4)&lt;0.03,AJ4&lt;0.8),IF(AND(AO4&lt;0.5 &amp; Q3&lt;14),2,1),0),IF(AQ3&lt;0.8,IF(AND(AO4&gt;0.2,AF4&gt;-0.03,Z4&gt;-0.01),1,0),0)),"")</f>
        <v/>
      </c>
      <c r="BB4">
        <f>IF(B4=3,IF(AQ3&lt;0.85,IF(AND(K4&gt;942,AO4&gt;0.9),0.25,1)*IF(AM3&lt;-0.004,1,0.5),0),"")</f>
        <v>0.5</v>
      </c>
      <c r="BC4" t="str">
        <f>IF(B4=4,IF(AQ3&lt;0.6,IF(AL4&gt;0,IF(K4&lt;1018,2,1),0),IF(AQ3&gt;0.85,IF(AL4&lt;0,-0.5,0),0)),"")</f>
        <v/>
      </c>
      <c r="BD4" t="str">
        <f>IF(B4=5,IF(AQ3&lt;0.4,IF(AL4&gt; -0.004,1,0),IF(AQ3&lt;0.95,IF(AND(AJ4&lt;0.85,AO4&lt;0.95,AL4&gt;0,K4&lt;1115),0.5,0),0)),"")</f>
        <v/>
      </c>
      <c r="BE4" s="29">
        <f>IF(MAX(AZ4:BD4)=0,"",MAX(AZ4:BD4)*AM4)</f>
        <v>3.0224632505619531E-3</v>
      </c>
      <c r="BF4">
        <f>COUNTIF(BE:BE,"&lt;0")</f>
        <v>19</v>
      </c>
      <c r="BG4">
        <f>AVERAGEIF(BE:BE,"&lt;0")</f>
        <v>-1.860817609662956E-3</v>
      </c>
    </row>
    <row r="5" spans="1:59">
      <c r="A5" s="1">
        <v>42509</v>
      </c>
      <c r="B5" s="74">
        <f t="shared" si="8"/>
        <v>4</v>
      </c>
      <c r="C5">
        <v>2802.31</v>
      </c>
      <c r="D5">
        <v>2805.62</v>
      </c>
      <c r="E5">
        <v>2804.18</v>
      </c>
      <c r="F5">
        <v>2813.91</v>
      </c>
      <c r="G5">
        <v>2819.42</v>
      </c>
      <c r="H5">
        <v>2828.88</v>
      </c>
      <c r="I5">
        <v>2804.63</v>
      </c>
      <c r="J5">
        <v>1035</v>
      </c>
      <c r="K5">
        <v>935</v>
      </c>
      <c r="L5">
        <v>2819.57</v>
      </c>
      <c r="M5" s="72">
        <v>2817.94</v>
      </c>
      <c r="N5">
        <v>2806.91</v>
      </c>
      <c r="O5">
        <v>2824.56</v>
      </c>
      <c r="P5">
        <v>2802.5</v>
      </c>
      <c r="Q5">
        <v>1335</v>
      </c>
      <c r="R5">
        <v>1453</v>
      </c>
      <c r="S5">
        <v>2828.88</v>
      </c>
      <c r="T5">
        <v>2802.5</v>
      </c>
      <c r="U5" s="73">
        <f t="shared" si="9"/>
        <v>9.3689976401087303E-3</v>
      </c>
      <c r="V5">
        <f t="shared" si="10"/>
        <v>1035</v>
      </c>
      <c r="W5">
        <f t="shared" si="11"/>
        <v>1453</v>
      </c>
      <c r="Y5" s="29">
        <f t="shared" si="12"/>
        <v>9.4136623000310848E-3</v>
      </c>
      <c r="Z5" s="29">
        <f t="shared" si="13"/>
        <v>-1.8538924562039923E-3</v>
      </c>
      <c r="AA5" s="29">
        <f t="shared" ref="AA5:AA68" si="23">LN(N5/S5)</f>
        <v>-7.7966394389525889E-3</v>
      </c>
      <c r="AB5" s="29">
        <f t="shared" ref="AB5:AB68" si="24">LN(N5/T5)</f>
        <v>1.5723582011561623E-3</v>
      </c>
      <c r="AC5" s="29">
        <f t="shared" si="0"/>
        <v>1.1804713626514458E-3</v>
      </c>
      <c r="AD5" s="29">
        <f t="shared" si="1"/>
        <v>6.6708406484132336E-4</v>
      </c>
      <c r="AE5" s="29">
        <f t="shared" si="2"/>
        <v>4.1308981825869595E-3</v>
      </c>
      <c r="AF5" s="29">
        <f t="shared" si="3"/>
        <v>6.0871129816945152E-3</v>
      </c>
      <c r="AG5" s="29">
        <f t="shared" si="14"/>
        <v>8.6092506385391423E-3</v>
      </c>
      <c r="AH5" s="29">
        <f t="shared" si="15"/>
        <v>7.8407242912016187E-3</v>
      </c>
      <c r="AI5" s="29">
        <f t="shared" si="16"/>
        <v>5.3201016506747962E-5</v>
      </c>
      <c r="AJ5" s="73">
        <f t="shared" ref="AJ5:AJ49" si="25">(C5-I5)/(H5-I5)</f>
        <v>-9.5670103092790254E-2</v>
      </c>
      <c r="AK5" s="73">
        <f t="shared" ref="AK5:AK49" si="26">(N4-I5)/(H5-I5)</f>
        <v>0.11876288659794265</v>
      </c>
      <c r="AL5" s="29">
        <f t="shared" si="4"/>
        <v>-5.7826950033689883E-4</v>
      </c>
      <c r="AM5" s="29">
        <f t="shared" si="5"/>
        <v>-4.5001568885813751E-3</v>
      </c>
      <c r="AN5" s="29">
        <f t="shared" si="17"/>
        <v>1.6401571096197848E-3</v>
      </c>
      <c r="AO5" s="32">
        <f t="shared" si="6"/>
        <v>0.60989690721649337</v>
      </c>
      <c r="AP5" s="32">
        <f t="shared" si="18"/>
        <v>0.19990933816862491</v>
      </c>
      <c r="AQ5" s="73">
        <f t="shared" si="7"/>
        <v>0.16717210007580879</v>
      </c>
      <c r="AR5" s="29">
        <f t="shared" si="19"/>
        <v>1.6401571096197848E-3</v>
      </c>
      <c r="AS5" s="32">
        <f t="shared" si="20"/>
        <v>-0.47990902198636304</v>
      </c>
      <c r="AT5" s="29">
        <f t="shared" si="21"/>
        <v>5.2595670716612192E-3</v>
      </c>
      <c r="AU5" s="29">
        <f t="shared" si="22"/>
        <v>1.5723582011561623E-3</v>
      </c>
      <c r="AV5" s="29">
        <f t="shared" ref="AV5:AV68" si="27">AQ4</f>
        <v>0.55500538213133044</v>
      </c>
      <c r="AW5" s="29">
        <f t="shared" ref="AW5:AW68" si="28">AM4</f>
        <v>6.0449265011239062E-3</v>
      </c>
      <c r="AX5" s="29">
        <f t="shared" ref="AX5:AX68" si="29">AN4</f>
        <v>-7.3354257189471948E-3</v>
      </c>
      <c r="AY5" s="72">
        <f t="shared" ref="AY5:AY68" si="30">IF(AM4&lt;0,1,0)</f>
        <v>0</v>
      </c>
      <c r="BA5" t="str">
        <f t="shared" ref="BA5:BA68" si="31">IF(B5=2,IF(AQ4&lt;0.226,IF(AND(ABS(Z5)&lt;0.03,AJ5&lt;0.8),IF(AND(AO5&lt;0.5 &amp; Q4&lt;14),2,1),0),IF(AQ4&lt;0.8,IF(AND(AO5&gt;0.2,AF5&gt;-0.03,Z5&gt;-0.01),1,0),0)),"")</f>
        <v/>
      </c>
      <c r="BB5" t="str">
        <f t="shared" ref="BB5:BB68" si="32">IF(B5=3,IF(AQ4&lt;0.85,IF(AND(K5&gt;942,AO5&gt;0.9),0.25,1)*IF(AM4&lt;-0.004,1,0.5),0),"")</f>
        <v/>
      </c>
      <c r="BC5">
        <f>IF(B5=4,IF(AQ4&lt;0.6,IF(AL5&gt;=0,IF(K5&lt;1018,2,1),0),IF(AQ4&gt;0.85,IF(AL5&lt;=0,-0.5,0),0)),"")</f>
        <v>0</v>
      </c>
      <c r="BD5" t="str">
        <f t="shared" ref="BD5:BD68" si="33">IF(B5=5,IF(AQ4&lt;0.4,IF(AL5&gt; -0.004,1,0),IF(AQ4&lt;0.95,IF(AND(AJ5&lt;0.85,AO5&lt;0.95,AL5&gt;0,K5&lt;1115),0.5,0),0)),"")</f>
        <v/>
      </c>
      <c r="BE5" s="29" t="str">
        <f t="shared" ref="BE5:BE68" si="34">IF(MAX(AZ5:BD5)=0,"",MAX(AZ5:BD5)*AM5)</f>
        <v/>
      </c>
    </row>
    <row r="6" spans="1:59">
      <c r="A6" s="1">
        <v>42510</v>
      </c>
      <c r="B6" s="74">
        <f t="shared" si="8"/>
        <v>5</v>
      </c>
      <c r="C6">
        <v>2792.89</v>
      </c>
      <c r="D6">
        <v>2785.72</v>
      </c>
      <c r="E6">
        <v>2789.35</v>
      </c>
      <c r="F6">
        <v>2797.54</v>
      </c>
      <c r="G6">
        <v>2809.72</v>
      </c>
      <c r="H6">
        <v>2816.49</v>
      </c>
      <c r="I6">
        <v>2785.72</v>
      </c>
      <c r="J6">
        <v>943</v>
      </c>
      <c r="K6">
        <v>931</v>
      </c>
      <c r="L6">
        <v>2812.53</v>
      </c>
      <c r="M6" s="72">
        <v>2809.38</v>
      </c>
      <c r="N6">
        <v>2825.48</v>
      </c>
      <c r="O6">
        <v>2825.48</v>
      </c>
      <c r="P6">
        <v>2797.29</v>
      </c>
      <c r="Q6">
        <v>1500</v>
      </c>
      <c r="R6">
        <v>1343</v>
      </c>
      <c r="S6">
        <v>2825.48</v>
      </c>
      <c r="T6">
        <v>2797.29</v>
      </c>
      <c r="U6" s="73">
        <f t="shared" si="9"/>
        <v>1.0027170307359735E-2</v>
      </c>
      <c r="V6">
        <f t="shared" si="10"/>
        <v>1500</v>
      </c>
      <c r="W6">
        <f t="shared" si="11"/>
        <v>1343</v>
      </c>
      <c r="Y6" s="29">
        <f t="shared" si="12"/>
        <v>1.0093487391196952E-2</v>
      </c>
      <c r="Z6" s="29">
        <f t="shared" si="13"/>
        <v>-5.0073321525940153E-3</v>
      </c>
      <c r="AA6" s="29">
        <f t="shared" si="23"/>
        <v>0</v>
      </c>
      <c r="AB6" s="29">
        <f t="shared" si="24"/>
        <v>1.0027170307359735E-2</v>
      </c>
      <c r="AC6" s="29">
        <f t="shared" si="0"/>
        <v>-2.5705342184049775E-3</v>
      </c>
      <c r="AD6" s="29">
        <f t="shared" si="1"/>
        <v>-1.2683082327304743E-3</v>
      </c>
      <c r="AE6" s="29">
        <f t="shared" si="2"/>
        <v>1.6635575697671629E-3</v>
      </c>
      <c r="AF6" s="29">
        <f t="shared" si="3"/>
        <v>6.0079322399944311E-3</v>
      </c>
      <c r="AG6" s="29">
        <f t="shared" si="14"/>
        <v>1.0985061046046268E-2</v>
      </c>
      <c r="AH6" s="29">
        <f t="shared" si="15"/>
        <v>1.0027170307359735E-2</v>
      </c>
      <c r="AI6" s="29">
        <f t="shared" si="16"/>
        <v>9.9959988758230246E-4</v>
      </c>
      <c r="AJ6" s="73">
        <f t="shared" si="25"/>
        <v>0.2330191745206395</v>
      </c>
      <c r="AK6" s="73">
        <f t="shared" si="26"/>
        <v>0.68865778355541329</v>
      </c>
      <c r="AL6" s="29">
        <f t="shared" si="4"/>
        <v>-1.1206157087688185E-3</v>
      </c>
      <c r="AM6" s="29">
        <f t="shared" si="5"/>
        <v>4.5938275291874022E-3</v>
      </c>
      <c r="AN6" s="29">
        <f t="shared" si="17"/>
        <v>1.1601359656764136E-2</v>
      </c>
      <c r="AO6" s="32">
        <f t="shared" si="6"/>
        <v>0.77998050048748824</v>
      </c>
      <c r="AP6" s="32">
        <f t="shared" si="18"/>
        <v>1</v>
      </c>
      <c r="AQ6" s="73">
        <f t="shared" si="7"/>
        <v>1</v>
      </c>
      <c r="AR6" s="29">
        <f t="shared" si="19"/>
        <v>1.1601359656764136E-2</v>
      </c>
      <c r="AS6" s="32">
        <f t="shared" si="20"/>
        <v>0.45938275984390892</v>
      </c>
      <c r="AT6" s="29">
        <f t="shared" si="21"/>
        <v>8.5784664583993565E-3</v>
      </c>
      <c r="AU6" s="29">
        <f t="shared" si="22"/>
        <v>1.0027170307359735E-2</v>
      </c>
      <c r="AV6" s="29">
        <f t="shared" si="27"/>
        <v>0.16717210007580879</v>
      </c>
      <c r="AW6" s="29">
        <f t="shared" si="28"/>
        <v>-4.5001568885813751E-3</v>
      </c>
      <c r="AX6" s="29">
        <f t="shared" si="29"/>
        <v>1.6401571096197848E-3</v>
      </c>
      <c r="AY6" s="72">
        <f t="shared" si="30"/>
        <v>1</v>
      </c>
      <c r="BA6" t="str">
        <f t="shared" si="31"/>
        <v/>
      </c>
      <c r="BB6" t="str">
        <f t="shared" si="32"/>
        <v/>
      </c>
      <c r="BC6" t="str">
        <f t="shared" ref="BC6:BC69" si="35">IF(B6=4,IF(AQ5&lt;0.6,IF(AL6&gt;=0,IF(K6&lt;1018,2,1),0),IF(AQ5&gt;0.85,IF(AL6&lt;=0,-0.5,0),0)),"")</f>
        <v/>
      </c>
      <c r="BD6">
        <f t="shared" si="33"/>
        <v>1</v>
      </c>
      <c r="BE6" s="29">
        <f t="shared" si="34"/>
        <v>4.5938275291874022E-3</v>
      </c>
    </row>
    <row r="7" spans="1:59">
      <c r="A7" s="1">
        <v>42513</v>
      </c>
      <c r="B7" s="74">
        <f t="shared" si="8"/>
        <v>1</v>
      </c>
      <c r="C7">
        <v>2826.31</v>
      </c>
      <c r="D7">
        <v>2829.93</v>
      </c>
      <c r="E7">
        <v>2835.15</v>
      </c>
      <c r="F7">
        <v>2835.95</v>
      </c>
      <c r="G7">
        <v>2840.27</v>
      </c>
      <c r="H7">
        <v>2847.53</v>
      </c>
      <c r="I7">
        <v>2826.31</v>
      </c>
      <c r="J7">
        <v>1012</v>
      </c>
      <c r="K7">
        <v>930</v>
      </c>
      <c r="L7">
        <v>2841.67</v>
      </c>
      <c r="M7" s="72">
        <v>2843.36</v>
      </c>
      <c r="N7">
        <v>2843.59</v>
      </c>
      <c r="O7">
        <v>2843.84</v>
      </c>
      <c r="P7">
        <v>2830.31</v>
      </c>
      <c r="Q7">
        <v>1459</v>
      </c>
      <c r="R7">
        <v>1402</v>
      </c>
      <c r="S7">
        <v>2847.53</v>
      </c>
      <c r="T7">
        <v>2826.31</v>
      </c>
      <c r="U7" s="73">
        <f t="shared" si="9"/>
        <v>7.4799779120598283E-3</v>
      </c>
      <c r="V7">
        <f t="shared" si="10"/>
        <v>1012</v>
      </c>
      <c r="W7">
        <f t="shared" si="11"/>
        <v>930</v>
      </c>
      <c r="Y7" s="29">
        <f t="shared" si="12"/>
        <v>7.5080228283522527E-3</v>
      </c>
      <c r="Z7" s="29">
        <f t="shared" si="13"/>
        <v>2.9371225964403919E-4</v>
      </c>
      <c r="AA7" s="29">
        <f t="shared" si="23"/>
        <v>-1.3846134432118115E-3</v>
      </c>
      <c r="AB7" s="29">
        <f t="shared" si="24"/>
        <v>6.095364468848021E-3</v>
      </c>
      <c r="AC7" s="29">
        <f t="shared" si="0"/>
        <v>1.2800024377509624E-3</v>
      </c>
      <c r="AD7" s="29">
        <f t="shared" si="1"/>
        <v>3.1228719037897203E-3</v>
      </c>
      <c r="AE7" s="29">
        <f t="shared" si="2"/>
        <v>3.4050041198699622E-3</v>
      </c>
      <c r="AF7" s="29">
        <f t="shared" si="3"/>
        <v>4.9271441475952724E-3</v>
      </c>
      <c r="AG7" s="29">
        <f t="shared" si="14"/>
        <v>7.4799779120598283E-3</v>
      </c>
      <c r="AH7" s="29">
        <f t="shared" si="15"/>
        <v>4.7690052759220098E-3</v>
      </c>
      <c r="AI7" s="29">
        <f t="shared" si="16"/>
        <v>4.9278944456698835E-4</v>
      </c>
      <c r="AJ7" s="73">
        <f t="shared" si="25"/>
        <v>0</v>
      </c>
      <c r="AK7" s="73">
        <f t="shared" si="26"/>
        <v>-3.9114043355321267E-2</v>
      </c>
      <c r="AL7" s="29">
        <f t="shared" si="4"/>
        <v>5.945439337284072E-4</v>
      </c>
      <c r="AM7" s="29">
        <f t="shared" si="5"/>
        <v>6.7543087668584531E-4</v>
      </c>
      <c r="AN7" s="29">
        <f t="shared" si="17"/>
        <v>6.095364468848021E-3</v>
      </c>
      <c r="AO7" s="32">
        <f t="shared" si="6"/>
        <v>0.657869934024499</v>
      </c>
      <c r="AP7" s="32">
        <f t="shared" si="18"/>
        <v>0.98152254249815252</v>
      </c>
      <c r="AQ7" s="73">
        <f t="shared" si="7"/>
        <v>0.81432610744580547</v>
      </c>
      <c r="AR7" s="29">
        <f t="shared" si="19"/>
        <v>6.095364468848021E-3</v>
      </c>
      <c r="AS7" s="32">
        <f t="shared" si="20"/>
        <v>9.0480678605091874E-2</v>
      </c>
      <c r="AT7" s="29">
        <f t="shared" si="21"/>
        <v>4.9271441475952724E-3</v>
      </c>
      <c r="AU7" s="29">
        <f t="shared" si="22"/>
        <v>4.681092105945096E-3</v>
      </c>
      <c r="AV7" s="29">
        <f t="shared" si="27"/>
        <v>1</v>
      </c>
      <c r="AW7" s="29">
        <f t="shared" si="28"/>
        <v>4.5938275291874022E-3</v>
      </c>
      <c r="AX7" s="29">
        <f t="shared" si="29"/>
        <v>1.1601359656764136E-2</v>
      </c>
      <c r="AY7" s="72">
        <f t="shared" si="30"/>
        <v>0</v>
      </c>
      <c r="BA7" t="str">
        <f t="shared" si="31"/>
        <v/>
      </c>
      <c r="BB7" t="str">
        <f t="shared" si="32"/>
        <v/>
      </c>
      <c r="BC7" t="str">
        <f t="shared" si="35"/>
        <v/>
      </c>
      <c r="BD7" t="str">
        <f t="shared" si="33"/>
        <v/>
      </c>
      <c r="BE7" s="29" t="str">
        <f t="shared" si="34"/>
        <v/>
      </c>
    </row>
    <row r="8" spans="1:59">
      <c r="A8" s="1">
        <v>42514</v>
      </c>
      <c r="B8" s="74">
        <f t="shared" si="8"/>
        <v>2</v>
      </c>
      <c r="C8">
        <v>2839.68</v>
      </c>
      <c r="D8">
        <v>2835.81</v>
      </c>
      <c r="E8">
        <v>2833.11</v>
      </c>
      <c r="F8">
        <v>2833.59</v>
      </c>
      <c r="G8">
        <v>2821.79</v>
      </c>
      <c r="H8">
        <v>2839.68</v>
      </c>
      <c r="I8">
        <v>2813.99</v>
      </c>
      <c r="J8">
        <v>931</v>
      </c>
      <c r="K8">
        <v>1103</v>
      </c>
      <c r="L8">
        <v>2820.54</v>
      </c>
      <c r="M8" s="72">
        <v>2818.71</v>
      </c>
      <c r="N8">
        <v>2821.67</v>
      </c>
      <c r="O8">
        <v>2823.95</v>
      </c>
      <c r="P8">
        <v>2807.79</v>
      </c>
      <c r="Q8">
        <v>1434</v>
      </c>
      <c r="R8">
        <v>1405</v>
      </c>
      <c r="S8">
        <v>2839.68</v>
      </c>
      <c r="T8">
        <v>2807.79</v>
      </c>
      <c r="U8" s="73">
        <f t="shared" si="9"/>
        <v>1.1293672726211146E-2</v>
      </c>
      <c r="V8">
        <f t="shared" si="10"/>
        <v>931</v>
      </c>
      <c r="W8">
        <f t="shared" si="11"/>
        <v>1405</v>
      </c>
      <c r="Y8" s="29">
        <f t="shared" si="12"/>
        <v>1.123013860716696E-2</v>
      </c>
      <c r="Z8" s="29">
        <f t="shared" si="13"/>
        <v>-1.3759686296435721E-3</v>
      </c>
      <c r="AA8" s="29">
        <f t="shared" si="23"/>
        <v>-6.3624615171531725E-3</v>
      </c>
      <c r="AB8" s="29">
        <f t="shared" si="24"/>
        <v>4.9312112090578921E-3</v>
      </c>
      <c r="AC8" s="29">
        <f t="shared" si="0"/>
        <v>-1.3637591114768757E-3</v>
      </c>
      <c r="AD8" s="29">
        <f t="shared" si="1"/>
        <v>-2.3163215763411689E-3</v>
      </c>
      <c r="AE8" s="29">
        <f t="shared" si="2"/>
        <v>-2.1469108077640741E-3</v>
      </c>
      <c r="AF8" s="29">
        <f t="shared" si="3"/>
        <v>-6.3199344149790634E-3</v>
      </c>
      <c r="AG8" s="29">
        <f t="shared" si="14"/>
        <v>9.087964742739903E-3</v>
      </c>
      <c r="AH8" s="29">
        <f t="shared" si="15"/>
        <v>5.7389170496754431E-3</v>
      </c>
      <c r="AI8" s="29">
        <f t="shared" si="16"/>
        <v>-4.4307937339716446E-4</v>
      </c>
      <c r="AJ8" s="73">
        <f t="shared" si="25"/>
        <v>1</v>
      </c>
      <c r="AK8" s="73">
        <f t="shared" si="26"/>
        <v>1.1521992993382757</v>
      </c>
      <c r="AL8" s="29">
        <f t="shared" si="4"/>
        <v>-6.4902249917547403E-4</v>
      </c>
      <c r="AM8" s="29">
        <f t="shared" si="5"/>
        <v>4.0055227122296155E-4</v>
      </c>
      <c r="AN8" s="29">
        <f t="shared" si="17"/>
        <v>-6.3624615171531725E-3</v>
      </c>
      <c r="AO8" s="32">
        <f t="shared" si="6"/>
        <v>0.30362008563644083</v>
      </c>
      <c r="AP8" s="32">
        <f t="shared" si="18"/>
        <v>0.85891089108912344</v>
      </c>
      <c r="AQ8" s="73">
        <f t="shared" si="7"/>
        <v>0.43524615867043476</v>
      </c>
      <c r="AR8" s="29">
        <f t="shared" si="19"/>
        <v>-6.3624615171531725E-3</v>
      </c>
      <c r="AS8" s="32">
        <f t="shared" si="20"/>
        <v>3.5434305424901648E-2</v>
      </c>
      <c r="AT8" s="29">
        <f t="shared" si="21"/>
        <v>2.7680303277610404E-3</v>
      </c>
      <c r="AU8" s="29">
        <f t="shared" si="22"/>
        <v>4.9312112090578921E-3</v>
      </c>
      <c r="AV8" s="29">
        <f t="shared" si="27"/>
        <v>0.81432610744580547</v>
      </c>
      <c r="AW8" s="29">
        <f t="shared" si="28"/>
        <v>6.7543087668584531E-4</v>
      </c>
      <c r="AX8" s="29">
        <f t="shared" si="29"/>
        <v>6.095364468848021E-3</v>
      </c>
      <c r="AY8" s="72">
        <f t="shared" si="30"/>
        <v>0</v>
      </c>
      <c r="BA8">
        <f t="shared" si="31"/>
        <v>0</v>
      </c>
      <c r="BB8" t="str">
        <f t="shared" si="32"/>
        <v/>
      </c>
      <c r="BC8" t="str">
        <f t="shared" si="35"/>
        <v/>
      </c>
      <c r="BD8" t="str">
        <f t="shared" si="33"/>
        <v/>
      </c>
      <c r="BE8" s="29" t="str">
        <f t="shared" si="34"/>
        <v/>
      </c>
    </row>
    <row r="9" spans="1:59">
      <c r="A9" s="1">
        <v>42515</v>
      </c>
      <c r="B9" s="74">
        <f t="shared" si="8"/>
        <v>3</v>
      </c>
      <c r="C9">
        <v>2835.03</v>
      </c>
      <c r="D9">
        <v>2838.46</v>
      </c>
      <c r="E9">
        <v>2836.36</v>
      </c>
      <c r="F9">
        <v>2832.64</v>
      </c>
      <c r="G9">
        <v>2829.33</v>
      </c>
      <c r="H9">
        <v>2843.09</v>
      </c>
      <c r="I9">
        <v>2827.83</v>
      </c>
      <c r="J9">
        <v>952</v>
      </c>
      <c r="K9">
        <v>1121</v>
      </c>
      <c r="L9">
        <v>2830.03</v>
      </c>
      <c r="M9" s="72">
        <v>2827.09</v>
      </c>
      <c r="N9">
        <v>2815.09</v>
      </c>
      <c r="O9">
        <v>2830.03</v>
      </c>
      <c r="P9">
        <v>2807.75</v>
      </c>
      <c r="Q9">
        <v>1301</v>
      </c>
      <c r="R9">
        <v>1402</v>
      </c>
      <c r="S9">
        <v>2843.17</v>
      </c>
      <c r="T9">
        <v>2807.75</v>
      </c>
      <c r="U9" s="73">
        <f t="shared" si="9"/>
        <v>1.25361760102966E-2</v>
      </c>
      <c r="V9">
        <f t="shared" si="10"/>
        <v>1301</v>
      </c>
      <c r="W9">
        <f t="shared" si="11"/>
        <v>1402</v>
      </c>
      <c r="Y9" s="29">
        <f t="shared" si="12"/>
        <v>1.2493694952081661E-2</v>
      </c>
      <c r="Z9" s="29">
        <f t="shared" si="13"/>
        <v>4.7236108831086761E-3</v>
      </c>
      <c r="AA9" s="29">
        <f t="shared" si="23"/>
        <v>-9.9253942099143521E-3</v>
      </c>
      <c r="AB9" s="29">
        <f t="shared" si="24"/>
        <v>2.6107818003822348E-3</v>
      </c>
      <c r="AC9" s="29">
        <f t="shared" si="0"/>
        <v>1.2091324450695115E-3</v>
      </c>
      <c r="AD9" s="29">
        <f t="shared" si="1"/>
        <v>4.6902083065400354E-4</v>
      </c>
      <c r="AE9" s="29">
        <f t="shared" si="2"/>
        <v>-8.4338013387000527E-4</v>
      </c>
      <c r="AF9" s="29">
        <f t="shared" si="3"/>
        <v>-2.0125846252660685E-3</v>
      </c>
      <c r="AG9" s="29">
        <f t="shared" si="14"/>
        <v>5.3818557951826858E-3</v>
      </c>
      <c r="AH9" s="29">
        <f t="shared" si="15"/>
        <v>7.9038614446646921E-3</v>
      </c>
      <c r="AI9" s="29">
        <f t="shared" si="16"/>
        <v>2.473777966308139E-4</v>
      </c>
      <c r="AJ9" s="73">
        <f t="shared" si="25"/>
        <v>0.47182175622543709</v>
      </c>
      <c r="AK9" s="73">
        <f t="shared" si="26"/>
        <v>-0.4036697247706269</v>
      </c>
      <c r="AL9" s="29">
        <f t="shared" si="4"/>
        <v>-1.039398232558477E-3</v>
      </c>
      <c r="AM9" s="29">
        <f t="shared" si="5"/>
        <v>-5.2930796442823055E-3</v>
      </c>
      <c r="AN9" s="29">
        <f t="shared" si="17"/>
        <v>-7.0582864729177236E-3</v>
      </c>
      <c r="AO9" s="32">
        <f t="shared" si="6"/>
        <v>9.8296199213629004E-2</v>
      </c>
      <c r="AP9" s="32">
        <f t="shared" si="18"/>
        <v>0.32944344703770556</v>
      </c>
      <c r="AQ9" s="73">
        <f t="shared" si="7"/>
        <v>0.20722755505364571</v>
      </c>
      <c r="AR9" s="29">
        <f t="shared" si="19"/>
        <v>-7.0582864729177236E-3</v>
      </c>
      <c r="AS9" s="32">
        <f t="shared" si="20"/>
        <v>-0.42179559570863984</v>
      </c>
      <c r="AT9" s="29">
        <f t="shared" si="21"/>
        <v>5.3030143575664946E-4</v>
      </c>
      <c r="AU9" s="29">
        <f t="shared" si="22"/>
        <v>2.6107818003822348E-3</v>
      </c>
      <c r="AV9" s="29">
        <f t="shared" si="27"/>
        <v>0.43524615867043476</v>
      </c>
      <c r="AW9" s="29">
        <f t="shared" si="28"/>
        <v>4.0055227122296155E-4</v>
      </c>
      <c r="AX9" s="29">
        <f t="shared" si="29"/>
        <v>-6.3624615171531725E-3</v>
      </c>
      <c r="AY9" s="72">
        <f t="shared" si="30"/>
        <v>0</v>
      </c>
      <c r="BA9" t="str">
        <f t="shared" si="31"/>
        <v/>
      </c>
      <c r="BB9">
        <f t="shared" si="32"/>
        <v>0.5</v>
      </c>
      <c r="BC9" t="str">
        <f t="shared" si="35"/>
        <v/>
      </c>
      <c r="BD9" t="str">
        <f t="shared" si="33"/>
        <v/>
      </c>
      <c r="BE9" s="29">
        <f t="shared" si="34"/>
        <v>-2.6465398221411527E-3</v>
      </c>
    </row>
    <row r="10" spans="1:59">
      <c r="A10" s="1">
        <v>42516</v>
      </c>
      <c r="B10" s="74">
        <f t="shared" si="8"/>
        <v>4</v>
      </c>
      <c r="C10">
        <v>2813.54</v>
      </c>
      <c r="D10">
        <v>2814.01</v>
      </c>
      <c r="E10">
        <v>2817.17</v>
      </c>
      <c r="F10">
        <v>2822.37</v>
      </c>
      <c r="G10">
        <v>2787.72</v>
      </c>
      <c r="H10">
        <v>2827.09</v>
      </c>
      <c r="I10">
        <v>2781.1</v>
      </c>
      <c r="J10">
        <v>942</v>
      </c>
      <c r="K10">
        <v>1154</v>
      </c>
      <c r="L10">
        <v>2787.6</v>
      </c>
      <c r="M10" s="72">
        <v>2787.62</v>
      </c>
      <c r="N10">
        <v>2822.44</v>
      </c>
      <c r="O10">
        <v>2822.44</v>
      </c>
      <c r="P10">
        <v>2785.74</v>
      </c>
      <c r="Q10">
        <v>1500</v>
      </c>
      <c r="R10">
        <v>1308</v>
      </c>
      <c r="S10">
        <v>2827.09</v>
      </c>
      <c r="T10">
        <v>2780.76</v>
      </c>
      <c r="U10" s="73">
        <f t="shared" si="9"/>
        <v>1.6523642437461863E-2</v>
      </c>
      <c r="V10">
        <f t="shared" si="10"/>
        <v>942</v>
      </c>
      <c r="W10">
        <f t="shared" si="11"/>
        <v>1308</v>
      </c>
      <c r="Y10" s="29">
        <f t="shared" si="12"/>
        <v>1.6466799832239785E-2</v>
      </c>
      <c r="Z10" s="29">
        <f t="shared" si="13"/>
        <v>-5.5075570402761756E-4</v>
      </c>
      <c r="AA10" s="29">
        <f t="shared" si="23"/>
        <v>-1.6461550076051319E-3</v>
      </c>
      <c r="AB10" s="29">
        <f t="shared" si="24"/>
        <v>1.4877487429856682E-2</v>
      </c>
      <c r="AC10" s="29">
        <f t="shared" ref="AC10:AC58" si="36">LN(D10/C10)</f>
        <v>1.6703538879014131E-4</v>
      </c>
      <c r="AD10" s="29">
        <f t="shared" ref="AD10:AD58" si="37">LN(E10/C10)</f>
        <v>1.2893580038359895E-3</v>
      </c>
      <c r="AE10" s="29">
        <f t="shared" ref="AE10:AE58" si="38">LN(F10/C10)</f>
        <v>3.1334805647804448E-3</v>
      </c>
      <c r="AF10" s="29">
        <f t="shared" si="3"/>
        <v>-9.2194195186265284E-3</v>
      </c>
      <c r="AG10" s="29">
        <f t="shared" si="14"/>
        <v>1.6401381179385121E-2</v>
      </c>
      <c r="AH10" s="29">
        <f t="shared" si="15"/>
        <v>1.3088211824494265E-2</v>
      </c>
      <c r="AI10" s="29">
        <f t="shared" si="16"/>
        <v>-4.3046856509890506E-5</v>
      </c>
      <c r="AJ10" s="73">
        <f t="shared" si="25"/>
        <v>0.70537073276799056</v>
      </c>
      <c r="AK10" s="73">
        <f t="shared" si="26"/>
        <v>0.73907371167645275</v>
      </c>
      <c r="AL10" s="29">
        <f t="shared" si="4"/>
        <v>7.1746047690517145E-6</v>
      </c>
      <c r="AM10" s="29">
        <f t="shared" si="5"/>
        <v>1.2420748483282866E-2</v>
      </c>
      <c r="AN10" s="29">
        <f t="shared" si="17"/>
        <v>3.1582821081463579E-3</v>
      </c>
      <c r="AO10" s="32">
        <f t="shared" si="6"/>
        <v>0.14394433572515453</v>
      </c>
      <c r="AP10" s="32">
        <f t="shared" si="18"/>
        <v>1</v>
      </c>
      <c r="AQ10" s="73">
        <f t="shared" ref="AQ10:AQ17" si="39">+(N10-T10)/(S10-T10)</f>
        <v>0.89963306712712932</v>
      </c>
      <c r="AR10" s="29">
        <f t="shared" ref="AR10:AR17" si="40">LN(N10/C10)</f>
        <v>3.1582821081463579E-3</v>
      </c>
      <c r="AS10" s="32">
        <f t="shared" si="20"/>
        <v>0.75199654651414205</v>
      </c>
      <c r="AT10" s="29">
        <f t="shared" si="21"/>
        <v>2.3775245450071304E-3</v>
      </c>
      <c r="AU10" s="29">
        <f t="shared" si="22"/>
        <v>1.3088211824494265E-2</v>
      </c>
      <c r="AV10" s="29">
        <f t="shared" si="27"/>
        <v>0.20722755505364571</v>
      </c>
      <c r="AW10" s="29">
        <f t="shared" si="28"/>
        <v>-5.2930796442823055E-3</v>
      </c>
      <c r="AX10" s="29">
        <f t="shared" si="29"/>
        <v>-7.0582864729177236E-3</v>
      </c>
      <c r="AY10" s="72">
        <f t="shared" si="30"/>
        <v>1</v>
      </c>
      <c r="BA10" t="str">
        <f t="shared" si="31"/>
        <v/>
      </c>
      <c r="BB10" t="str">
        <f t="shared" si="32"/>
        <v/>
      </c>
      <c r="BC10">
        <f t="shared" si="35"/>
        <v>1</v>
      </c>
      <c r="BD10" t="str">
        <f t="shared" si="33"/>
        <v/>
      </c>
      <c r="BE10" s="29">
        <f t="shared" si="34"/>
        <v>1.2420748483282866E-2</v>
      </c>
    </row>
    <row r="11" spans="1:59">
      <c r="A11" s="1">
        <v>42517</v>
      </c>
      <c r="B11" s="74">
        <f t="shared" si="8"/>
        <v>5</v>
      </c>
      <c r="C11">
        <v>2817.97</v>
      </c>
      <c r="D11">
        <v>2815.48</v>
      </c>
      <c r="E11">
        <v>2815.08</v>
      </c>
      <c r="F11">
        <v>2813.21</v>
      </c>
      <c r="G11">
        <v>2814.03</v>
      </c>
      <c r="H11">
        <v>2824.52</v>
      </c>
      <c r="I11">
        <v>2810.07</v>
      </c>
      <c r="J11">
        <v>1035</v>
      </c>
      <c r="K11">
        <v>937</v>
      </c>
      <c r="L11">
        <v>2812.76</v>
      </c>
      <c r="M11" s="72">
        <v>2812.39</v>
      </c>
      <c r="N11">
        <v>2821.05</v>
      </c>
      <c r="O11">
        <v>2832.1</v>
      </c>
      <c r="P11">
        <v>2811.35</v>
      </c>
      <c r="Q11">
        <v>1423</v>
      </c>
      <c r="R11">
        <v>1307</v>
      </c>
      <c r="S11">
        <v>2832.1</v>
      </c>
      <c r="T11">
        <v>2810.07</v>
      </c>
      <c r="U11" s="73">
        <f t="shared" si="9"/>
        <v>7.809091875119043E-3</v>
      </c>
      <c r="V11">
        <f t="shared" si="10"/>
        <v>1423</v>
      </c>
      <c r="W11">
        <f t="shared" si="11"/>
        <v>937</v>
      </c>
      <c r="Y11" s="29">
        <f t="shared" si="12"/>
        <v>7.8176843614373992E-3</v>
      </c>
      <c r="Z11" s="29">
        <f t="shared" si="13"/>
        <v>-1.5849914938077152E-3</v>
      </c>
      <c r="AA11" s="29">
        <f t="shared" si="23"/>
        <v>-3.9093298684673696E-3</v>
      </c>
      <c r="AB11" s="29">
        <f t="shared" si="24"/>
        <v>3.8997620066515823E-3</v>
      </c>
      <c r="AC11" s="29">
        <f t="shared" si="36"/>
        <v>-8.8400541840398658E-4</v>
      </c>
      <c r="AD11" s="29">
        <f t="shared" si="37"/>
        <v>-1.026087200916922E-3</v>
      </c>
      <c r="AE11" s="29">
        <f t="shared" si="38"/>
        <v>-1.6905874554559749E-3</v>
      </c>
      <c r="AF11" s="29">
        <f t="shared" si="3"/>
        <v>-1.3991479555219707E-3</v>
      </c>
      <c r="AG11" s="29">
        <f t="shared" si="14"/>
        <v>5.1290445899762E-3</v>
      </c>
      <c r="AH11" s="29">
        <f t="shared" si="15"/>
        <v>7.3536909187338229E-3</v>
      </c>
      <c r="AI11" s="29">
        <f t="shared" ref="AI11:AI58" si="41">LN(L11/G11)</f>
        <v>-4.5141191392106749E-4</v>
      </c>
      <c r="AJ11" s="73">
        <f t="shared" si="25"/>
        <v>0.54671280276814782</v>
      </c>
      <c r="AK11" s="73">
        <f t="shared" si="26"/>
        <v>0.85605536332180254</v>
      </c>
      <c r="AL11" s="29">
        <f t="shared" si="4"/>
        <v>-1.3155204769077554E-4</v>
      </c>
      <c r="AM11" s="29">
        <f t="shared" si="5"/>
        <v>2.9429483718012724E-3</v>
      </c>
      <c r="AN11" s="29">
        <f t="shared" si="17"/>
        <v>1.0923885023582229E-3</v>
      </c>
      <c r="AO11" s="32">
        <f t="shared" ref="AO11:AO58" si="42">+(G11-I11)/(H11-I11)</f>
        <v>0.27404844290658037</v>
      </c>
      <c r="AP11" s="32">
        <f t="shared" si="18"/>
        <v>0.46746987951808544</v>
      </c>
      <c r="AQ11" s="73">
        <f t="shared" si="39"/>
        <v>0.49841125737631164</v>
      </c>
      <c r="AR11" s="29">
        <f t="shared" si="40"/>
        <v>1.0923885023582229E-3</v>
      </c>
      <c r="AS11" s="32">
        <f t="shared" si="20"/>
        <v>0.37630503858375214</v>
      </c>
      <c r="AT11" s="29">
        <f t="shared" si="21"/>
        <v>1.4082255487714336E-3</v>
      </c>
      <c r="AU11" s="29">
        <f t="shared" si="22"/>
        <v>3.4443610502664819E-3</v>
      </c>
      <c r="AV11" s="29">
        <f t="shared" si="27"/>
        <v>0.89963306712712932</v>
      </c>
      <c r="AW11" s="29">
        <f t="shared" si="28"/>
        <v>1.2420748483282866E-2</v>
      </c>
      <c r="AX11" s="29">
        <f t="shared" si="29"/>
        <v>3.1582821081463579E-3</v>
      </c>
      <c r="AY11" s="72">
        <f t="shared" si="30"/>
        <v>0</v>
      </c>
      <c r="BA11" t="str">
        <f t="shared" si="31"/>
        <v/>
      </c>
      <c r="BB11" t="str">
        <f t="shared" si="32"/>
        <v/>
      </c>
      <c r="BC11" t="str">
        <f t="shared" si="35"/>
        <v/>
      </c>
      <c r="BD11">
        <f t="shared" si="33"/>
        <v>0</v>
      </c>
      <c r="BE11" s="29" t="str">
        <f t="shared" si="34"/>
        <v/>
      </c>
    </row>
    <row r="12" spans="1:59">
      <c r="A12" s="1">
        <v>42520</v>
      </c>
      <c r="B12" s="74">
        <f t="shared" si="8"/>
        <v>1</v>
      </c>
      <c r="C12">
        <v>2814.65</v>
      </c>
      <c r="D12">
        <v>2806.25</v>
      </c>
      <c r="E12">
        <v>2800.36</v>
      </c>
      <c r="F12">
        <v>2802.12</v>
      </c>
      <c r="G12">
        <v>2826.19</v>
      </c>
      <c r="H12">
        <v>2830.97</v>
      </c>
      <c r="I12">
        <v>2794.66</v>
      </c>
      <c r="J12">
        <v>1103</v>
      </c>
      <c r="K12">
        <v>937</v>
      </c>
      <c r="L12">
        <v>2826.76</v>
      </c>
      <c r="M12" s="72">
        <v>2824.27</v>
      </c>
      <c r="N12">
        <v>2822.45</v>
      </c>
      <c r="O12">
        <v>2829.91</v>
      </c>
      <c r="P12">
        <v>2817.74</v>
      </c>
      <c r="Q12">
        <v>1423</v>
      </c>
      <c r="R12">
        <v>1324</v>
      </c>
      <c r="S12">
        <v>2830.97</v>
      </c>
      <c r="T12">
        <v>2794.66</v>
      </c>
      <c r="U12" s="73">
        <f t="shared" si="9"/>
        <v>1.2908955699862024E-2</v>
      </c>
      <c r="V12">
        <f t="shared" si="10"/>
        <v>1103</v>
      </c>
      <c r="W12">
        <f t="shared" si="11"/>
        <v>937</v>
      </c>
      <c r="Y12" s="29">
        <f t="shared" si="12"/>
        <v>1.2900360613220096E-2</v>
      </c>
      <c r="Z12" s="29">
        <f t="shared" si="13"/>
        <v>-2.2712361379091319E-3</v>
      </c>
      <c r="AA12" s="29">
        <f t="shared" si="23"/>
        <v>-3.0141070184900791E-3</v>
      </c>
      <c r="AB12" s="29">
        <f t="shared" si="24"/>
        <v>9.894848681371974E-3</v>
      </c>
      <c r="AC12" s="29">
        <f t="shared" si="36"/>
        <v>-2.9888474277235061E-3</v>
      </c>
      <c r="AD12" s="29">
        <f t="shared" si="37"/>
        <v>-5.0899395910189065E-3</v>
      </c>
      <c r="AE12" s="29">
        <f t="shared" si="38"/>
        <v>-4.4616463859037106E-3</v>
      </c>
      <c r="AF12" s="29">
        <f t="shared" si="3"/>
        <v>4.0915949040924837E-3</v>
      </c>
      <c r="AG12" s="29">
        <f t="shared" si="14"/>
        <v>1.2908955699862024E-2</v>
      </c>
      <c r="AH12" s="29">
        <f t="shared" si="15"/>
        <v>4.3097638264379652E-3</v>
      </c>
      <c r="AI12" s="29">
        <f t="shared" si="41"/>
        <v>2.0166461827246258E-4</v>
      </c>
      <c r="AJ12" s="73">
        <f t="shared" si="25"/>
        <v>0.55053704213715959</v>
      </c>
      <c r="AK12" s="73">
        <f t="shared" si="26"/>
        <v>0.72679702561278892</v>
      </c>
      <c r="AL12" s="29">
        <f t="shared" si="4"/>
        <v>-8.8125533261974485E-4</v>
      </c>
      <c r="AM12" s="29">
        <f t="shared" si="5"/>
        <v>-1.5258773655958534E-3</v>
      </c>
      <c r="AN12" s="29">
        <f t="shared" si="17"/>
        <v>2.7673821567691312E-3</v>
      </c>
      <c r="AO12" s="32">
        <f t="shared" si="42"/>
        <v>0.86835582484164819</v>
      </c>
      <c r="AP12" s="32">
        <f t="shared" si="18"/>
        <v>0.3870172555464263</v>
      </c>
      <c r="AQ12" s="73">
        <f t="shared" si="39"/>
        <v>0.76535389699807232</v>
      </c>
      <c r="AR12" s="29">
        <f t="shared" si="40"/>
        <v>2.7673821567691312E-3</v>
      </c>
      <c r="AS12" s="32">
        <f t="shared" si="20"/>
        <v>-0.11870008262187845</v>
      </c>
      <c r="AT12" s="29">
        <f t="shared" si="21"/>
        <v>1.1219061428695042E-2</v>
      </c>
      <c r="AU12" s="29">
        <f t="shared" si="22"/>
        <v>1.6701568900512214E-3</v>
      </c>
      <c r="AV12" s="29">
        <f t="shared" si="27"/>
        <v>0.49841125737631164</v>
      </c>
      <c r="AW12" s="29">
        <f t="shared" si="28"/>
        <v>2.9429483718012724E-3</v>
      </c>
      <c r="AX12" s="29">
        <f t="shared" si="29"/>
        <v>1.0923885023582229E-3</v>
      </c>
      <c r="AY12" s="72">
        <f t="shared" si="30"/>
        <v>0</v>
      </c>
      <c r="BA12" t="str">
        <f t="shared" si="31"/>
        <v/>
      </c>
      <c r="BB12" t="str">
        <f t="shared" si="32"/>
        <v/>
      </c>
      <c r="BC12" t="str">
        <f t="shared" si="35"/>
        <v/>
      </c>
      <c r="BD12" t="str">
        <f t="shared" si="33"/>
        <v/>
      </c>
      <c r="BE12" s="29" t="str">
        <f t="shared" si="34"/>
        <v/>
      </c>
    </row>
    <row r="13" spans="1:59">
      <c r="A13" s="1">
        <v>42521</v>
      </c>
      <c r="B13" s="74">
        <f t="shared" si="8"/>
        <v>2</v>
      </c>
      <c r="C13">
        <v>2822.59</v>
      </c>
      <c r="D13">
        <v>2827.46</v>
      </c>
      <c r="E13">
        <v>2823.2</v>
      </c>
      <c r="F13">
        <v>2838.56</v>
      </c>
      <c r="G13">
        <v>2891.15</v>
      </c>
      <c r="H13">
        <v>2891.15</v>
      </c>
      <c r="I13">
        <v>2822.59</v>
      </c>
      <c r="J13">
        <v>1130</v>
      </c>
      <c r="K13">
        <v>930</v>
      </c>
      <c r="L13">
        <v>2894.58</v>
      </c>
      <c r="M13" s="72">
        <v>2894.65</v>
      </c>
      <c r="N13">
        <v>2916.62</v>
      </c>
      <c r="O13">
        <v>2916.62</v>
      </c>
      <c r="P13">
        <v>2894.58</v>
      </c>
      <c r="Q13">
        <v>1500</v>
      </c>
      <c r="R13">
        <v>1301</v>
      </c>
      <c r="S13">
        <v>2916.62</v>
      </c>
      <c r="T13">
        <v>2822.59</v>
      </c>
      <c r="U13" s="73">
        <f t="shared" si="9"/>
        <v>3.2770508414767439E-2</v>
      </c>
      <c r="V13">
        <f t="shared" si="10"/>
        <v>1500</v>
      </c>
      <c r="W13">
        <f t="shared" si="11"/>
        <v>930</v>
      </c>
      <c r="Y13" s="29">
        <f t="shared" si="12"/>
        <v>3.3313375304241756E-2</v>
      </c>
      <c r="Z13" s="29">
        <f t="shared" si="13"/>
        <v>4.960106572460479E-5</v>
      </c>
      <c r="AA13" s="29">
        <f t="shared" si="23"/>
        <v>0</v>
      </c>
      <c r="AB13" s="29">
        <f t="shared" si="24"/>
        <v>3.2770508414767439E-2</v>
      </c>
      <c r="AC13" s="29">
        <f t="shared" si="36"/>
        <v>1.7238789766599474E-3</v>
      </c>
      <c r="AD13" s="29">
        <f t="shared" si="37"/>
        <v>2.1609022027859642E-4</v>
      </c>
      <c r="AE13" s="29">
        <f t="shared" si="38"/>
        <v>5.6419781715568154E-3</v>
      </c>
      <c r="AF13" s="29">
        <f t="shared" si="3"/>
        <v>2.3999443690420071E-2</v>
      </c>
      <c r="AG13" s="29">
        <f t="shared" si="14"/>
        <v>2.3999443690420071E-2</v>
      </c>
      <c r="AH13" s="29">
        <f t="shared" si="15"/>
        <v>7.5853887934510238E-3</v>
      </c>
      <c r="AI13" s="29">
        <f t="shared" si="41"/>
        <v>1.1856759308962101E-3</v>
      </c>
      <c r="AJ13" s="73">
        <f t="shared" si="25"/>
        <v>0</v>
      </c>
      <c r="AK13" s="73">
        <f t="shared" si="26"/>
        <v>-2.0420070011716385E-3</v>
      </c>
      <c r="AL13" s="29">
        <f t="shared" si="4"/>
        <v>2.4182836060610354E-5</v>
      </c>
      <c r="AM13" s="29">
        <f t="shared" si="5"/>
        <v>7.5853887934510238E-3</v>
      </c>
      <c r="AN13" s="29">
        <f t="shared" si="17"/>
        <v>3.2770508414767439E-2</v>
      </c>
      <c r="AO13" s="32">
        <f t="shared" si="42"/>
        <v>1</v>
      </c>
      <c r="AP13" s="32">
        <f t="shared" si="18"/>
        <v>1</v>
      </c>
      <c r="AQ13" s="73">
        <f t="shared" si="39"/>
        <v>1</v>
      </c>
      <c r="AR13" s="29">
        <f t="shared" si="40"/>
        <v>3.2770508414767439E-2</v>
      </c>
      <c r="AS13" s="32">
        <f t="shared" si="20"/>
        <v>0.23439327874082763</v>
      </c>
      <c r="AT13" s="29">
        <f t="shared" si="21"/>
        <v>2.3999443690420071E-2</v>
      </c>
      <c r="AU13" s="29">
        <f t="shared" si="22"/>
        <v>7.5853887934510238E-3</v>
      </c>
      <c r="AV13" s="29">
        <f t="shared" si="27"/>
        <v>0.76535389699807232</v>
      </c>
      <c r="AW13" s="29">
        <f t="shared" si="28"/>
        <v>-1.5258773655958534E-3</v>
      </c>
      <c r="AX13" s="29">
        <f t="shared" si="29"/>
        <v>2.7673821567691312E-3</v>
      </c>
      <c r="AY13" s="72">
        <f t="shared" si="30"/>
        <v>1</v>
      </c>
      <c r="BA13">
        <f t="shared" si="31"/>
        <v>1</v>
      </c>
      <c r="BB13" t="str">
        <f t="shared" si="32"/>
        <v/>
      </c>
      <c r="BC13" t="str">
        <f t="shared" si="35"/>
        <v/>
      </c>
      <c r="BD13" t="str">
        <f t="shared" si="33"/>
        <v/>
      </c>
      <c r="BE13" s="29">
        <f t="shared" si="34"/>
        <v>7.5853887934510238E-3</v>
      </c>
    </row>
    <row r="14" spans="1:59">
      <c r="A14" s="1">
        <v>42522</v>
      </c>
      <c r="B14" s="74">
        <f t="shared" si="8"/>
        <v>3</v>
      </c>
      <c r="C14">
        <v>2917.15</v>
      </c>
      <c r="D14">
        <v>2913.99</v>
      </c>
      <c r="E14">
        <v>2919.86</v>
      </c>
      <c r="F14">
        <v>2911.76</v>
      </c>
      <c r="G14">
        <v>2918.78</v>
      </c>
      <c r="H14">
        <v>2929.08</v>
      </c>
      <c r="I14">
        <v>2909.51</v>
      </c>
      <c r="J14">
        <v>1103</v>
      </c>
      <c r="K14">
        <v>945</v>
      </c>
      <c r="L14">
        <v>2919.63</v>
      </c>
      <c r="M14" s="72">
        <v>2921.6</v>
      </c>
      <c r="N14">
        <v>2913.51</v>
      </c>
      <c r="O14">
        <v>2924.51</v>
      </c>
      <c r="P14">
        <v>2911.4</v>
      </c>
      <c r="Q14">
        <v>1320</v>
      </c>
      <c r="R14">
        <v>1333</v>
      </c>
      <c r="S14">
        <v>2929.08</v>
      </c>
      <c r="T14">
        <v>2909.51</v>
      </c>
      <c r="U14" s="73">
        <f t="shared" si="9"/>
        <v>6.7036984233856053E-3</v>
      </c>
      <c r="V14">
        <f t="shared" si="10"/>
        <v>1103</v>
      </c>
      <c r="W14">
        <f t="shared" si="11"/>
        <v>945</v>
      </c>
      <c r="Y14" s="29">
        <f t="shared" si="12"/>
        <v>6.7086025744304226E-3</v>
      </c>
      <c r="Z14" s="29">
        <f t="shared" si="13"/>
        <v>1.8170068462023672E-4</v>
      </c>
      <c r="AA14" s="29">
        <f t="shared" si="23"/>
        <v>-5.3298406557112533E-3</v>
      </c>
      <c r="AB14" s="29">
        <f t="shared" si="24"/>
        <v>1.3738577676744635E-3</v>
      </c>
      <c r="AC14" s="29">
        <f t="shared" si="36"/>
        <v>-1.0838361998985521E-3</v>
      </c>
      <c r="AD14" s="29">
        <f t="shared" si="37"/>
        <v>9.2855766727072109E-4</v>
      </c>
      <c r="AE14" s="29">
        <f t="shared" si="38"/>
        <v>-1.8494029025257113E-3</v>
      </c>
      <c r="AF14" s="29">
        <f t="shared" si="3"/>
        <v>5.5860849680719905E-4</v>
      </c>
      <c r="AG14" s="29">
        <f t="shared" si="14"/>
        <v>6.7036984233856053E-3</v>
      </c>
      <c r="AH14" s="29">
        <f t="shared" si="15"/>
        <v>4.492880134603622E-3</v>
      </c>
      <c r="AI14" s="29">
        <f t="shared" si="41"/>
        <v>2.9117516789863864E-4</v>
      </c>
      <c r="AJ14" s="73">
        <f t="shared" si="25"/>
        <v>0.39039345937659614</v>
      </c>
      <c r="AK14" s="73">
        <f t="shared" si="26"/>
        <v>0.3633111905978425</v>
      </c>
      <c r="AL14" s="29">
        <f t="shared" si="4"/>
        <v>6.7451549577442378E-4</v>
      </c>
      <c r="AM14" s="29">
        <f t="shared" si="5"/>
        <v>-2.0983560297129439E-3</v>
      </c>
      <c r="AN14" s="29">
        <f t="shared" si="17"/>
        <v>-1.2485723650071002E-3</v>
      </c>
      <c r="AO14" s="32">
        <f t="shared" si="42"/>
        <v>0.47368421052632192</v>
      </c>
      <c r="AP14" s="32">
        <f t="shared" si="18"/>
        <v>0.16094584286804781</v>
      </c>
      <c r="AQ14" s="73">
        <f t="shared" si="39"/>
        <v>0.20439448134900662</v>
      </c>
      <c r="AR14" s="29">
        <f t="shared" si="40"/>
        <v>-1.2485723650071002E-3</v>
      </c>
      <c r="AS14" s="32">
        <f t="shared" si="20"/>
        <v>-0.31272355646397454</v>
      </c>
      <c r="AT14" s="29">
        <f t="shared" si="21"/>
        <v>3.1810386294887152E-3</v>
      </c>
      <c r="AU14" s="29">
        <f t="shared" si="22"/>
        <v>7.2447474460169119E-4</v>
      </c>
      <c r="AV14" s="29">
        <f t="shared" si="27"/>
        <v>1</v>
      </c>
      <c r="AW14" s="29">
        <f t="shared" si="28"/>
        <v>7.5853887934510238E-3</v>
      </c>
      <c r="AX14" s="29">
        <f t="shared" si="29"/>
        <v>3.2770508414767439E-2</v>
      </c>
      <c r="AY14" s="72">
        <f t="shared" si="30"/>
        <v>0</v>
      </c>
      <c r="BA14" t="str">
        <f t="shared" si="31"/>
        <v/>
      </c>
      <c r="BB14">
        <f t="shared" si="32"/>
        <v>0</v>
      </c>
      <c r="BC14" t="str">
        <f t="shared" si="35"/>
        <v/>
      </c>
      <c r="BD14" t="str">
        <f t="shared" si="33"/>
        <v/>
      </c>
      <c r="BE14" s="29" t="str">
        <f t="shared" si="34"/>
        <v/>
      </c>
    </row>
    <row r="15" spans="1:59">
      <c r="A15" s="1">
        <v>42523</v>
      </c>
      <c r="B15" s="74">
        <f t="shared" si="8"/>
        <v>4</v>
      </c>
      <c r="C15">
        <v>2911.22</v>
      </c>
      <c r="D15">
        <v>2908.94</v>
      </c>
      <c r="E15">
        <v>2915.2</v>
      </c>
      <c r="F15">
        <v>2917.34</v>
      </c>
      <c r="G15">
        <v>2907.17</v>
      </c>
      <c r="H15">
        <v>2922.11</v>
      </c>
      <c r="I15">
        <v>2907.17</v>
      </c>
      <c r="J15">
        <v>957</v>
      </c>
      <c r="K15">
        <v>1129</v>
      </c>
      <c r="L15">
        <v>2907.47</v>
      </c>
      <c r="M15" s="72">
        <v>2911.42</v>
      </c>
      <c r="N15">
        <v>2925.23</v>
      </c>
      <c r="O15">
        <v>2925.67</v>
      </c>
      <c r="P15">
        <v>2907.47</v>
      </c>
      <c r="Q15">
        <v>1500</v>
      </c>
      <c r="R15">
        <v>1301</v>
      </c>
      <c r="S15">
        <v>2925.67</v>
      </c>
      <c r="T15">
        <v>2907.47</v>
      </c>
      <c r="U15" s="73">
        <f t="shared" si="9"/>
        <v>6.2402270679667911E-3</v>
      </c>
      <c r="V15">
        <f t="shared" si="10"/>
        <v>1500</v>
      </c>
      <c r="W15">
        <f t="shared" si="11"/>
        <v>1301</v>
      </c>
      <c r="Y15" s="29">
        <f t="shared" si="12"/>
        <v>6.2516745556846524E-3</v>
      </c>
      <c r="Z15" s="29">
        <f t="shared" si="13"/>
        <v>-7.8630258157453658E-4</v>
      </c>
      <c r="AA15" s="29">
        <f t="shared" si="23"/>
        <v>-1.5040421160141633E-4</v>
      </c>
      <c r="AB15" s="29">
        <f t="shared" si="24"/>
        <v>6.0898228563654551E-3</v>
      </c>
      <c r="AC15" s="29">
        <f t="shared" si="36"/>
        <v>-7.8348365564887403E-4</v>
      </c>
      <c r="AD15" s="29">
        <f t="shared" si="37"/>
        <v>1.3661907720515488E-3</v>
      </c>
      <c r="AE15" s="29">
        <f t="shared" si="38"/>
        <v>2.1000048894102286E-3</v>
      </c>
      <c r="AF15" s="29">
        <f t="shared" si="3"/>
        <v>-1.3921379124090666E-3</v>
      </c>
      <c r="AG15" s="29">
        <f t="shared" si="14"/>
        <v>5.1258586692172316E-3</v>
      </c>
      <c r="AH15" s="29">
        <f t="shared" si="15"/>
        <v>6.2402270679667911E-3</v>
      </c>
      <c r="AI15" s="29">
        <f t="shared" si="41"/>
        <v>1.0318781567418347E-4</v>
      </c>
      <c r="AJ15" s="73">
        <f t="shared" si="25"/>
        <v>0.27108433734937831</v>
      </c>
      <c r="AK15" s="73">
        <f t="shared" si="26"/>
        <v>0.42436412315931205</v>
      </c>
      <c r="AL15" s="29">
        <f t="shared" si="4"/>
        <v>1.3576474574093055E-3</v>
      </c>
      <c r="AM15" s="29">
        <f t="shared" si="5"/>
        <v>6.0898228563654551E-3</v>
      </c>
      <c r="AN15" s="29">
        <f t="shared" si="17"/>
        <v>4.8008727596305784E-3</v>
      </c>
      <c r="AO15" s="32">
        <f t="shared" si="42"/>
        <v>0</v>
      </c>
      <c r="AP15" s="32">
        <f t="shared" si="18"/>
        <v>0.97582417582417313</v>
      </c>
      <c r="AQ15" s="73">
        <f t="shared" si="39"/>
        <v>0.97582417582417313</v>
      </c>
      <c r="AR15" s="29">
        <f t="shared" si="40"/>
        <v>4.8008727596305784E-3</v>
      </c>
      <c r="AS15" s="32">
        <f t="shared" si="20"/>
        <v>0.97582417582417313</v>
      </c>
      <c r="AT15" s="29">
        <f t="shared" si="21"/>
        <v>0</v>
      </c>
      <c r="AU15" s="29">
        <f t="shared" si="22"/>
        <v>6.0898228563654551E-3</v>
      </c>
      <c r="AV15" s="29">
        <f t="shared" si="27"/>
        <v>0.20439448134900662</v>
      </c>
      <c r="AW15" s="29">
        <f t="shared" si="28"/>
        <v>-2.0983560297129439E-3</v>
      </c>
      <c r="AX15" s="29">
        <f t="shared" si="29"/>
        <v>-1.2485723650071002E-3</v>
      </c>
      <c r="AY15" s="72">
        <f t="shared" si="30"/>
        <v>1</v>
      </c>
      <c r="BA15" t="str">
        <f t="shared" si="31"/>
        <v/>
      </c>
      <c r="BB15" t="str">
        <f t="shared" si="32"/>
        <v/>
      </c>
      <c r="BC15">
        <f t="shared" si="35"/>
        <v>1</v>
      </c>
      <c r="BD15" t="str">
        <f t="shared" si="33"/>
        <v/>
      </c>
      <c r="BE15" s="29">
        <f t="shared" si="34"/>
        <v>6.0898228563654551E-3</v>
      </c>
    </row>
    <row r="16" spans="1:59">
      <c r="A16" s="1">
        <v>42524</v>
      </c>
      <c r="B16" s="74">
        <f t="shared" si="8"/>
        <v>5</v>
      </c>
      <c r="C16">
        <v>2930.09</v>
      </c>
      <c r="D16">
        <v>2929.06</v>
      </c>
      <c r="E16">
        <v>2924.49</v>
      </c>
      <c r="F16">
        <v>2930.66</v>
      </c>
      <c r="G16">
        <v>2924.53</v>
      </c>
      <c r="H16">
        <v>2930.66</v>
      </c>
      <c r="I16">
        <v>2915.19</v>
      </c>
      <c r="J16">
        <v>940</v>
      </c>
      <c r="K16">
        <v>959</v>
      </c>
      <c r="L16">
        <v>2925.87</v>
      </c>
      <c r="M16" s="72">
        <v>2927.89</v>
      </c>
      <c r="N16">
        <v>2938.68</v>
      </c>
      <c r="O16">
        <v>2945.52</v>
      </c>
      <c r="P16">
        <v>2924.02</v>
      </c>
      <c r="Q16">
        <v>1415</v>
      </c>
      <c r="R16">
        <v>1305</v>
      </c>
      <c r="S16">
        <v>2945.52</v>
      </c>
      <c r="T16">
        <v>2915.19</v>
      </c>
      <c r="U16" s="73">
        <f t="shared" si="9"/>
        <v>1.0350374193984421E-2</v>
      </c>
      <c r="V16">
        <f t="shared" si="10"/>
        <v>1415</v>
      </c>
      <c r="W16">
        <f t="shared" si="11"/>
        <v>959</v>
      </c>
      <c r="Y16" s="29">
        <f t="shared" si="12"/>
        <v>1.0351217880679407E-2</v>
      </c>
      <c r="Z16" s="29">
        <f t="shared" si="13"/>
        <v>1.6600292096956605E-3</v>
      </c>
      <c r="AA16" s="29">
        <f t="shared" si="23"/>
        <v>-2.3248710379879509E-3</v>
      </c>
      <c r="AB16" s="29">
        <f t="shared" si="24"/>
        <v>8.0255031559963823E-3</v>
      </c>
      <c r="AC16" s="29">
        <f t="shared" si="36"/>
        <v>-3.5158683788958392E-4</v>
      </c>
      <c r="AD16" s="29">
        <f t="shared" si="37"/>
        <v>-1.9130327736089168E-3</v>
      </c>
      <c r="AE16" s="29">
        <f t="shared" si="38"/>
        <v>1.9451435457814496E-4</v>
      </c>
      <c r="AF16" s="29">
        <f t="shared" si="3"/>
        <v>-1.8993552686590205E-3</v>
      </c>
      <c r="AG16" s="29">
        <f t="shared" si="14"/>
        <v>5.2926558541135484E-3</v>
      </c>
      <c r="AH16" s="29">
        <f t="shared" si="15"/>
        <v>7.3259901658052889E-3</v>
      </c>
      <c r="AI16" s="29">
        <f t="shared" si="41"/>
        <v>4.5808834385084048E-4</v>
      </c>
      <c r="AJ16" s="73">
        <f t="shared" si="25"/>
        <v>0.96315449256627561</v>
      </c>
      <c r="AK16" s="73">
        <f t="shared" si="26"/>
        <v>0.64899806076277267</v>
      </c>
      <c r="AL16" s="29">
        <f t="shared" si="4"/>
        <v>6.9015473137939108E-4</v>
      </c>
      <c r="AM16" s="29">
        <f t="shared" si="5"/>
        <v>4.3686285812691893E-3</v>
      </c>
      <c r="AN16" s="29">
        <f t="shared" si="17"/>
        <v>2.9273616564610056E-3</v>
      </c>
      <c r="AO16" s="32">
        <f t="shared" si="42"/>
        <v>0.60374919198450328</v>
      </c>
      <c r="AP16" s="32">
        <f t="shared" si="18"/>
        <v>0.6818604651162723</v>
      </c>
      <c r="AQ16" s="73">
        <f t="shared" si="39"/>
        <v>0.77448071216616676</v>
      </c>
      <c r="AR16" s="29">
        <f t="shared" si="40"/>
        <v>2.9273616564610056E-3</v>
      </c>
      <c r="AS16" s="32">
        <f t="shared" si="20"/>
        <v>0.42235410484668567</v>
      </c>
      <c r="AT16" s="29">
        <f t="shared" si="21"/>
        <v>3.1987862308764268E-3</v>
      </c>
      <c r="AU16" s="29">
        <f t="shared" si="22"/>
        <v>5.001119127817439E-3</v>
      </c>
      <c r="AV16" s="29">
        <f t="shared" si="27"/>
        <v>0.97582417582417313</v>
      </c>
      <c r="AW16" s="29">
        <f t="shared" si="28"/>
        <v>6.0898228563654551E-3</v>
      </c>
      <c r="AX16" s="29">
        <f t="shared" si="29"/>
        <v>4.8008727596305784E-3</v>
      </c>
      <c r="AY16" s="72">
        <f t="shared" si="30"/>
        <v>0</v>
      </c>
      <c r="BA16" t="str">
        <f t="shared" si="31"/>
        <v/>
      </c>
      <c r="BB16" t="str">
        <f t="shared" si="32"/>
        <v/>
      </c>
      <c r="BC16" t="str">
        <f t="shared" si="35"/>
        <v/>
      </c>
      <c r="BD16">
        <f t="shared" si="33"/>
        <v>0</v>
      </c>
      <c r="BE16" s="29" t="str">
        <f t="shared" si="34"/>
        <v/>
      </c>
    </row>
    <row r="17" spans="1:57">
      <c r="A17" s="1">
        <v>42527</v>
      </c>
      <c r="B17" s="74">
        <f t="shared" si="8"/>
        <v>1</v>
      </c>
      <c r="C17">
        <v>2940.99</v>
      </c>
      <c r="D17">
        <v>2944.74</v>
      </c>
      <c r="E17">
        <v>2941.66</v>
      </c>
      <c r="F17">
        <v>2937.13</v>
      </c>
      <c r="G17">
        <v>2937.39</v>
      </c>
      <c r="H17">
        <v>2945.94</v>
      </c>
      <c r="I17">
        <v>2931.98</v>
      </c>
      <c r="J17">
        <v>931</v>
      </c>
      <c r="K17">
        <v>1047</v>
      </c>
      <c r="L17">
        <v>2937.78</v>
      </c>
      <c r="M17" s="72">
        <v>2935.35</v>
      </c>
      <c r="N17">
        <v>2934.1</v>
      </c>
      <c r="O17">
        <v>2934.46</v>
      </c>
      <c r="P17">
        <v>2922.28</v>
      </c>
      <c r="Q17">
        <v>1451</v>
      </c>
      <c r="R17">
        <v>1413</v>
      </c>
      <c r="S17">
        <v>2945.94</v>
      </c>
      <c r="T17">
        <v>2922.28</v>
      </c>
      <c r="U17" s="73">
        <f t="shared" si="9"/>
        <v>8.0638177191019126E-3</v>
      </c>
      <c r="V17">
        <f t="shared" si="10"/>
        <v>931</v>
      </c>
      <c r="W17">
        <f t="shared" si="11"/>
        <v>1413</v>
      </c>
      <c r="Y17" s="29">
        <f t="shared" si="12"/>
        <v>8.0449100472969499E-3</v>
      </c>
      <c r="Z17" s="29">
        <f t="shared" si="13"/>
        <v>7.857584248274484E-4</v>
      </c>
      <c r="AA17" s="29">
        <f t="shared" si="23"/>
        <v>-4.0271889313689413E-3</v>
      </c>
      <c r="AB17" s="29">
        <f t="shared" si="24"/>
        <v>4.0366287877328429E-3</v>
      </c>
      <c r="AC17" s="29">
        <f t="shared" si="36"/>
        <v>1.2742686149126391E-3</v>
      </c>
      <c r="AD17" s="29">
        <f t="shared" si="37"/>
        <v>2.2778849766593457E-4</v>
      </c>
      <c r="AE17" s="29">
        <f t="shared" si="38"/>
        <v>-1.3133452719014779E-3</v>
      </c>
      <c r="AF17" s="29">
        <f t="shared" si="3"/>
        <v>-1.2248274014475141E-3</v>
      </c>
      <c r="AG17" s="29">
        <f t="shared" si="14"/>
        <v>4.749988515519582E-3</v>
      </c>
      <c r="AH17" s="29">
        <f t="shared" si="15"/>
        <v>4.1593164659543356E-3</v>
      </c>
      <c r="AI17" s="29">
        <f t="shared" si="41"/>
        <v>1.327621160146802E-4</v>
      </c>
      <c r="AJ17" s="73">
        <f t="shared" si="25"/>
        <v>0.64541547277935096</v>
      </c>
      <c r="AK17" s="73">
        <f t="shared" si="26"/>
        <v>0.47994269340972784</v>
      </c>
      <c r="AL17" s="29">
        <f t="shared" si="4"/>
        <v>-8.2749748044487167E-4</v>
      </c>
      <c r="AM17" s="29">
        <f t="shared" si="5"/>
        <v>-1.253431773742503E-3</v>
      </c>
      <c r="AN17" s="29">
        <f t="shared" si="17"/>
        <v>-2.3454970591752491E-3</v>
      </c>
      <c r="AO17" s="32">
        <f t="shared" si="42"/>
        <v>0.38753581661889974</v>
      </c>
      <c r="AP17" s="32">
        <f t="shared" si="18"/>
        <v>0.97044334975368374</v>
      </c>
      <c r="AQ17" s="73">
        <f t="shared" si="39"/>
        <v>0.49957734573118268</v>
      </c>
      <c r="AR17" s="29">
        <f t="shared" si="40"/>
        <v>-2.3454970591752491E-3</v>
      </c>
      <c r="AS17" s="32">
        <f t="shared" si="20"/>
        <v>-0.15553677092139956</v>
      </c>
      <c r="AT17" s="29">
        <f t="shared" si="21"/>
        <v>1.8434692418784345E-3</v>
      </c>
      <c r="AU17" s="29">
        <f t="shared" si="22"/>
        <v>4.0366287877328429E-3</v>
      </c>
      <c r="AV17" s="29">
        <f t="shared" si="27"/>
        <v>0.77448071216616676</v>
      </c>
      <c r="AW17" s="29">
        <f t="shared" si="28"/>
        <v>4.3686285812691893E-3</v>
      </c>
      <c r="AX17" s="29">
        <f t="shared" si="29"/>
        <v>2.9273616564610056E-3</v>
      </c>
      <c r="AY17" s="72">
        <f t="shared" si="30"/>
        <v>0</v>
      </c>
      <c r="BA17" t="str">
        <f t="shared" si="31"/>
        <v/>
      </c>
      <c r="BB17" t="str">
        <f t="shared" si="32"/>
        <v/>
      </c>
      <c r="BC17" t="str">
        <f t="shared" si="35"/>
        <v/>
      </c>
      <c r="BD17" t="str">
        <f t="shared" si="33"/>
        <v/>
      </c>
      <c r="BE17" s="29" t="str">
        <f t="shared" si="34"/>
        <v/>
      </c>
    </row>
    <row r="18" spans="1:57">
      <c r="A18" s="1">
        <v>42528</v>
      </c>
      <c r="B18" s="74">
        <f t="shared" si="8"/>
        <v>2</v>
      </c>
      <c r="C18">
        <v>2936.28</v>
      </c>
      <c r="D18">
        <v>2936.35</v>
      </c>
      <c r="E18">
        <v>2932.79</v>
      </c>
      <c r="F18">
        <v>2937.06</v>
      </c>
      <c r="G18">
        <v>2929.79</v>
      </c>
      <c r="H18">
        <v>2937.74</v>
      </c>
      <c r="I18">
        <v>2924.28</v>
      </c>
      <c r="J18">
        <v>942</v>
      </c>
      <c r="K18">
        <v>1103</v>
      </c>
      <c r="L18">
        <v>2931.43</v>
      </c>
      <c r="M18" s="72">
        <v>2930.19</v>
      </c>
      <c r="N18">
        <v>2934.07</v>
      </c>
      <c r="O18">
        <v>2937.65</v>
      </c>
      <c r="P18">
        <v>2929.24</v>
      </c>
      <c r="Q18">
        <v>1338</v>
      </c>
      <c r="R18">
        <v>1410</v>
      </c>
      <c r="S18">
        <v>2937.74</v>
      </c>
      <c r="T18">
        <v>2924.28</v>
      </c>
      <c r="U18" s="73">
        <f t="shared" si="9"/>
        <v>4.5922817236641886E-3</v>
      </c>
      <c r="V18">
        <f t="shared" si="10"/>
        <v>942</v>
      </c>
      <c r="W18">
        <f t="shared" si="11"/>
        <v>1103</v>
      </c>
      <c r="Y18" s="29">
        <f t="shared" si="12"/>
        <v>4.5840314956337889E-3</v>
      </c>
      <c r="Z18" s="29">
        <f t="shared" si="13"/>
        <v>7.4271174956697268E-4</v>
      </c>
      <c r="AA18" s="29">
        <f t="shared" si="23"/>
        <v>-1.2500406102701812E-3</v>
      </c>
      <c r="AB18" s="29">
        <f t="shared" si="24"/>
        <v>3.3422411133942061E-3</v>
      </c>
      <c r="AC18" s="29">
        <f t="shared" si="36"/>
        <v>2.3839404152134427E-5</v>
      </c>
      <c r="AD18" s="29">
        <f t="shared" si="37"/>
        <v>-1.1892856658227335E-3</v>
      </c>
      <c r="AE18" s="29">
        <f t="shared" si="38"/>
        <v>2.6560696455008671E-4</v>
      </c>
      <c r="AF18" s="29">
        <f t="shared" si="3"/>
        <v>-2.2127259470154136E-3</v>
      </c>
      <c r="AG18" s="29">
        <f t="shared" si="14"/>
        <v>4.5922817236641886E-3</v>
      </c>
      <c r="AH18" s="29">
        <f t="shared" si="15"/>
        <v>2.8669382791849068E-3</v>
      </c>
      <c r="AI18" s="29">
        <f t="shared" si="41"/>
        <v>5.5961047113025264E-4</v>
      </c>
      <c r="AJ18" s="73">
        <f t="shared" si="25"/>
        <v>0.89153046062409902</v>
      </c>
      <c r="AK18" s="73">
        <f t="shared" si="26"/>
        <v>0.72956909361069944</v>
      </c>
      <c r="AL18" s="29">
        <f t="shared" si="4"/>
        <v>-4.2309123365111604E-4</v>
      </c>
      <c r="AM18" s="29">
        <f t="shared" si="5"/>
        <v>9.0017907365824072E-4</v>
      </c>
      <c r="AN18" s="29">
        <f t="shared" si="17"/>
        <v>-7.5293640222700957E-4</v>
      </c>
      <c r="AO18" s="32">
        <f t="shared" si="42"/>
        <v>0.40936106983654791</v>
      </c>
      <c r="AP18" s="32">
        <f t="shared" si="18"/>
        <v>0.57431629013082097</v>
      </c>
      <c r="AQ18" s="73">
        <f t="shared" ref="AQ18:AQ58" si="43">+(N18-T18)/(S18-T18)</f>
        <v>0.72734026745915814</v>
      </c>
      <c r="AR18" s="29">
        <f t="shared" ref="AR18:AR58" si="44">LN(N18/C18)</f>
        <v>-7.5293640222700957E-4</v>
      </c>
      <c r="AS18" s="32">
        <f t="shared" si="20"/>
        <v>0.19613670133732611</v>
      </c>
      <c r="AT18" s="29">
        <f t="shared" si="21"/>
        <v>1.8824515686056283E-3</v>
      </c>
      <c r="AU18" s="29">
        <f t="shared" si="22"/>
        <v>1.647533933062787E-3</v>
      </c>
      <c r="AV18" s="29">
        <f t="shared" si="27"/>
        <v>0.49957734573118268</v>
      </c>
      <c r="AW18" s="29">
        <f t="shared" si="28"/>
        <v>-1.253431773742503E-3</v>
      </c>
      <c r="AX18" s="29">
        <f t="shared" si="29"/>
        <v>-2.3454970591752491E-3</v>
      </c>
      <c r="AY18" s="72">
        <f t="shared" si="30"/>
        <v>1</v>
      </c>
      <c r="BA18">
        <f t="shared" si="31"/>
        <v>1</v>
      </c>
      <c r="BB18" t="str">
        <f t="shared" si="32"/>
        <v/>
      </c>
      <c r="BC18" t="str">
        <f t="shared" si="35"/>
        <v/>
      </c>
      <c r="BD18" t="str">
        <f t="shared" si="33"/>
        <v/>
      </c>
      <c r="BE18" s="29">
        <f t="shared" si="34"/>
        <v>9.0017907365824072E-4</v>
      </c>
    </row>
    <row r="19" spans="1:57">
      <c r="A19" s="1">
        <v>42529</v>
      </c>
      <c r="B19" s="74">
        <f t="shared" si="8"/>
        <v>3</v>
      </c>
      <c r="C19">
        <v>2932.38</v>
      </c>
      <c r="D19">
        <v>2930.65</v>
      </c>
      <c r="E19">
        <v>2927.76</v>
      </c>
      <c r="F19">
        <v>2927.22</v>
      </c>
      <c r="G19">
        <v>2922.98</v>
      </c>
      <c r="H19">
        <v>2932.38</v>
      </c>
      <c r="I19">
        <v>2908.37</v>
      </c>
      <c r="J19">
        <v>930</v>
      </c>
      <c r="K19">
        <v>1053</v>
      </c>
      <c r="L19">
        <v>2924.14</v>
      </c>
      <c r="M19" s="72">
        <v>2922.06</v>
      </c>
      <c r="N19">
        <v>2927.16</v>
      </c>
      <c r="O19">
        <v>2937.37</v>
      </c>
      <c r="P19">
        <v>2921.49</v>
      </c>
      <c r="Q19">
        <v>1441</v>
      </c>
      <c r="R19">
        <v>1309</v>
      </c>
      <c r="S19">
        <v>2937.37</v>
      </c>
      <c r="T19">
        <v>2908.95</v>
      </c>
      <c r="U19" s="73">
        <f t="shared" si="9"/>
        <v>9.7224318436103969E-3</v>
      </c>
      <c r="V19">
        <f t="shared" si="10"/>
        <v>1441</v>
      </c>
      <c r="W19">
        <f t="shared" si="11"/>
        <v>1309</v>
      </c>
      <c r="Y19" s="29">
        <f t="shared" si="12"/>
        <v>9.6917861941494873E-3</v>
      </c>
      <c r="Z19" s="29">
        <f t="shared" si="13"/>
        <v>-5.7615765812394932E-4</v>
      </c>
      <c r="AA19" s="29">
        <f t="shared" si="23"/>
        <v>-3.4819534781138175E-3</v>
      </c>
      <c r="AB19" s="29">
        <f t="shared" si="24"/>
        <v>6.2404783654968028E-3</v>
      </c>
      <c r="AC19" s="29">
        <f t="shared" si="36"/>
        <v>-5.9013856323713123E-4</v>
      </c>
      <c r="AD19" s="29">
        <f t="shared" si="37"/>
        <v>-1.5767544656507344E-3</v>
      </c>
      <c r="AE19" s="29">
        <f t="shared" si="38"/>
        <v>-1.7612128246995561E-3</v>
      </c>
      <c r="AF19" s="29">
        <f t="shared" si="3"/>
        <v>-3.2107361717285303E-3</v>
      </c>
      <c r="AG19" s="29">
        <f t="shared" si="14"/>
        <v>8.2215932013410351E-3</v>
      </c>
      <c r="AH19" s="29">
        <f t="shared" si="15"/>
        <v>5.4208630645320426E-3</v>
      </c>
      <c r="AI19" s="29">
        <f t="shared" si="41"/>
        <v>3.9677653792581332E-4</v>
      </c>
      <c r="AJ19" s="73">
        <f t="shared" si="25"/>
        <v>1</v>
      </c>
      <c r="AK19" s="73">
        <f t="shared" si="26"/>
        <v>1.0703873386089147</v>
      </c>
      <c r="AL19" s="29">
        <f t="shared" si="4"/>
        <v>-7.1157335970881196E-4</v>
      </c>
      <c r="AM19" s="29">
        <f t="shared" si="5"/>
        <v>1.0322493354162706E-3</v>
      </c>
      <c r="AN19" s="29">
        <f t="shared" si="17"/>
        <v>-1.7817102983865454E-3</v>
      </c>
      <c r="AO19" s="32">
        <f t="shared" si="42"/>
        <v>0.60849645980841294</v>
      </c>
      <c r="AP19" s="32">
        <f t="shared" si="18"/>
        <v>0.35705289672544294</v>
      </c>
      <c r="AQ19" s="73">
        <f t="shared" si="43"/>
        <v>0.64074595355383501</v>
      </c>
      <c r="AR19" s="29">
        <f t="shared" si="44"/>
        <v>-1.7817102983865454E-3</v>
      </c>
      <c r="AS19" s="32">
        <f t="shared" ref="AS19:AS58" si="45">(N19-L19)/(S19-T19)</f>
        <v>0.10626319493314476</v>
      </c>
      <c r="AT19" s="29">
        <f t="shared" si="21"/>
        <v>5.0108570296124606E-3</v>
      </c>
      <c r="AU19" s="29">
        <f t="shared" si="22"/>
        <v>1.9389095864182993E-3</v>
      </c>
      <c r="AV19" s="29">
        <f t="shared" si="27"/>
        <v>0.72734026745915814</v>
      </c>
      <c r="AW19" s="29">
        <f t="shared" si="28"/>
        <v>9.0017907365824072E-4</v>
      </c>
      <c r="AX19" s="29">
        <f t="shared" si="29"/>
        <v>-7.5293640222700957E-4</v>
      </c>
      <c r="AY19" s="72">
        <f t="shared" si="30"/>
        <v>0</v>
      </c>
      <c r="BA19" t="str">
        <f t="shared" si="31"/>
        <v/>
      </c>
      <c r="BB19">
        <f t="shared" si="32"/>
        <v>0.5</v>
      </c>
      <c r="BC19" t="str">
        <f t="shared" si="35"/>
        <v/>
      </c>
      <c r="BD19" t="str">
        <f t="shared" si="33"/>
        <v/>
      </c>
      <c r="BE19" s="29">
        <f t="shared" si="34"/>
        <v>5.1612466770813528E-4</v>
      </c>
    </row>
    <row r="20" spans="1:57">
      <c r="A20" s="1">
        <v>42534</v>
      </c>
      <c r="B20" s="74">
        <f t="shared" si="8"/>
        <v>1</v>
      </c>
      <c r="C20">
        <v>2897.27</v>
      </c>
      <c r="D20">
        <v>2886.78</v>
      </c>
      <c r="E20">
        <v>2890.31</v>
      </c>
      <c r="F20">
        <v>2898.75</v>
      </c>
      <c r="G20">
        <v>2904.23</v>
      </c>
      <c r="H20">
        <v>2911.16</v>
      </c>
      <c r="I20">
        <v>2886.78</v>
      </c>
      <c r="J20">
        <v>1104</v>
      </c>
      <c r="K20">
        <v>931</v>
      </c>
      <c r="L20">
        <v>2902.72</v>
      </c>
      <c r="M20" s="72">
        <v>2899.36</v>
      </c>
      <c r="N20">
        <v>2833.07</v>
      </c>
      <c r="O20">
        <v>2902.72</v>
      </c>
      <c r="P20">
        <v>2832.51</v>
      </c>
      <c r="Q20">
        <v>1301</v>
      </c>
      <c r="R20">
        <v>1459</v>
      </c>
      <c r="S20">
        <v>2911.16</v>
      </c>
      <c r="T20">
        <v>2832.51</v>
      </c>
      <c r="U20" s="73">
        <f t="shared" si="9"/>
        <v>2.7388382819020989E-2</v>
      </c>
      <c r="V20">
        <f t="shared" si="10"/>
        <v>1104</v>
      </c>
      <c r="W20">
        <f t="shared" si="11"/>
        <v>1459</v>
      </c>
      <c r="Y20" s="29">
        <f t="shared" si="12"/>
        <v>2.7146244568162316E-2</v>
      </c>
      <c r="Z20" s="29">
        <f t="shared" si="13"/>
        <v>-1.0263755387416876E-2</v>
      </c>
      <c r="AA20" s="29">
        <f t="shared" si="23"/>
        <v>-2.7190697850553922E-2</v>
      </c>
      <c r="AB20" s="29">
        <f t="shared" si="24"/>
        <v>1.9768496846690042E-4</v>
      </c>
      <c r="AC20" s="29">
        <f t="shared" si="36"/>
        <v>-3.627220200782811E-3</v>
      </c>
      <c r="AD20" s="29">
        <f t="shared" si="37"/>
        <v>-2.405151498608038E-3</v>
      </c>
      <c r="AE20" s="29">
        <f t="shared" si="38"/>
        <v>5.1069528130221733E-4</v>
      </c>
      <c r="AF20" s="29">
        <f t="shared" si="3"/>
        <v>2.3993806219342125E-3</v>
      </c>
      <c r="AG20" s="29">
        <f t="shared" si="14"/>
        <v>8.4099330774261936E-3</v>
      </c>
      <c r="AH20" s="29">
        <f t="shared" si="15"/>
        <v>2.4484984080517344E-2</v>
      </c>
      <c r="AI20" s="29">
        <f t="shared" si="41"/>
        <v>-5.2006648379420827E-4</v>
      </c>
      <c r="AJ20" s="73">
        <f t="shared" si="25"/>
        <v>0.43027071369975106</v>
      </c>
      <c r="AK20" s="73">
        <f t="shared" si="26"/>
        <v>1.6562756357670314</v>
      </c>
      <c r="AL20" s="29">
        <f t="shared" si="4"/>
        <v>-1.1582054627315734E-3</v>
      </c>
      <c r="AM20" s="29">
        <f t="shared" si="5"/>
        <v>-2.4287299112050385E-2</v>
      </c>
      <c r="AN20" s="29">
        <f t="shared" si="17"/>
        <v>-2.2407984973910413E-2</v>
      </c>
      <c r="AO20" s="32">
        <f t="shared" si="42"/>
        <v>0.71575061525841122</v>
      </c>
      <c r="AP20" s="32">
        <f t="shared" si="18"/>
        <v>7.9760717846453326E-3</v>
      </c>
      <c r="AQ20" s="73">
        <f t="shared" si="43"/>
        <v>7.1201525746973681E-3</v>
      </c>
      <c r="AR20" s="29">
        <f t="shared" si="44"/>
        <v>-2.2407984973910413E-2</v>
      </c>
      <c r="AS20" s="32">
        <f t="shared" si="45"/>
        <v>-0.88556897647806687</v>
      </c>
      <c r="AT20" s="29">
        <f t="shared" si="21"/>
        <v>6.0266008227169657E-3</v>
      </c>
      <c r="AU20" s="29">
        <f t="shared" si="22"/>
        <v>1.9768496846690042E-4</v>
      </c>
      <c r="AV20" s="29">
        <f t="shared" si="27"/>
        <v>0.64074595355383501</v>
      </c>
      <c r="AW20" s="29">
        <f t="shared" si="28"/>
        <v>1.0322493354162706E-3</v>
      </c>
      <c r="AX20" s="29">
        <f t="shared" si="29"/>
        <v>-1.7817102983865454E-3</v>
      </c>
      <c r="AY20" s="72">
        <f t="shared" si="30"/>
        <v>0</v>
      </c>
      <c r="BA20" t="str">
        <f t="shared" si="31"/>
        <v/>
      </c>
      <c r="BB20" t="str">
        <f t="shared" si="32"/>
        <v/>
      </c>
      <c r="BC20" t="str">
        <f t="shared" si="35"/>
        <v/>
      </c>
      <c r="BD20" t="str">
        <f t="shared" si="33"/>
        <v/>
      </c>
      <c r="BE20" s="29" t="str">
        <f t="shared" si="34"/>
        <v/>
      </c>
    </row>
    <row r="21" spans="1:57">
      <c r="A21" s="1">
        <v>42535</v>
      </c>
      <c r="B21" s="74">
        <f t="shared" si="8"/>
        <v>2</v>
      </c>
      <c r="C21">
        <v>2824.23</v>
      </c>
      <c r="D21">
        <v>2831.91</v>
      </c>
      <c r="E21">
        <v>2836.57</v>
      </c>
      <c r="F21">
        <v>2826.81</v>
      </c>
      <c r="G21">
        <v>2826</v>
      </c>
      <c r="H21">
        <v>2843.35</v>
      </c>
      <c r="I21">
        <v>2823.05</v>
      </c>
      <c r="J21">
        <v>1009</v>
      </c>
      <c r="K21">
        <v>942</v>
      </c>
      <c r="L21">
        <v>2826.59</v>
      </c>
      <c r="M21" s="72">
        <v>2823.18</v>
      </c>
      <c r="N21">
        <v>2842.19</v>
      </c>
      <c r="O21">
        <v>2842.19</v>
      </c>
      <c r="P21">
        <v>2823.52</v>
      </c>
      <c r="Q21">
        <v>1500</v>
      </c>
      <c r="R21">
        <v>1310</v>
      </c>
      <c r="S21">
        <v>2843.35</v>
      </c>
      <c r="T21">
        <v>2823.05</v>
      </c>
      <c r="U21" s="73">
        <f t="shared" si="9"/>
        <v>7.1650737142399867E-3</v>
      </c>
      <c r="V21">
        <f t="shared" si="10"/>
        <v>1009</v>
      </c>
      <c r="W21">
        <f t="shared" si="11"/>
        <v>942</v>
      </c>
      <c r="Y21" s="29">
        <f t="shared" si="12"/>
        <v>7.1877998604928522E-3</v>
      </c>
      <c r="Z21" s="29">
        <f t="shared" si="13"/>
        <v>-3.1251682586337149E-3</v>
      </c>
      <c r="AA21" s="29">
        <f t="shared" si="23"/>
        <v>-4.0805271481535963E-4</v>
      </c>
      <c r="AB21" s="29">
        <f t="shared" si="24"/>
        <v>6.7570209994245551E-3</v>
      </c>
      <c r="AC21" s="29">
        <f t="shared" si="36"/>
        <v>2.7156345917141458E-3</v>
      </c>
      <c r="AD21" s="29">
        <f t="shared" si="37"/>
        <v>4.3598147069452012E-3</v>
      </c>
      <c r="AE21" s="29">
        <f t="shared" si="38"/>
        <v>9.1310632352947351E-4</v>
      </c>
      <c r="AF21" s="29">
        <f t="shared" si="3"/>
        <v>6.265231885775309E-4</v>
      </c>
      <c r="AG21" s="29">
        <f t="shared" si="14"/>
        <v>7.1650737142399867E-3</v>
      </c>
      <c r="AH21" s="29">
        <f t="shared" si="15"/>
        <v>6.5905482554099891E-3</v>
      </c>
      <c r="AI21" s="29">
        <f t="shared" si="41"/>
        <v>2.0875386403147928E-4</v>
      </c>
      <c r="AJ21" s="73">
        <f t="shared" si="25"/>
        <v>5.8128078817726705E-2</v>
      </c>
      <c r="AK21" s="73">
        <f t="shared" si="26"/>
        <v>0.49359605911330623</v>
      </c>
      <c r="AL21" s="29">
        <f t="shared" si="4"/>
        <v>-1.2071289323553728E-3</v>
      </c>
      <c r="AM21" s="29">
        <f t="shared" si="5"/>
        <v>5.5038436418288492E-3</v>
      </c>
      <c r="AN21" s="29">
        <f t="shared" si="17"/>
        <v>6.3391206944378225E-3</v>
      </c>
      <c r="AO21" s="32">
        <f t="shared" si="42"/>
        <v>0.14532019704432797</v>
      </c>
      <c r="AP21" s="32">
        <f t="shared" si="18"/>
        <v>1</v>
      </c>
      <c r="AQ21" s="73">
        <f t="shared" si="43"/>
        <v>0.94285714285714928</v>
      </c>
      <c r="AR21" s="29">
        <f t="shared" si="44"/>
        <v>6.3391206944378225E-3</v>
      </c>
      <c r="AS21" s="32">
        <f t="shared" si="45"/>
        <v>0.76847290640394672</v>
      </c>
      <c r="AT21" s="29">
        <f t="shared" si="21"/>
        <v>1.0444234935643652E-3</v>
      </c>
      <c r="AU21" s="29">
        <f t="shared" si="22"/>
        <v>6.5905482554099891E-3</v>
      </c>
      <c r="AV21" s="29">
        <f t="shared" si="27"/>
        <v>7.1201525746973681E-3</v>
      </c>
      <c r="AW21" s="29">
        <f t="shared" si="28"/>
        <v>-2.4287299112050385E-2</v>
      </c>
      <c r="AX21" s="29">
        <f t="shared" si="29"/>
        <v>-2.2407984973910413E-2</v>
      </c>
      <c r="AY21" s="72">
        <f t="shared" si="30"/>
        <v>1</v>
      </c>
      <c r="BA21">
        <f t="shared" si="31"/>
        <v>1</v>
      </c>
      <c r="BB21" t="str">
        <f t="shared" si="32"/>
        <v/>
      </c>
      <c r="BC21" t="str">
        <f t="shared" si="35"/>
        <v/>
      </c>
      <c r="BD21" t="str">
        <f t="shared" si="33"/>
        <v/>
      </c>
      <c r="BE21" s="29">
        <f t="shared" si="34"/>
        <v>5.5038436418288492E-3</v>
      </c>
    </row>
    <row r="22" spans="1:57">
      <c r="A22" s="1">
        <v>42536</v>
      </c>
      <c r="B22" s="74">
        <f t="shared" si="8"/>
        <v>3</v>
      </c>
      <c r="C22">
        <v>2814.69</v>
      </c>
      <c r="D22">
        <v>2813.95</v>
      </c>
      <c r="E22">
        <v>2826.27</v>
      </c>
      <c r="F22">
        <v>2833.19</v>
      </c>
      <c r="G22">
        <v>2885.78</v>
      </c>
      <c r="H22">
        <v>2892.73</v>
      </c>
      <c r="I22">
        <v>2811.78</v>
      </c>
      <c r="J22">
        <v>1121</v>
      </c>
      <c r="K22">
        <v>931</v>
      </c>
      <c r="L22">
        <v>2887.45</v>
      </c>
      <c r="M22" s="72">
        <v>2883.69</v>
      </c>
      <c r="N22">
        <v>2887.21</v>
      </c>
      <c r="O22">
        <v>2894.26</v>
      </c>
      <c r="P22">
        <v>2878.43</v>
      </c>
      <c r="Q22">
        <v>1402</v>
      </c>
      <c r="R22">
        <v>1314</v>
      </c>
      <c r="S22">
        <v>2894.26</v>
      </c>
      <c r="T22">
        <v>2811.78</v>
      </c>
      <c r="U22" s="73">
        <f t="shared" si="9"/>
        <v>2.8911730467330875E-2</v>
      </c>
      <c r="V22">
        <f t="shared" si="10"/>
        <v>1402</v>
      </c>
      <c r="W22">
        <f t="shared" si="11"/>
        <v>931</v>
      </c>
      <c r="Y22" s="29">
        <f t="shared" si="12"/>
        <v>2.930340463781092E-2</v>
      </c>
      <c r="Z22" s="29">
        <f t="shared" si="13"/>
        <v>-9.7227505745972921E-3</v>
      </c>
      <c r="AA22" s="29">
        <f t="shared" si="23"/>
        <v>-2.4388273205183252E-3</v>
      </c>
      <c r="AB22" s="29">
        <f t="shared" si="24"/>
        <v>2.6472903146812558E-2</v>
      </c>
      <c r="AC22" s="29">
        <f t="shared" si="36"/>
        <v>-2.6294096060991255E-4</v>
      </c>
      <c r="AD22" s="29">
        <f t="shared" si="37"/>
        <v>4.1056899062218615E-3</v>
      </c>
      <c r="AE22" s="29">
        <f t="shared" si="38"/>
        <v>6.5511541196403497E-3</v>
      </c>
      <c r="AF22" s="29">
        <f t="shared" si="3"/>
        <v>2.4943096176190619E-2</v>
      </c>
      <c r="AG22" s="29">
        <f t="shared" si="14"/>
        <v>2.8382958157149158E-2</v>
      </c>
      <c r="AH22" s="29">
        <f t="shared" si="15"/>
        <v>5.4844586075372525E-3</v>
      </c>
      <c r="AI22" s="29">
        <f t="shared" si="41"/>
        <v>5.7853231088261911E-4</v>
      </c>
      <c r="AJ22" s="73">
        <f t="shared" si="25"/>
        <v>3.5948116121060671E-2</v>
      </c>
      <c r="AK22" s="73">
        <f t="shared" si="26"/>
        <v>0.37566399011735546</v>
      </c>
      <c r="AL22" s="29">
        <f t="shared" si="4"/>
        <v>-1.303035633170913E-3</v>
      </c>
      <c r="AM22" s="29">
        <f t="shared" si="5"/>
        <v>-8.3121776914342043E-5</v>
      </c>
      <c r="AN22" s="29">
        <f t="shared" si="17"/>
        <v>2.5438506710158851E-2</v>
      </c>
      <c r="AO22" s="32">
        <f t="shared" si="42"/>
        <v>0.91414453366275683</v>
      </c>
      <c r="AP22" s="32">
        <f t="shared" si="18"/>
        <v>0.55464308275426333</v>
      </c>
      <c r="AQ22" s="73">
        <f t="shared" si="43"/>
        <v>0.91452473326866901</v>
      </c>
      <c r="AR22" s="29">
        <f t="shared" si="44"/>
        <v>2.5438506710158851E-2</v>
      </c>
      <c r="AS22" s="32">
        <f t="shared" si="45"/>
        <v>-2.9097963142553549E-3</v>
      </c>
      <c r="AT22" s="29">
        <f t="shared" si="21"/>
        <v>2.5977492612844159E-2</v>
      </c>
      <c r="AU22" s="29">
        <f t="shared" si="22"/>
        <v>3.0456312870188848E-3</v>
      </c>
      <c r="AV22" s="29">
        <f t="shared" si="27"/>
        <v>0.94285714285714928</v>
      </c>
      <c r="AW22" s="29">
        <f t="shared" si="28"/>
        <v>5.5038436418288492E-3</v>
      </c>
      <c r="AX22" s="29">
        <f t="shared" si="29"/>
        <v>6.3391206944378225E-3</v>
      </c>
      <c r="AY22" s="72">
        <f t="shared" si="30"/>
        <v>0</v>
      </c>
      <c r="BA22" t="str">
        <f t="shared" si="31"/>
        <v/>
      </c>
      <c r="BB22">
        <f t="shared" si="32"/>
        <v>0</v>
      </c>
      <c r="BC22" t="str">
        <f t="shared" si="35"/>
        <v/>
      </c>
      <c r="BD22" t="str">
        <f t="shared" si="33"/>
        <v/>
      </c>
      <c r="BE22" s="29" t="str">
        <f t="shared" si="34"/>
        <v/>
      </c>
    </row>
    <row r="23" spans="1:57">
      <c r="A23" s="1">
        <v>42537</v>
      </c>
      <c r="B23" s="74">
        <f t="shared" si="8"/>
        <v>4</v>
      </c>
      <c r="C23">
        <v>2878.4</v>
      </c>
      <c r="D23">
        <v>2878.68</v>
      </c>
      <c r="E23">
        <v>2883.13</v>
      </c>
      <c r="F23">
        <v>2877.5</v>
      </c>
      <c r="G23">
        <v>2887.09</v>
      </c>
      <c r="H23">
        <v>2887.09</v>
      </c>
      <c r="I23">
        <v>2870.13</v>
      </c>
      <c r="J23">
        <v>1129</v>
      </c>
      <c r="K23">
        <v>1034</v>
      </c>
      <c r="L23">
        <v>2887.04</v>
      </c>
      <c r="M23" s="72">
        <v>2881.94</v>
      </c>
      <c r="N23">
        <v>2872.82</v>
      </c>
      <c r="O23">
        <v>2887.04</v>
      </c>
      <c r="P23">
        <v>2865.75</v>
      </c>
      <c r="Q23">
        <v>1301</v>
      </c>
      <c r="R23">
        <v>1447</v>
      </c>
      <c r="S23">
        <v>2887.74</v>
      </c>
      <c r="T23">
        <v>2865.75</v>
      </c>
      <c r="U23" s="73">
        <f t="shared" si="9"/>
        <v>7.6440932640299587E-3</v>
      </c>
      <c r="V23">
        <f t="shared" si="10"/>
        <v>1301</v>
      </c>
      <c r="W23">
        <f t="shared" si="11"/>
        <v>1447</v>
      </c>
      <c r="Y23" s="29">
        <f t="shared" si="12"/>
        <v>7.639660922734777E-3</v>
      </c>
      <c r="Z23" s="29">
        <f t="shared" si="13"/>
        <v>-3.0560536896259631E-3</v>
      </c>
      <c r="AA23" s="29">
        <f t="shared" si="23"/>
        <v>-5.1800635224423458E-3</v>
      </c>
      <c r="AB23" s="29">
        <f t="shared" si="24"/>
        <v>2.4640297415875981E-3</v>
      </c>
      <c r="AC23" s="29">
        <f t="shared" si="36"/>
        <v>9.7271533562421646E-5</v>
      </c>
      <c r="AD23" s="29">
        <f t="shared" si="37"/>
        <v>1.6419253436644765E-3</v>
      </c>
      <c r="AE23" s="29">
        <f t="shared" si="38"/>
        <v>-3.127226002309469E-4</v>
      </c>
      <c r="AF23" s="29">
        <f t="shared" si="3"/>
        <v>3.0144902100641244E-3</v>
      </c>
      <c r="AG23" s="29">
        <f t="shared" si="14"/>
        <v>5.8917495112589527E-3</v>
      </c>
      <c r="AH23" s="29">
        <f t="shared" si="15"/>
        <v>7.4016597848573316E-3</v>
      </c>
      <c r="AI23" s="29">
        <f t="shared" si="41"/>
        <v>-1.7318626356293067E-5</v>
      </c>
      <c r="AJ23" s="73">
        <f t="shared" si="25"/>
        <v>0.48761792452829977</v>
      </c>
      <c r="AK23" s="73">
        <f t="shared" si="26"/>
        <v>1.0070754716981067</v>
      </c>
      <c r="AL23" s="29">
        <f t="shared" si="4"/>
        <v>-1.7680773130055161E-3</v>
      </c>
      <c r="AM23" s="29">
        <f t="shared" si="5"/>
        <v>-4.9376300432697317E-3</v>
      </c>
      <c r="AN23" s="29">
        <f t="shared" ref="AN23:AN58" si="46">LN(N23/C23)</f>
        <v>-1.9404584595620132E-3</v>
      </c>
      <c r="AO23" s="32">
        <f t="shared" si="42"/>
        <v>1</v>
      </c>
      <c r="AP23" s="32">
        <f t="shared" si="18"/>
        <v>0.33208078910287347</v>
      </c>
      <c r="AQ23" s="73">
        <f t="shared" si="43"/>
        <v>0.32150977717145218</v>
      </c>
      <c r="AR23" s="29">
        <f t="shared" si="44"/>
        <v>-1.9404584595620132E-3</v>
      </c>
      <c r="AS23" s="32">
        <f t="shared" si="45"/>
        <v>-0.64665757162346249</v>
      </c>
      <c r="AT23" s="29">
        <f t="shared" si="21"/>
        <v>5.8917495112589527E-3</v>
      </c>
      <c r="AU23" s="29">
        <f t="shared" si="22"/>
        <v>2.4640297415875981E-3</v>
      </c>
      <c r="AV23" s="29">
        <f t="shared" si="27"/>
        <v>0.91452473326866901</v>
      </c>
      <c r="AW23" s="29">
        <f t="shared" si="28"/>
        <v>-8.3121776914342043E-5</v>
      </c>
      <c r="AX23" s="29">
        <f t="shared" si="29"/>
        <v>2.5438506710158851E-2</v>
      </c>
      <c r="AY23" s="72">
        <f t="shared" si="30"/>
        <v>1</v>
      </c>
      <c r="BA23" t="str">
        <f t="shared" si="31"/>
        <v/>
      </c>
      <c r="BB23" t="str">
        <f t="shared" si="32"/>
        <v/>
      </c>
      <c r="BC23">
        <f t="shared" si="35"/>
        <v>-0.5</v>
      </c>
      <c r="BD23" t="str">
        <f t="shared" si="33"/>
        <v/>
      </c>
      <c r="BE23" s="29">
        <f t="shared" si="34"/>
        <v>2.4688150216348658E-3</v>
      </c>
    </row>
    <row r="24" spans="1:57">
      <c r="A24" s="1">
        <v>42538</v>
      </c>
      <c r="B24" s="74">
        <f t="shared" si="8"/>
        <v>5</v>
      </c>
      <c r="C24">
        <v>2873.01</v>
      </c>
      <c r="D24">
        <v>2878.2</v>
      </c>
      <c r="E24">
        <v>2883.73</v>
      </c>
      <c r="F24">
        <v>2884.23</v>
      </c>
      <c r="G24">
        <v>2892.58</v>
      </c>
      <c r="H24">
        <v>2899.91</v>
      </c>
      <c r="I24">
        <v>2873.01</v>
      </c>
      <c r="J24">
        <v>1004</v>
      </c>
      <c r="K24">
        <v>930</v>
      </c>
      <c r="L24">
        <v>2894.97</v>
      </c>
      <c r="M24" s="72">
        <v>2894.78</v>
      </c>
      <c r="N24">
        <v>2885.1</v>
      </c>
      <c r="O24">
        <v>2899.61</v>
      </c>
      <c r="P24">
        <v>2872.73</v>
      </c>
      <c r="Q24">
        <v>1320</v>
      </c>
      <c r="R24">
        <v>1422</v>
      </c>
      <c r="S24">
        <v>2899.61</v>
      </c>
      <c r="T24">
        <v>2872.73</v>
      </c>
      <c r="U24" s="73">
        <f t="shared" si="9"/>
        <v>9.3134480290568561E-3</v>
      </c>
      <c r="V24">
        <f t="shared" si="10"/>
        <v>1320</v>
      </c>
      <c r="W24">
        <f t="shared" si="11"/>
        <v>1422</v>
      </c>
      <c r="Y24" s="29">
        <f t="shared" si="12"/>
        <v>9.3560412250566858E-3</v>
      </c>
      <c r="Z24" s="29">
        <f t="shared" si="13"/>
        <v>6.6134918739186604E-5</v>
      </c>
      <c r="AA24" s="29">
        <f t="shared" si="23"/>
        <v>-5.0166837857819856E-3</v>
      </c>
      <c r="AB24" s="29">
        <f t="shared" si="24"/>
        <v>4.2967642432749685E-3</v>
      </c>
      <c r="AC24" s="29">
        <f t="shared" si="36"/>
        <v>1.8048380806274028E-3</v>
      </c>
      <c r="AD24" s="29">
        <f t="shared" si="37"/>
        <v>3.7243343945100637E-3</v>
      </c>
      <c r="AE24" s="29">
        <f t="shared" si="38"/>
        <v>3.8977059162446643E-3</v>
      </c>
      <c r="AF24" s="29">
        <f t="shared" si="3"/>
        <v>6.7885767654405228E-3</v>
      </c>
      <c r="AG24" s="29">
        <f t="shared" si="14"/>
        <v>9.3194413547814797E-3</v>
      </c>
      <c r="AH24" s="29">
        <f t="shared" si="15"/>
        <v>9.3134480290568561E-3</v>
      </c>
      <c r="AI24" s="29">
        <f t="shared" si="41"/>
        <v>8.259108382154671E-4</v>
      </c>
      <c r="AJ24" s="73">
        <f t="shared" si="25"/>
        <v>0</v>
      </c>
      <c r="AK24" s="73">
        <f t="shared" si="26"/>
        <v>-7.0631970260244294E-3</v>
      </c>
      <c r="AL24" s="29">
        <f t="shared" si="4"/>
        <v>-6.5633231164642685E-5</v>
      </c>
      <c r="AM24" s="29">
        <f t="shared" si="5"/>
        <v>-3.4151868725561529E-3</v>
      </c>
      <c r="AN24" s="29">
        <f t="shared" si="46"/>
        <v>4.199300731100042E-3</v>
      </c>
      <c r="AO24" s="32">
        <f t="shared" si="42"/>
        <v>0.72750929368029638</v>
      </c>
      <c r="AP24" s="32">
        <f t="shared" si="18"/>
        <v>0.46019345238094644</v>
      </c>
      <c r="AQ24" s="73">
        <f t="shared" si="43"/>
        <v>0.46019345238094644</v>
      </c>
      <c r="AR24" s="29">
        <f t="shared" si="44"/>
        <v>4.199300731100042E-3</v>
      </c>
      <c r="AS24" s="32">
        <f t="shared" si="45"/>
        <v>-0.36718749999999445</v>
      </c>
      <c r="AT24" s="29">
        <f t="shared" si="21"/>
        <v>6.7885767654405228E-3</v>
      </c>
      <c r="AU24" s="29">
        <f t="shared" si="22"/>
        <v>4.2967642432749685E-3</v>
      </c>
      <c r="AV24" s="29">
        <f t="shared" si="27"/>
        <v>0.32150977717145218</v>
      </c>
      <c r="AW24" s="29">
        <f t="shared" si="28"/>
        <v>-4.9376300432697317E-3</v>
      </c>
      <c r="AX24" s="29">
        <f t="shared" si="29"/>
        <v>-1.9404584595620132E-3</v>
      </c>
      <c r="AY24" s="72">
        <f t="shared" si="30"/>
        <v>1</v>
      </c>
      <c r="BA24" t="str">
        <f t="shared" si="31"/>
        <v/>
      </c>
      <c r="BB24" t="str">
        <f t="shared" si="32"/>
        <v/>
      </c>
      <c r="BC24" t="str">
        <f t="shared" si="35"/>
        <v/>
      </c>
      <c r="BD24">
        <f>IF(B24=5,IF(AQ23&lt;0.4,IF(AL24&gt; -0.004,1,0),IF(AQ23&lt;0.95,IF(AND(AJ24&lt;0.85,AO24&lt;0.95,AL24&gt;0,K24&lt;1115),0.5,0),0)),"")</f>
        <v>1</v>
      </c>
      <c r="BE24" s="29">
        <f t="shared" si="34"/>
        <v>-3.4151868725561529E-3</v>
      </c>
    </row>
    <row r="25" spans="1:57">
      <c r="A25" s="1">
        <v>42541</v>
      </c>
      <c r="B25" s="74">
        <f t="shared" si="8"/>
        <v>1</v>
      </c>
      <c r="C25">
        <v>2887.64</v>
      </c>
      <c r="D25">
        <v>2890.17</v>
      </c>
      <c r="E25">
        <v>2883.56</v>
      </c>
      <c r="F25">
        <v>2884.25</v>
      </c>
      <c r="G25">
        <v>2880.08</v>
      </c>
      <c r="H25">
        <v>2890.17</v>
      </c>
      <c r="I25">
        <v>2864.26</v>
      </c>
      <c r="J25">
        <v>931</v>
      </c>
      <c r="K25">
        <v>1013</v>
      </c>
      <c r="L25">
        <v>2881.52</v>
      </c>
      <c r="M25" s="72">
        <v>2879.54</v>
      </c>
      <c r="N25">
        <v>2888.81</v>
      </c>
      <c r="O25">
        <v>2891.05</v>
      </c>
      <c r="P25">
        <v>2876.79</v>
      </c>
      <c r="Q25">
        <v>1442</v>
      </c>
      <c r="R25">
        <v>1355</v>
      </c>
      <c r="S25">
        <v>2891.05</v>
      </c>
      <c r="T25">
        <v>2864.26</v>
      </c>
      <c r="U25" s="73">
        <f t="shared" si="9"/>
        <v>9.3097308374091876E-3</v>
      </c>
      <c r="V25">
        <f t="shared" si="10"/>
        <v>1442</v>
      </c>
      <c r="W25">
        <f t="shared" si="11"/>
        <v>1013</v>
      </c>
      <c r="Y25" s="29">
        <f t="shared" si="12"/>
        <v>9.2774722610851641E-3</v>
      </c>
      <c r="Z25" s="29">
        <f t="shared" si="13"/>
        <v>8.7999811663569503E-4</v>
      </c>
      <c r="AA25" s="29">
        <f t="shared" si="23"/>
        <v>-7.7510531817286934E-4</v>
      </c>
      <c r="AB25" s="29">
        <f t="shared" si="24"/>
        <v>8.5346255192364166E-3</v>
      </c>
      <c r="AC25" s="29">
        <f t="shared" si="36"/>
        <v>8.7576440267223595E-4</v>
      </c>
      <c r="AD25" s="29">
        <f t="shared" si="37"/>
        <v>-1.4139176184208757E-3</v>
      </c>
      <c r="AE25" s="29">
        <f t="shared" si="38"/>
        <v>-1.1746586957824586E-3</v>
      </c>
      <c r="AF25" s="29">
        <f t="shared" si="3"/>
        <v>-2.6214879812074265E-3</v>
      </c>
      <c r="AG25" s="29">
        <f t="shared" si="14"/>
        <v>9.0052968228597971E-3</v>
      </c>
      <c r="AH25" s="29">
        <f t="shared" si="15"/>
        <v>4.9446687336818576E-3</v>
      </c>
      <c r="AI25" s="29">
        <f t="shared" si="41"/>
        <v>4.9986116008866334E-4</v>
      </c>
      <c r="AJ25" s="73">
        <f t="shared" si="25"/>
        <v>0.90235430335776867</v>
      </c>
      <c r="AK25" s="73">
        <f t="shared" si="26"/>
        <v>0.80432265534541902</v>
      </c>
      <c r="AL25" s="29">
        <f t="shared" si="4"/>
        <v>-6.8737353124585007E-4</v>
      </c>
      <c r="AM25" s="29">
        <f t="shared" si="5"/>
        <v>2.5267199201675149E-3</v>
      </c>
      <c r="AN25" s="29">
        <f t="shared" si="46"/>
        <v>4.050930990487715E-4</v>
      </c>
      <c r="AO25" s="32">
        <f t="shared" si="42"/>
        <v>0.61057506754148194</v>
      </c>
      <c r="AP25" s="32">
        <f t="shared" si="18"/>
        <v>0.8429172510518792</v>
      </c>
      <c r="AQ25" s="73">
        <f t="shared" si="43"/>
        <v>0.91638671145949091</v>
      </c>
      <c r="AR25" s="29">
        <f t="shared" si="44"/>
        <v>4.050930990487715E-4</v>
      </c>
      <c r="AS25" s="32">
        <f t="shared" si="45"/>
        <v>0.2721164613661804</v>
      </c>
      <c r="AT25" s="29">
        <f t="shared" si="21"/>
        <v>5.5080444389801874E-3</v>
      </c>
      <c r="AU25" s="29">
        <f t="shared" si="22"/>
        <v>4.169563415508973E-3</v>
      </c>
      <c r="AV25" s="29">
        <f t="shared" si="27"/>
        <v>0.46019345238094644</v>
      </c>
      <c r="AW25" s="29">
        <f t="shared" si="28"/>
        <v>-3.4151868725561529E-3</v>
      </c>
      <c r="AX25" s="29">
        <f t="shared" si="29"/>
        <v>4.199300731100042E-3</v>
      </c>
      <c r="AY25" s="72">
        <f t="shared" si="30"/>
        <v>1</v>
      </c>
      <c r="BA25" t="str">
        <f t="shared" si="31"/>
        <v/>
      </c>
      <c r="BB25" t="str">
        <f t="shared" si="32"/>
        <v/>
      </c>
      <c r="BC25" t="str">
        <f t="shared" si="35"/>
        <v/>
      </c>
      <c r="BD25" t="str">
        <f t="shared" si="33"/>
        <v/>
      </c>
      <c r="BE25" s="29" t="str">
        <f t="shared" si="34"/>
        <v/>
      </c>
    </row>
    <row r="26" spans="1:57">
      <c r="A26" s="1">
        <v>42542</v>
      </c>
      <c r="B26" s="74">
        <f t="shared" si="8"/>
        <v>2</v>
      </c>
      <c r="C26">
        <v>2898.38</v>
      </c>
      <c r="D26">
        <v>2904.55</v>
      </c>
      <c r="E26">
        <v>2899.88</v>
      </c>
      <c r="F26">
        <v>2897.69</v>
      </c>
      <c r="G26">
        <v>2896.29</v>
      </c>
      <c r="H26">
        <v>2919.3</v>
      </c>
      <c r="I26">
        <v>2895.42</v>
      </c>
      <c r="J26">
        <v>1001</v>
      </c>
      <c r="K26">
        <v>941</v>
      </c>
      <c r="L26">
        <v>2895.96</v>
      </c>
      <c r="M26" s="72">
        <v>2895.37</v>
      </c>
      <c r="N26">
        <v>2878.56</v>
      </c>
      <c r="O26">
        <v>2898.24</v>
      </c>
      <c r="P26">
        <v>2869.79</v>
      </c>
      <c r="Q26">
        <v>1405</v>
      </c>
      <c r="R26">
        <v>1451</v>
      </c>
      <c r="S26">
        <v>2919.3</v>
      </c>
      <c r="T26">
        <v>2869.79</v>
      </c>
      <c r="U26" s="73">
        <f t="shared" si="9"/>
        <v>1.7105005151202269E-2</v>
      </c>
      <c r="V26">
        <f t="shared" si="10"/>
        <v>1001</v>
      </c>
      <c r="W26">
        <f t="shared" si="11"/>
        <v>1451</v>
      </c>
      <c r="Y26" s="29">
        <f t="shared" si="12"/>
        <v>1.7081956127215969E-2</v>
      </c>
      <c r="Z26" s="29">
        <f t="shared" si="13"/>
        <v>3.3073075960111794E-3</v>
      </c>
      <c r="AA26" s="29">
        <f t="shared" si="23"/>
        <v>-1.4053692407743795E-2</v>
      </c>
      <c r="AB26" s="29">
        <f t="shared" si="24"/>
        <v>3.0513127434583518E-3</v>
      </c>
      <c r="AC26" s="29">
        <f t="shared" si="36"/>
        <v>2.1265127530715276E-3</v>
      </c>
      <c r="AD26" s="29">
        <f t="shared" si="37"/>
        <v>5.1739660983195863E-4</v>
      </c>
      <c r="AE26" s="29">
        <f t="shared" si="38"/>
        <v>-2.3809236370837377E-4</v>
      </c>
      <c r="AF26" s="29">
        <f t="shared" si="3"/>
        <v>-7.2135258457430777E-4</v>
      </c>
      <c r="AG26" s="29">
        <f t="shared" si="14"/>
        <v>8.2136832915049585E-3</v>
      </c>
      <c r="AH26" s="29">
        <f t="shared" si="15"/>
        <v>9.8647998417327239E-3</v>
      </c>
      <c r="AI26" s="29">
        <f t="shared" si="41"/>
        <v>-1.139453581447937E-4</v>
      </c>
      <c r="AJ26" s="73">
        <f t="shared" si="25"/>
        <v>0.12395309882747164</v>
      </c>
      <c r="AK26" s="73">
        <f t="shared" si="26"/>
        <v>-0.27680067001675451</v>
      </c>
      <c r="AL26" s="29">
        <f t="shared" si="4"/>
        <v>-2.0375285194980305E-4</v>
      </c>
      <c r="AM26" s="29">
        <f t="shared" si="5"/>
        <v>-6.0264931672128494E-3</v>
      </c>
      <c r="AN26" s="29">
        <f t="shared" si="46"/>
        <v>-6.8617911099319974E-3</v>
      </c>
      <c r="AO26" s="32">
        <f t="shared" si="42"/>
        <v>3.6432160804015366E-2</v>
      </c>
      <c r="AP26" s="32">
        <f t="shared" si="18"/>
        <v>0.30826010544815596</v>
      </c>
      <c r="AQ26" s="73">
        <f t="shared" si="43"/>
        <v>0.1771359321349211</v>
      </c>
      <c r="AR26" s="29">
        <f t="shared" si="44"/>
        <v>-6.8617911099319974E-3</v>
      </c>
      <c r="AS26" s="32">
        <f t="shared" si="45"/>
        <v>-0.35144415269642526</v>
      </c>
      <c r="AT26" s="29">
        <f t="shared" si="21"/>
        <v>3.0042940911881934E-4</v>
      </c>
      <c r="AU26" s="29">
        <f t="shared" si="22"/>
        <v>3.0513127434583518E-3</v>
      </c>
      <c r="AV26" s="29">
        <f t="shared" si="27"/>
        <v>0.91638671145949091</v>
      </c>
      <c r="AW26" s="29">
        <f t="shared" si="28"/>
        <v>2.5267199201675149E-3</v>
      </c>
      <c r="AX26" s="29">
        <f t="shared" si="29"/>
        <v>4.050930990487715E-4</v>
      </c>
      <c r="AY26" s="72">
        <f t="shared" si="30"/>
        <v>0</v>
      </c>
      <c r="BA26">
        <f t="shared" si="31"/>
        <v>0</v>
      </c>
      <c r="BB26" t="str">
        <f t="shared" si="32"/>
        <v/>
      </c>
      <c r="BC26" t="str">
        <f t="shared" si="35"/>
        <v/>
      </c>
      <c r="BD26" t="str">
        <f t="shared" si="33"/>
        <v/>
      </c>
      <c r="BE26" s="29" t="str">
        <f t="shared" si="34"/>
        <v/>
      </c>
    </row>
    <row r="27" spans="1:57">
      <c r="A27" s="1">
        <v>42543</v>
      </c>
      <c r="B27" s="74">
        <f t="shared" si="8"/>
        <v>3</v>
      </c>
      <c r="C27">
        <v>2872.73</v>
      </c>
      <c r="D27">
        <v>2871.33</v>
      </c>
      <c r="E27">
        <v>2878.7</v>
      </c>
      <c r="F27">
        <v>2871.87</v>
      </c>
      <c r="G27">
        <v>2891.39</v>
      </c>
      <c r="H27">
        <v>2894.4</v>
      </c>
      <c r="I27">
        <v>2869.98</v>
      </c>
      <c r="J27">
        <v>1118</v>
      </c>
      <c r="K27">
        <v>942</v>
      </c>
      <c r="L27">
        <v>2890.8</v>
      </c>
      <c r="M27" s="72">
        <v>2890.96</v>
      </c>
      <c r="N27">
        <v>2905.55</v>
      </c>
      <c r="O27">
        <v>2905.55</v>
      </c>
      <c r="P27">
        <v>2885.12</v>
      </c>
      <c r="Q27">
        <v>1500</v>
      </c>
      <c r="R27">
        <v>1323</v>
      </c>
      <c r="S27">
        <v>2905.55</v>
      </c>
      <c r="T27">
        <v>2869.94</v>
      </c>
      <c r="U27" s="73">
        <f t="shared" si="9"/>
        <v>1.2331577497342512E-2</v>
      </c>
      <c r="V27">
        <f t="shared" si="10"/>
        <v>1500</v>
      </c>
      <c r="W27">
        <f t="shared" si="11"/>
        <v>1323</v>
      </c>
      <c r="Y27" s="29">
        <f t="shared" si="12"/>
        <v>1.2395874307714308E-2</v>
      </c>
      <c r="Z27" s="29">
        <f t="shared" si="13"/>
        <v>-2.0273719450384299E-3</v>
      </c>
      <c r="AA27" s="29">
        <f t="shared" si="23"/>
        <v>0</v>
      </c>
      <c r="AB27" s="29">
        <f t="shared" si="24"/>
        <v>1.2331577497342512E-2</v>
      </c>
      <c r="AC27" s="29">
        <f t="shared" si="36"/>
        <v>-4.8746009885764559E-4</v>
      </c>
      <c r="AD27" s="29">
        <f t="shared" si="37"/>
        <v>2.076006191199672E-3</v>
      </c>
      <c r="AE27" s="29">
        <f t="shared" si="38"/>
        <v>-2.9941162358561085E-4</v>
      </c>
      <c r="AF27" s="29">
        <f t="shared" si="3"/>
        <v>6.4745581928915379E-3</v>
      </c>
      <c r="AG27" s="29">
        <f t="shared" si="14"/>
        <v>8.4727745527600727E-3</v>
      </c>
      <c r="AH27" s="29">
        <f t="shared" si="15"/>
        <v>7.056207577885232E-3</v>
      </c>
      <c r="AI27" s="29">
        <f t="shared" si="41"/>
        <v>-2.0407492733630938E-4</v>
      </c>
      <c r="AJ27" s="73">
        <f t="shared" si="25"/>
        <v>0.11261261261261228</v>
      </c>
      <c r="AK27" s="73">
        <f t="shared" si="26"/>
        <v>0.35135135135134732</v>
      </c>
      <c r="AL27" s="29">
        <f t="shared" si="4"/>
        <v>5.5346468909334011E-5</v>
      </c>
      <c r="AM27" s="29">
        <f t="shared" si="5"/>
        <v>5.0894207003065366E-3</v>
      </c>
      <c r="AN27" s="29">
        <f t="shared" si="46"/>
        <v>1.1359903965861628E-2</v>
      </c>
      <c r="AO27" s="32">
        <f t="shared" si="42"/>
        <v>0.8767403767403682</v>
      </c>
      <c r="AP27" s="32">
        <f t="shared" si="18"/>
        <v>1</v>
      </c>
      <c r="AQ27" s="73">
        <f t="shared" si="43"/>
        <v>1</v>
      </c>
      <c r="AR27" s="29">
        <f t="shared" si="44"/>
        <v>1.1359903965861628E-2</v>
      </c>
      <c r="AS27" s="32">
        <f t="shared" si="45"/>
        <v>0.41420949171580868</v>
      </c>
      <c r="AT27" s="29">
        <f t="shared" si="21"/>
        <v>7.4322942478917174E-3</v>
      </c>
      <c r="AU27" s="29">
        <f t="shared" si="22"/>
        <v>7.056207577885232E-3</v>
      </c>
      <c r="AV27" s="29">
        <f t="shared" si="27"/>
        <v>0.1771359321349211</v>
      </c>
      <c r="AW27" s="29">
        <f t="shared" si="28"/>
        <v>-6.0264931672128494E-3</v>
      </c>
      <c r="AX27" s="29">
        <f t="shared" si="29"/>
        <v>-6.8617911099319974E-3</v>
      </c>
      <c r="AY27" s="72">
        <f t="shared" si="30"/>
        <v>1</v>
      </c>
      <c r="BA27" t="str">
        <f t="shared" si="31"/>
        <v/>
      </c>
      <c r="BB27">
        <f t="shared" si="32"/>
        <v>1</v>
      </c>
      <c r="BC27" t="str">
        <f t="shared" si="35"/>
        <v/>
      </c>
      <c r="BD27" t="str">
        <f t="shared" si="33"/>
        <v/>
      </c>
      <c r="BE27" s="29">
        <f t="shared" si="34"/>
        <v>5.0894207003065366E-3</v>
      </c>
    </row>
    <row r="28" spans="1:57">
      <c r="A28" s="1">
        <v>42544</v>
      </c>
      <c r="B28" s="74">
        <f t="shared" si="8"/>
        <v>4</v>
      </c>
      <c r="C28">
        <v>2902.4</v>
      </c>
      <c r="D28">
        <v>2898.46</v>
      </c>
      <c r="E28">
        <v>2899.45</v>
      </c>
      <c r="F28">
        <v>2897.05</v>
      </c>
      <c r="G28">
        <v>2881.55</v>
      </c>
      <c r="H28">
        <v>2903.91</v>
      </c>
      <c r="I28">
        <v>2878.66</v>
      </c>
      <c r="J28">
        <v>1026</v>
      </c>
      <c r="K28">
        <v>1126</v>
      </c>
      <c r="L28">
        <v>2882.22</v>
      </c>
      <c r="M28" s="72">
        <v>2883.42</v>
      </c>
      <c r="N28">
        <v>2891.96</v>
      </c>
      <c r="O28">
        <v>2895.62</v>
      </c>
      <c r="P28">
        <v>2881.92</v>
      </c>
      <c r="Q28">
        <v>1429</v>
      </c>
      <c r="R28">
        <v>1304</v>
      </c>
      <c r="S28">
        <v>2903.91</v>
      </c>
      <c r="T28">
        <v>2878.66</v>
      </c>
      <c r="U28" s="73">
        <f t="shared" si="9"/>
        <v>8.7331966519739023E-3</v>
      </c>
      <c r="V28">
        <f t="shared" si="10"/>
        <v>1026</v>
      </c>
      <c r="W28">
        <f t="shared" si="11"/>
        <v>1126</v>
      </c>
      <c r="Y28" s="29">
        <f t="shared" si="12"/>
        <v>8.6996968026460866E-3</v>
      </c>
      <c r="Z28" s="29">
        <f t="shared" si="13"/>
        <v>-1.0847201883151215E-3</v>
      </c>
      <c r="AA28" s="29">
        <f t="shared" si="23"/>
        <v>-4.1236318045376526E-3</v>
      </c>
      <c r="AB28" s="29">
        <f t="shared" si="24"/>
        <v>4.6095648474362523E-3</v>
      </c>
      <c r="AC28" s="29">
        <f t="shared" si="36"/>
        <v>-1.3584194777583318E-3</v>
      </c>
      <c r="AD28" s="29">
        <f t="shared" si="37"/>
        <v>-1.0169171054824479E-3</v>
      </c>
      <c r="AE28" s="29">
        <f t="shared" si="38"/>
        <v>-1.8450030667159104E-3</v>
      </c>
      <c r="AF28" s="29">
        <f t="shared" si="3"/>
        <v>-7.2096371210691066E-3</v>
      </c>
      <c r="AG28" s="29">
        <f t="shared" si="14"/>
        <v>8.7331966519739023E-3</v>
      </c>
      <c r="AH28" s="29">
        <f t="shared" si="15"/>
        <v>4.7425117533385743E-3</v>
      </c>
      <c r="AI28" s="29">
        <f t="shared" si="41"/>
        <v>2.3248672414663351E-4</v>
      </c>
      <c r="AJ28" s="73">
        <f t="shared" si="25"/>
        <v>0.94019801980198958</v>
      </c>
      <c r="AK28" s="73">
        <f t="shared" si="26"/>
        <v>1.0649504950495179</v>
      </c>
      <c r="AL28" s="29">
        <f t="shared" si="4"/>
        <v>4.1625908566170607E-4</v>
      </c>
      <c r="AM28" s="29">
        <f t="shared" si="5"/>
        <v>3.3736424004629836E-3</v>
      </c>
      <c r="AN28" s="29">
        <f t="shared" si="46"/>
        <v>-3.603507996459455E-3</v>
      </c>
      <c r="AO28" s="32">
        <f t="shared" si="42"/>
        <v>0.11445544554456742</v>
      </c>
      <c r="AP28" s="32">
        <f t="shared" si="18"/>
        <v>0.73284671532847423</v>
      </c>
      <c r="AQ28" s="73">
        <f t="shared" si="43"/>
        <v>0.52673267326733397</v>
      </c>
      <c r="AR28" s="29">
        <f t="shared" si="44"/>
        <v>-3.603507996459455E-3</v>
      </c>
      <c r="AS28" s="32">
        <f t="shared" si="45"/>
        <v>0.38574257425743513</v>
      </c>
      <c r="AT28" s="29">
        <f t="shared" si="21"/>
        <v>1.0034357228266195E-3</v>
      </c>
      <c r="AU28" s="29">
        <f t="shared" si="22"/>
        <v>3.4777342512059351E-3</v>
      </c>
      <c r="AV28" s="29">
        <f t="shared" si="27"/>
        <v>1</v>
      </c>
      <c r="AW28" s="29">
        <f t="shared" si="28"/>
        <v>5.0894207003065366E-3</v>
      </c>
      <c r="AX28" s="29">
        <f t="shared" si="29"/>
        <v>1.1359903965861628E-2</v>
      </c>
      <c r="AY28" s="72">
        <f t="shared" si="30"/>
        <v>0</v>
      </c>
      <c r="BA28" t="str">
        <f t="shared" si="31"/>
        <v/>
      </c>
      <c r="BB28" t="str">
        <f t="shared" si="32"/>
        <v/>
      </c>
      <c r="BC28">
        <f t="shared" si="35"/>
        <v>0</v>
      </c>
      <c r="BD28" t="str">
        <f t="shared" si="33"/>
        <v/>
      </c>
      <c r="BE28" s="29" t="str">
        <f t="shared" si="34"/>
        <v/>
      </c>
    </row>
    <row r="29" spans="1:57">
      <c r="A29" s="1">
        <v>42545</v>
      </c>
      <c r="B29" s="74">
        <f t="shared" si="8"/>
        <v>5</v>
      </c>
      <c r="C29">
        <v>2883.76</v>
      </c>
      <c r="D29">
        <v>2879.67</v>
      </c>
      <c r="E29">
        <v>2885.39</v>
      </c>
      <c r="F29">
        <v>2892.1</v>
      </c>
      <c r="G29">
        <v>2857.58</v>
      </c>
      <c r="H29">
        <v>2898.73</v>
      </c>
      <c r="I29">
        <v>2857.58</v>
      </c>
      <c r="J29">
        <v>947</v>
      </c>
      <c r="K29">
        <v>1130</v>
      </c>
      <c r="L29">
        <v>2831</v>
      </c>
      <c r="M29" s="72">
        <v>2828.88</v>
      </c>
      <c r="N29">
        <v>2854.29</v>
      </c>
      <c r="O29">
        <v>2871.45</v>
      </c>
      <c r="P29">
        <v>2807.63</v>
      </c>
      <c r="Q29">
        <v>1405</v>
      </c>
      <c r="R29">
        <v>1304</v>
      </c>
      <c r="S29">
        <v>2898.73</v>
      </c>
      <c r="T29">
        <v>2807.63</v>
      </c>
      <c r="U29" s="73">
        <f t="shared" si="9"/>
        <v>3.1931998938298845E-2</v>
      </c>
      <c r="V29">
        <f t="shared" si="10"/>
        <v>947</v>
      </c>
      <c r="W29">
        <f t="shared" si="11"/>
        <v>1304</v>
      </c>
      <c r="Y29" s="29">
        <f t="shared" si="12"/>
        <v>3.1590701029211826E-2</v>
      </c>
      <c r="Z29" s="29">
        <f t="shared" si="13"/>
        <v>-2.8394747354282858E-3</v>
      </c>
      <c r="AA29" s="29">
        <f t="shared" si="23"/>
        <v>-1.5449584372676555E-2</v>
      </c>
      <c r="AB29" s="29">
        <f t="shared" si="24"/>
        <v>1.6482414565622484E-2</v>
      </c>
      <c r="AC29" s="29">
        <f t="shared" si="36"/>
        <v>-1.4192939574431396E-3</v>
      </c>
      <c r="AD29" s="29">
        <f t="shared" si="37"/>
        <v>5.6507459274671081E-4</v>
      </c>
      <c r="AE29" s="29">
        <f t="shared" si="38"/>
        <v>2.8878836385265276E-3</v>
      </c>
      <c r="AF29" s="29">
        <f t="shared" si="3"/>
        <v>-9.1198854114213045E-3</v>
      </c>
      <c r="AG29" s="29">
        <f t="shared" si="14"/>
        <v>1.4297597242773593E-2</v>
      </c>
      <c r="AH29" s="29">
        <f t="shared" si="15"/>
        <v>2.2476417568592089E-2</v>
      </c>
      <c r="AI29" s="29">
        <f t="shared" si="41"/>
        <v>-9.3451066656088048E-3</v>
      </c>
      <c r="AJ29" s="73">
        <f t="shared" si="25"/>
        <v>0.63620899149453791</v>
      </c>
      <c r="AK29" s="73">
        <f t="shared" si="26"/>
        <v>0.83547995139732767</v>
      </c>
      <c r="AL29" s="29">
        <f t="shared" si="4"/>
        <v>-7.491325254758138E-4</v>
      </c>
      <c r="AM29" s="29">
        <f t="shared" si="5"/>
        <v>8.1931195357057406E-3</v>
      </c>
      <c r="AN29" s="29">
        <f t="shared" si="46"/>
        <v>-1.0271872541324308E-2</v>
      </c>
      <c r="AO29" s="32">
        <f t="shared" si="42"/>
        <v>0</v>
      </c>
      <c r="AP29" s="32">
        <f t="shared" si="18"/>
        <v>0.73111877154497129</v>
      </c>
      <c r="AQ29" s="73">
        <f t="shared" si="43"/>
        <v>0.5121844127332591</v>
      </c>
      <c r="AR29" s="29">
        <f t="shared" si="44"/>
        <v>-1.0271872541324308E-2</v>
      </c>
      <c r="AS29" s="32">
        <f t="shared" si="45"/>
        <v>0.25565312843029625</v>
      </c>
      <c r="AT29" s="29">
        <f t="shared" si="21"/>
        <v>0</v>
      </c>
      <c r="AU29" s="29">
        <f t="shared" si="22"/>
        <v>1.6482414565622484E-2</v>
      </c>
      <c r="AV29" s="29">
        <f t="shared" si="27"/>
        <v>0.52673267326733397</v>
      </c>
      <c r="AW29" s="29">
        <f t="shared" si="28"/>
        <v>3.3736424004629836E-3</v>
      </c>
      <c r="AX29" s="29">
        <f t="shared" si="29"/>
        <v>-3.603507996459455E-3</v>
      </c>
      <c r="AY29" s="72">
        <f t="shared" si="30"/>
        <v>0</v>
      </c>
      <c r="BA29" t="str">
        <f t="shared" si="31"/>
        <v/>
      </c>
      <c r="BB29" t="str">
        <f t="shared" si="32"/>
        <v/>
      </c>
      <c r="BC29" t="str">
        <f t="shared" si="35"/>
        <v/>
      </c>
      <c r="BD29">
        <f t="shared" si="33"/>
        <v>0</v>
      </c>
      <c r="BE29" s="29" t="str">
        <f t="shared" si="34"/>
        <v/>
      </c>
    </row>
    <row r="30" spans="1:57">
      <c r="A30" s="1">
        <v>42548</v>
      </c>
      <c r="B30" s="74">
        <f t="shared" si="8"/>
        <v>1</v>
      </c>
      <c r="C30">
        <v>2840.56</v>
      </c>
      <c r="D30">
        <v>2849.67</v>
      </c>
      <c r="E30">
        <v>2859.21</v>
      </c>
      <c r="F30">
        <v>2862.19</v>
      </c>
      <c r="G30">
        <v>2878.76</v>
      </c>
      <c r="H30">
        <v>2878.76</v>
      </c>
      <c r="I30">
        <v>2840.56</v>
      </c>
      <c r="J30">
        <v>1130</v>
      </c>
      <c r="K30">
        <v>930</v>
      </c>
      <c r="L30">
        <v>2880.58</v>
      </c>
      <c r="M30" s="72">
        <v>2881.33</v>
      </c>
      <c r="N30">
        <v>2895.7</v>
      </c>
      <c r="O30">
        <v>2895.7</v>
      </c>
      <c r="P30">
        <v>2880.58</v>
      </c>
      <c r="Q30">
        <v>1500</v>
      </c>
      <c r="R30">
        <v>1300</v>
      </c>
      <c r="S30">
        <f>MAX(H30,O30)</f>
        <v>2895.7</v>
      </c>
      <c r="T30">
        <f t="shared" ref="T30:T42" si="47">MIN(I30,P30)</f>
        <v>2840.56</v>
      </c>
      <c r="U30" s="73">
        <f t="shared" si="9"/>
        <v>1.9225662163639756E-2</v>
      </c>
      <c r="V30">
        <f t="shared" si="10"/>
        <v>1500</v>
      </c>
      <c r="W30">
        <f t="shared" si="11"/>
        <v>930</v>
      </c>
      <c r="Y30" s="29">
        <f t="shared" si="12"/>
        <v>1.9411665305432688E-2</v>
      </c>
      <c r="Z30" s="29">
        <f t="shared" si="13"/>
        <v>-4.8219098317941458E-3</v>
      </c>
      <c r="AA30" s="29">
        <f t="shared" si="23"/>
        <v>0</v>
      </c>
      <c r="AB30" s="29">
        <f t="shared" si="24"/>
        <v>1.9225662163639756E-2</v>
      </c>
      <c r="AC30" s="29">
        <f t="shared" si="36"/>
        <v>3.2019822690821792E-3</v>
      </c>
      <c r="AD30" s="29">
        <f t="shared" si="37"/>
        <v>6.5441470650493246E-3</v>
      </c>
      <c r="AE30" s="29">
        <f t="shared" si="38"/>
        <v>7.5858502389149381E-3</v>
      </c>
      <c r="AF30" s="29">
        <f t="shared" si="3"/>
        <v>1.3358430042967889E-2</v>
      </c>
      <c r="AG30" s="29">
        <f t="shared" si="14"/>
        <v>1.3358430042967889E-2</v>
      </c>
      <c r="AH30" s="29">
        <f t="shared" si="15"/>
        <v>5.2352152365907493E-3</v>
      </c>
      <c r="AI30" s="29">
        <f t="shared" si="41"/>
        <v>6.3201688408127368E-4</v>
      </c>
      <c r="AJ30" s="73">
        <f t="shared" si="25"/>
        <v>0</v>
      </c>
      <c r="AK30" s="73">
        <f t="shared" si="26"/>
        <v>0.35942408376963142</v>
      </c>
      <c r="AL30" s="29">
        <f t="shared" si="4"/>
        <v>2.6033034331868329E-4</v>
      </c>
      <c r="AM30" s="29">
        <f t="shared" si="5"/>
        <v>5.2352152365907493E-3</v>
      </c>
      <c r="AN30" s="29">
        <f t="shared" si="46"/>
        <v>1.9225662163639756E-2</v>
      </c>
      <c r="AO30" s="32">
        <f t="shared" si="42"/>
        <v>1</v>
      </c>
      <c r="AP30" s="32">
        <f t="shared" si="18"/>
        <v>1</v>
      </c>
      <c r="AQ30" s="73">
        <f t="shared" si="43"/>
        <v>1</v>
      </c>
      <c r="AR30" s="29">
        <f t="shared" si="44"/>
        <v>1.9225662163639756E-2</v>
      </c>
      <c r="AS30" s="32">
        <f t="shared" si="45"/>
        <v>0.27421109902067331</v>
      </c>
      <c r="AT30" s="29">
        <f t="shared" si="21"/>
        <v>1.3358430042967889E-2</v>
      </c>
      <c r="AU30" s="29">
        <f t="shared" si="22"/>
        <v>5.2352152365907493E-3</v>
      </c>
      <c r="AV30" s="29">
        <f t="shared" si="27"/>
        <v>0.5121844127332591</v>
      </c>
      <c r="AW30" s="29">
        <f t="shared" si="28"/>
        <v>8.1931195357057406E-3</v>
      </c>
      <c r="AX30" s="29">
        <f t="shared" si="29"/>
        <v>-1.0271872541324308E-2</v>
      </c>
      <c r="AY30" s="72">
        <f t="shared" si="30"/>
        <v>0</v>
      </c>
      <c r="BA30" t="str">
        <f t="shared" si="31"/>
        <v/>
      </c>
      <c r="BB30" t="str">
        <f t="shared" si="32"/>
        <v/>
      </c>
      <c r="BC30" t="str">
        <f t="shared" si="35"/>
        <v/>
      </c>
      <c r="BD30" t="str">
        <f t="shared" si="33"/>
        <v/>
      </c>
      <c r="BE30" s="29" t="str">
        <f t="shared" si="34"/>
        <v/>
      </c>
    </row>
    <row r="31" spans="1:57">
      <c r="A31" s="1">
        <v>42549</v>
      </c>
      <c r="B31" s="74">
        <f t="shared" si="8"/>
        <v>2</v>
      </c>
      <c r="C31">
        <v>2885.01</v>
      </c>
      <c r="D31">
        <v>2882.09</v>
      </c>
      <c r="E31">
        <v>2883.45</v>
      </c>
      <c r="F31">
        <v>2890.23</v>
      </c>
      <c r="G31">
        <v>2894.5</v>
      </c>
      <c r="H31">
        <v>2894.5</v>
      </c>
      <c r="I31">
        <v>2879.14</v>
      </c>
      <c r="J31">
        <v>1130</v>
      </c>
      <c r="K31">
        <v>1045</v>
      </c>
      <c r="L31">
        <v>2894.92</v>
      </c>
      <c r="M31" s="72">
        <v>2893.7</v>
      </c>
      <c r="N31">
        <v>2912.56</v>
      </c>
      <c r="O31">
        <v>2913.58</v>
      </c>
      <c r="P31">
        <v>2890.26</v>
      </c>
      <c r="Q31">
        <v>1435</v>
      </c>
      <c r="R31">
        <v>1357</v>
      </c>
      <c r="S31">
        <f>MAX(H31,O31)</f>
        <v>2913.58</v>
      </c>
      <c r="T31">
        <f t="shared" si="47"/>
        <v>2879.14</v>
      </c>
      <c r="U31" s="73">
        <f t="shared" si="9"/>
        <v>1.1890927163836879E-2</v>
      </c>
      <c r="V31">
        <f t="shared" si="10"/>
        <v>1435</v>
      </c>
      <c r="W31">
        <f t="shared" si="11"/>
        <v>1045</v>
      </c>
      <c r="Y31" s="29">
        <f t="shared" si="12"/>
        <v>1.193756694084251E-2</v>
      </c>
      <c r="Z31" s="29">
        <f t="shared" si="13"/>
        <v>-3.6985118387523582E-3</v>
      </c>
      <c r="AA31" s="29">
        <f t="shared" si="23"/>
        <v>-3.5014606941166356E-4</v>
      </c>
      <c r="AB31" s="29">
        <f t="shared" si="24"/>
        <v>1.1540781094425325E-2</v>
      </c>
      <c r="AC31" s="29">
        <f t="shared" si="36"/>
        <v>-1.0126407551539693E-3</v>
      </c>
      <c r="AD31" s="29">
        <f t="shared" si="37"/>
        <v>-5.4087227371980547E-4</v>
      </c>
      <c r="AE31" s="29">
        <f t="shared" si="38"/>
        <v>1.8077175741654369E-3</v>
      </c>
      <c r="AF31" s="29">
        <f t="shared" si="3"/>
        <v>3.2840183783604546E-3</v>
      </c>
      <c r="AG31" s="29">
        <f t="shared" si="14"/>
        <v>5.320746093354191E-3</v>
      </c>
      <c r="AH31" s="29">
        <f t="shared" si="15"/>
        <v>8.0361021317840401E-3</v>
      </c>
      <c r="AI31" s="29">
        <f t="shared" si="41"/>
        <v>1.4509225474648764E-4</v>
      </c>
      <c r="AJ31" s="73">
        <f t="shared" si="25"/>
        <v>0.38216145833335269</v>
      </c>
      <c r="AK31" s="73">
        <f t="shared" si="26"/>
        <v>1.0781249999999876</v>
      </c>
      <c r="AL31" s="29">
        <f t="shared" si="4"/>
        <v>-4.2151670624920038E-4</v>
      </c>
      <c r="AM31" s="29">
        <f t="shared" si="5"/>
        <v>6.0749427463246573E-3</v>
      </c>
      <c r="AN31" s="29">
        <f t="shared" si="46"/>
        <v>9.5040533794315558E-3</v>
      </c>
      <c r="AO31" s="32">
        <f t="shared" si="42"/>
        <v>1</v>
      </c>
      <c r="AP31" s="32">
        <f t="shared" si="18"/>
        <v>0.95626072041166399</v>
      </c>
      <c r="AQ31" s="73">
        <f t="shared" si="43"/>
        <v>0.97038327526132462</v>
      </c>
      <c r="AR31" s="29">
        <f t="shared" si="44"/>
        <v>9.5040533794315558E-3</v>
      </c>
      <c r="AS31" s="32">
        <f t="shared" si="45"/>
        <v>0.51219512195121497</v>
      </c>
      <c r="AT31" s="29">
        <f t="shared" si="21"/>
        <v>5.320746093354191E-3</v>
      </c>
      <c r="AU31" s="29">
        <f t="shared" si="22"/>
        <v>7.6859560623721481E-3</v>
      </c>
      <c r="AV31" s="29">
        <f t="shared" si="27"/>
        <v>1</v>
      </c>
      <c r="AW31" s="29">
        <f t="shared" si="28"/>
        <v>5.2352152365907493E-3</v>
      </c>
      <c r="AX31" s="29">
        <f t="shared" si="29"/>
        <v>1.9225662163639756E-2</v>
      </c>
      <c r="AY31" s="72">
        <f t="shared" si="30"/>
        <v>0</v>
      </c>
      <c r="BA31">
        <f t="shared" si="31"/>
        <v>0</v>
      </c>
      <c r="BB31" t="str">
        <f t="shared" si="32"/>
        <v/>
      </c>
      <c r="BC31" t="str">
        <f t="shared" si="35"/>
        <v/>
      </c>
      <c r="BD31" t="str">
        <f t="shared" si="33"/>
        <v/>
      </c>
      <c r="BE31" s="29" t="str">
        <f t="shared" si="34"/>
        <v/>
      </c>
    </row>
    <row r="32" spans="1:57">
      <c r="A32" s="1">
        <v>42550</v>
      </c>
      <c r="B32" s="74">
        <f t="shared" si="8"/>
        <v>3</v>
      </c>
      <c r="C32">
        <v>2918.53</v>
      </c>
      <c r="D32">
        <v>2920</v>
      </c>
      <c r="E32">
        <v>2919.34</v>
      </c>
      <c r="F32">
        <v>2923.9</v>
      </c>
      <c r="G32">
        <v>2926.46</v>
      </c>
      <c r="H32">
        <v>2933.31</v>
      </c>
      <c r="I32">
        <v>2915.68</v>
      </c>
      <c r="J32">
        <v>1011</v>
      </c>
      <c r="K32">
        <v>951</v>
      </c>
      <c r="L32">
        <v>2927.6</v>
      </c>
      <c r="M32" s="72">
        <v>2928.11</v>
      </c>
      <c r="N32">
        <v>2931.59</v>
      </c>
      <c r="O32">
        <v>2931.59</v>
      </c>
      <c r="P32">
        <v>2920.99</v>
      </c>
      <c r="Q32">
        <v>1500</v>
      </c>
      <c r="R32">
        <v>1424</v>
      </c>
      <c r="S32">
        <f>MAX(H32,O32)</f>
        <v>2933.31</v>
      </c>
      <c r="T32">
        <f t="shared" si="47"/>
        <v>2915.68</v>
      </c>
      <c r="U32" s="73">
        <f t="shared" si="9"/>
        <v>6.0284094833509645E-3</v>
      </c>
      <c r="V32">
        <f t="shared" si="10"/>
        <v>1011</v>
      </c>
      <c r="W32">
        <f t="shared" si="11"/>
        <v>951</v>
      </c>
      <c r="Y32" s="29">
        <f t="shared" si="12"/>
        <v>6.0407122763857521E-3</v>
      </c>
      <c r="Z32" s="29">
        <f t="shared" si="13"/>
        <v>2.0476453239253213E-3</v>
      </c>
      <c r="AA32" s="29">
        <f t="shared" si="23"/>
        <v>-5.8654028178165018E-4</v>
      </c>
      <c r="AB32" s="29">
        <f t="shared" si="24"/>
        <v>5.4418692015693474E-3</v>
      </c>
      <c r="AC32" s="29">
        <f t="shared" si="36"/>
        <v>5.0355141827185832E-4</v>
      </c>
      <c r="AD32" s="29">
        <f t="shared" si="37"/>
        <v>2.7749847296973997E-4</v>
      </c>
      <c r="AE32" s="29">
        <f t="shared" si="38"/>
        <v>1.8382767143873809E-3</v>
      </c>
      <c r="AF32" s="29">
        <f t="shared" si="3"/>
        <v>2.7134365894695895E-3</v>
      </c>
      <c r="AG32" s="29">
        <f t="shared" si="14"/>
        <v>6.0284094833509645E-3</v>
      </c>
      <c r="AH32" s="29">
        <f t="shared" si="15"/>
        <v>3.622338042541421E-3</v>
      </c>
      <c r="AI32" s="29">
        <f t="shared" si="41"/>
        <v>3.8947329354674636E-4</v>
      </c>
      <c r="AJ32" s="73">
        <f t="shared" si="25"/>
        <v>0.16165626772548758</v>
      </c>
      <c r="AK32" s="73">
        <f t="shared" si="26"/>
        <v>-0.17697107203629447</v>
      </c>
      <c r="AL32" s="29">
        <f t="shared" si="4"/>
        <v>1.7418895447007739E-4</v>
      </c>
      <c r="AM32" s="29">
        <f t="shared" si="5"/>
        <v>1.3619632122422432E-3</v>
      </c>
      <c r="AN32" s="29">
        <f t="shared" si="46"/>
        <v>4.4648730952587586E-3</v>
      </c>
      <c r="AO32" s="32">
        <f t="shared" si="42"/>
        <v>0.61145774248440921</v>
      </c>
      <c r="AP32" s="32">
        <f t="shared" si="18"/>
        <v>1</v>
      </c>
      <c r="AQ32" s="73">
        <f t="shared" si="43"/>
        <v>0.90243902439025581</v>
      </c>
      <c r="AR32" s="29">
        <f t="shared" si="44"/>
        <v>4.4648730952587586E-3</v>
      </c>
      <c r="AS32" s="32">
        <f t="shared" si="45"/>
        <v>0.22631877481566715</v>
      </c>
      <c r="AT32" s="29">
        <f t="shared" si="21"/>
        <v>3.690432695780183E-3</v>
      </c>
      <c r="AU32" s="29">
        <f t="shared" si="22"/>
        <v>3.622338042541421E-3</v>
      </c>
      <c r="AV32" s="29">
        <f t="shared" si="27"/>
        <v>0.97038327526132462</v>
      </c>
      <c r="AW32" s="29">
        <f t="shared" si="28"/>
        <v>6.0749427463246573E-3</v>
      </c>
      <c r="AX32" s="29">
        <f t="shared" si="29"/>
        <v>9.5040533794315558E-3</v>
      </c>
      <c r="AY32" s="72">
        <f t="shared" si="30"/>
        <v>0</v>
      </c>
      <c r="BA32" t="str">
        <f t="shared" si="31"/>
        <v/>
      </c>
      <c r="BB32">
        <f t="shared" si="32"/>
        <v>0</v>
      </c>
      <c r="BC32" t="str">
        <f t="shared" si="35"/>
        <v/>
      </c>
      <c r="BD32" t="str">
        <f t="shared" si="33"/>
        <v/>
      </c>
      <c r="BE32" s="29" t="str">
        <f t="shared" si="34"/>
        <v/>
      </c>
    </row>
    <row r="33" spans="1:57">
      <c r="A33" s="1">
        <v>42551</v>
      </c>
      <c r="B33" s="74">
        <f t="shared" si="8"/>
        <v>4</v>
      </c>
      <c r="C33">
        <v>2931.48</v>
      </c>
      <c r="D33">
        <v>2932.11</v>
      </c>
      <c r="E33">
        <v>2935.09</v>
      </c>
      <c r="F33">
        <v>2931.69</v>
      </c>
      <c r="G33">
        <v>2924.47</v>
      </c>
      <c r="H33">
        <v>2936.93</v>
      </c>
      <c r="I33">
        <v>2923.54</v>
      </c>
      <c r="J33">
        <v>937</v>
      </c>
      <c r="K33">
        <v>1122</v>
      </c>
      <c r="L33">
        <v>2925.11</v>
      </c>
      <c r="M33" s="72">
        <v>2926.67</v>
      </c>
      <c r="N33">
        <v>2929.61</v>
      </c>
      <c r="O33">
        <v>2934.25</v>
      </c>
      <c r="P33">
        <v>2922.5</v>
      </c>
      <c r="Q33">
        <v>1349</v>
      </c>
      <c r="R33">
        <v>1323</v>
      </c>
      <c r="S33">
        <f>MAX(H33,O33)</f>
        <v>2936.93</v>
      </c>
      <c r="T33">
        <f t="shared" si="47"/>
        <v>2922.5</v>
      </c>
      <c r="U33" s="73">
        <f t="shared" si="9"/>
        <v>4.9254037243074197E-3</v>
      </c>
      <c r="V33">
        <f t="shared" si="10"/>
        <v>937</v>
      </c>
      <c r="W33">
        <f t="shared" si="11"/>
        <v>1323</v>
      </c>
      <c r="Y33" s="29">
        <f t="shared" si="12"/>
        <v>4.9224282614924323E-3</v>
      </c>
      <c r="Z33" s="29">
        <f t="shared" si="13"/>
        <v>-3.7523004164393175E-5</v>
      </c>
      <c r="AA33" s="29">
        <f t="shared" si="23"/>
        <v>-2.49550972082906E-3</v>
      </c>
      <c r="AB33" s="29">
        <f t="shared" si="24"/>
        <v>2.4298940034782929E-3</v>
      </c>
      <c r="AC33" s="29">
        <f t="shared" si="36"/>
        <v>2.1488542085120249E-4</v>
      </c>
      <c r="AD33" s="29">
        <f t="shared" si="37"/>
        <v>1.230702252133966E-3</v>
      </c>
      <c r="AE33" s="29">
        <f t="shared" si="38"/>
        <v>7.1633604377719553E-5</v>
      </c>
      <c r="AF33" s="29">
        <f t="shared" si="3"/>
        <v>-2.3941472684735465E-3</v>
      </c>
      <c r="AG33" s="29">
        <f t="shared" si="14"/>
        <v>4.5696073182030185E-3</v>
      </c>
      <c r="AH33" s="29">
        <f t="shared" si="15"/>
        <v>4.0124696340098406E-3</v>
      </c>
      <c r="AI33" s="29">
        <f t="shared" si="41"/>
        <v>2.1881912976803508E-4</v>
      </c>
      <c r="AJ33" s="73">
        <f t="shared" si="25"/>
        <v>0.59297983569829205</v>
      </c>
      <c r="AK33" s="73">
        <f t="shared" si="26"/>
        <v>0.60119492158329035</v>
      </c>
      <c r="AL33" s="29">
        <f t="shared" si="4"/>
        <v>5.3317111612369479E-4</v>
      </c>
      <c r="AM33" s="29">
        <f t="shared" si="5"/>
        <v>1.5372215532575102E-3</v>
      </c>
      <c r="AN33" s="29">
        <f t="shared" si="46"/>
        <v>-6.3810658544818108E-4</v>
      </c>
      <c r="AO33" s="32">
        <f t="shared" si="42"/>
        <v>6.9454817027620991E-2</v>
      </c>
      <c r="AP33" s="32">
        <f t="shared" si="18"/>
        <v>0.6051063829787342</v>
      </c>
      <c r="AQ33" s="73">
        <f t="shared" si="43"/>
        <v>0.49272349272350713</v>
      </c>
      <c r="AR33" s="29">
        <f t="shared" si="44"/>
        <v>-6.3810658544818108E-4</v>
      </c>
      <c r="AS33" s="32">
        <f t="shared" si="45"/>
        <v>0.31185031185031536</v>
      </c>
      <c r="AT33" s="29">
        <f t="shared" si="21"/>
        <v>3.1805691434850039E-4</v>
      </c>
      <c r="AU33" s="29">
        <f t="shared" si="22"/>
        <v>2.4298940034782929E-3</v>
      </c>
      <c r="AV33" s="29">
        <f t="shared" si="27"/>
        <v>0.90243902439025581</v>
      </c>
      <c r="AW33" s="29">
        <f t="shared" si="28"/>
        <v>1.3619632122422432E-3</v>
      </c>
      <c r="AX33" s="29">
        <f t="shared" si="29"/>
        <v>4.4648730952587586E-3</v>
      </c>
      <c r="AY33" s="72">
        <f t="shared" si="30"/>
        <v>0</v>
      </c>
      <c r="BA33" t="str">
        <f t="shared" si="31"/>
        <v/>
      </c>
      <c r="BB33" t="str">
        <f t="shared" si="32"/>
        <v/>
      </c>
      <c r="BC33">
        <f t="shared" si="35"/>
        <v>0</v>
      </c>
      <c r="BD33" t="str">
        <f t="shared" si="33"/>
        <v/>
      </c>
      <c r="BE33" s="29" t="str">
        <f t="shared" si="34"/>
        <v/>
      </c>
    </row>
    <row r="34" spans="1:57">
      <c r="A34" s="1">
        <v>42552</v>
      </c>
      <c r="B34" s="74">
        <f t="shared" si="8"/>
        <v>5</v>
      </c>
      <c r="C34">
        <v>2931.8</v>
      </c>
      <c r="D34">
        <v>2933.61</v>
      </c>
      <c r="E34">
        <v>2938.26</v>
      </c>
      <c r="F34">
        <v>2938.21</v>
      </c>
      <c r="G34">
        <v>2935.2</v>
      </c>
      <c r="H34">
        <v>2944.85</v>
      </c>
      <c r="I34">
        <v>2931.8</v>
      </c>
      <c r="J34">
        <v>1016</v>
      </c>
      <c r="K34">
        <v>930</v>
      </c>
      <c r="L34">
        <v>2934.32</v>
      </c>
      <c r="M34" s="72">
        <v>2929.25</v>
      </c>
      <c r="N34">
        <v>2932.48</v>
      </c>
      <c r="O34">
        <v>2937.27</v>
      </c>
      <c r="P34">
        <v>2927.95</v>
      </c>
      <c r="Q34">
        <v>1444</v>
      </c>
      <c r="R34">
        <v>1335</v>
      </c>
      <c r="S34">
        <f>MAX(H34,O34)</f>
        <v>2944.85</v>
      </c>
      <c r="T34">
        <f t="shared" si="47"/>
        <v>2927.95</v>
      </c>
      <c r="U34" s="73">
        <f t="shared" si="9"/>
        <v>5.7553625697749043E-3</v>
      </c>
      <c r="V34">
        <f t="shared" si="10"/>
        <v>1016</v>
      </c>
      <c r="W34">
        <f t="shared" si="11"/>
        <v>1335</v>
      </c>
      <c r="Y34" s="29">
        <f t="shared" si="12"/>
        <v>5.7643768333447334E-3</v>
      </c>
      <c r="Z34" s="29">
        <f t="shared" si="13"/>
        <v>7.472605062289081E-4</v>
      </c>
      <c r="AA34" s="29">
        <f t="shared" si="23"/>
        <v>-4.209400617418319E-3</v>
      </c>
      <c r="AB34" s="29">
        <f t="shared" si="24"/>
        <v>1.5459619523564929E-3</v>
      </c>
      <c r="AC34" s="29">
        <f t="shared" si="36"/>
        <v>6.1717767639550385E-4</v>
      </c>
      <c r="AD34" s="29">
        <f t="shared" si="37"/>
        <v>2.2010005376108164E-3</v>
      </c>
      <c r="AE34" s="29">
        <f t="shared" si="38"/>
        <v>2.1839835188897671E-3</v>
      </c>
      <c r="AF34" s="29">
        <f t="shared" si="3"/>
        <v>1.1590251851414273E-3</v>
      </c>
      <c r="AG34" s="29">
        <f t="shared" si="14"/>
        <v>4.4413131465088447E-3</v>
      </c>
      <c r="AH34" s="29">
        <f t="shared" si="15"/>
        <v>3.1780590819708529E-3</v>
      </c>
      <c r="AI34" s="29">
        <f t="shared" si="41"/>
        <v>-2.9985416408606912E-4</v>
      </c>
      <c r="AJ34" s="73">
        <f t="shared" si="25"/>
        <v>0</v>
      </c>
      <c r="AK34" s="73">
        <f t="shared" si="26"/>
        <v>-0.16781609195403069</v>
      </c>
      <c r="AL34" s="29">
        <f t="shared" si="4"/>
        <v>-1.7293223287212273E-3</v>
      </c>
      <c r="AM34" s="29">
        <f t="shared" si="5"/>
        <v>-6.2725849196481752E-4</v>
      </c>
      <c r="AN34" s="29">
        <f t="shared" si="46"/>
        <v>2.3191252909048648E-4</v>
      </c>
      <c r="AO34" s="32">
        <f t="shared" si="42"/>
        <v>0.2605363984674105</v>
      </c>
      <c r="AP34" s="32">
        <f t="shared" si="18"/>
        <v>0.48605150214593568</v>
      </c>
      <c r="AQ34" s="73">
        <f t="shared" si="43"/>
        <v>0.26804733727811692</v>
      </c>
      <c r="AR34" s="29">
        <f t="shared" si="44"/>
        <v>2.3191252909048648E-4</v>
      </c>
      <c r="AS34" s="32">
        <f t="shared" si="45"/>
        <v>-0.10887573964497844</v>
      </c>
      <c r="AT34" s="29">
        <f t="shared" si="21"/>
        <v>1.1590251851414273E-3</v>
      </c>
      <c r="AU34" s="29">
        <f t="shared" si="22"/>
        <v>1.5459619523564929E-3</v>
      </c>
      <c r="AV34" s="29">
        <f t="shared" si="27"/>
        <v>0.49272349272350713</v>
      </c>
      <c r="AW34" s="29">
        <f t="shared" si="28"/>
        <v>1.5372215532575102E-3</v>
      </c>
      <c r="AX34" s="29">
        <f t="shared" si="29"/>
        <v>-6.3810658544818108E-4</v>
      </c>
      <c r="AY34" s="72">
        <f t="shared" si="30"/>
        <v>0</v>
      </c>
      <c r="BA34" t="str">
        <f t="shared" si="31"/>
        <v/>
      </c>
      <c r="BB34" t="str">
        <f t="shared" si="32"/>
        <v/>
      </c>
      <c r="BC34" t="str">
        <f t="shared" si="35"/>
        <v/>
      </c>
      <c r="BD34">
        <f t="shared" si="33"/>
        <v>0</v>
      </c>
      <c r="BE34" s="29" t="str">
        <f t="shared" si="34"/>
        <v/>
      </c>
    </row>
    <row r="35" spans="1:57">
      <c r="A35" s="1">
        <v>42555</v>
      </c>
      <c r="B35" s="74">
        <f t="shared" si="8"/>
        <v>1</v>
      </c>
      <c r="C35">
        <v>2924.29</v>
      </c>
      <c r="D35">
        <v>2923.54</v>
      </c>
      <c r="E35">
        <v>2933.02</v>
      </c>
      <c r="F35">
        <v>2937.92</v>
      </c>
      <c r="G35">
        <v>2984.47</v>
      </c>
      <c r="H35">
        <v>2984.47</v>
      </c>
      <c r="I35">
        <v>2923.54</v>
      </c>
      <c r="J35">
        <v>1116</v>
      </c>
      <c r="K35">
        <v>931</v>
      </c>
      <c r="L35">
        <v>2987.64</v>
      </c>
      <c r="M35" s="72">
        <v>2984.15</v>
      </c>
      <c r="N35">
        <v>2988.6</v>
      </c>
      <c r="O35">
        <v>2991.99</v>
      </c>
      <c r="P35">
        <v>2979.2</v>
      </c>
      <c r="Q35">
        <v>1421</v>
      </c>
      <c r="R35">
        <v>1335</v>
      </c>
      <c r="S35">
        <v>2992.5</v>
      </c>
      <c r="T35">
        <f t="shared" si="47"/>
        <v>2923.54</v>
      </c>
      <c r="U35" s="73">
        <f t="shared" si="9"/>
        <v>2.3313947679800343E-2</v>
      </c>
      <c r="V35">
        <f t="shared" si="10"/>
        <v>1421</v>
      </c>
      <c r="W35">
        <f t="shared" si="11"/>
        <v>931</v>
      </c>
      <c r="Y35" s="29">
        <f t="shared" si="12"/>
        <v>2.3581792503479491E-2</v>
      </c>
      <c r="Z35" s="29">
        <f t="shared" si="13"/>
        <v>-2.7967652267181769E-3</v>
      </c>
      <c r="AA35" s="29">
        <f t="shared" si="23"/>
        <v>-1.3041081248355746E-3</v>
      </c>
      <c r="AB35" s="29">
        <f t="shared" si="24"/>
        <v>2.2009839554964845E-2</v>
      </c>
      <c r="AC35" s="29">
        <f t="shared" si="36"/>
        <v>-2.5650540597528228E-4</v>
      </c>
      <c r="AD35" s="29">
        <f t="shared" si="37"/>
        <v>2.9808927525984911E-3</v>
      </c>
      <c r="AE35" s="29">
        <f t="shared" si="38"/>
        <v>4.6501317970321851E-3</v>
      </c>
      <c r="AF35" s="29">
        <f t="shared" si="3"/>
        <v>2.0370460464882903E-2</v>
      </c>
      <c r="AG35" s="29">
        <f t="shared" si="14"/>
        <v>2.0626965870858095E-2</v>
      </c>
      <c r="AH35" s="29">
        <f t="shared" si="15"/>
        <v>4.2839097600453875E-3</v>
      </c>
      <c r="AI35" s="29">
        <f t="shared" si="41"/>
        <v>1.0616014432806044E-3</v>
      </c>
      <c r="AJ35" s="73">
        <f t="shared" si="25"/>
        <v>1.2309207287050747E-2</v>
      </c>
      <c r="AK35" s="73">
        <f t="shared" si="26"/>
        <v>0.1467257508616458</v>
      </c>
      <c r="AL35" s="29">
        <f t="shared" si="4"/>
        <v>-1.1688289096986985E-3</v>
      </c>
      <c r="AM35" s="29">
        <f t="shared" ref="AM35:AM58" si="48">LN(N35/L35)</f>
        <v>3.2127224082609349E-4</v>
      </c>
      <c r="AN35" s="29">
        <f t="shared" si="46"/>
        <v>2.1753334148989594E-2</v>
      </c>
      <c r="AO35" s="32">
        <f t="shared" si="42"/>
        <v>1</v>
      </c>
      <c r="AP35" s="32">
        <f t="shared" si="18"/>
        <v>0.73494917904613899</v>
      </c>
      <c r="AQ35" s="73">
        <f t="shared" si="43"/>
        <v>0.9434454756380497</v>
      </c>
      <c r="AR35" s="29">
        <f t="shared" si="44"/>
        <v>2.1753334148989594E-2</v>
      </c>
      <c r="AS35" s="32">
        <f t="shared" si="45"/>
        <v>1.3921113689095647E-2</v>
      </c>
      <c r="AT35" s="29">
        <f t="shared" si="21"/>
        <v>2.0626965870858095E-2</v>
      </c>
      <c r="AU35" s="29">
        <f t="shared" si="22"/>
        <v>3.1502422245448815E-3</v>
      </c>
      <c r="AV35" s="29">
        <f t="shared" si="27"/>
        <v>0.26804733727811692</v>
      </c>
      <c r="AW35" s="29">
        <f t="shared" si="28"/>
        <v>-6.2725849196481752E-4</v>
      </c>
      <c r="AX35" s="29">
        <f t="shared" si="29"/>
        <v>2.3191252909048648E-4</v>
      </c>
      <c r="AY35" s="72">
        <f t="shared" si="30"/>
        <v>1</v>
      </c>
      <c r="BA35" t="str">
        <f t="shared" si="31"/>
        <v/>
      </c>
      <c r="BB35" t="str">
        <f t="shared" si="32"/>
        <v/>
      </c>
      <c r="BC35" t="str">
        <f t="shared" si="35"/>
        <v/>
      </c>
      <c r="BD35" t="str">
        <f t="shared" si="33"/>
        <v/>
      </c>
      <c r="BE35" s="29" t="str">
        <f t="shared" si="34"/>
        <v/>
      </c>
    </row>
    <row r="36" spans="1:57">
      <c r="A36" s="1">
        <v>42556</v>
      </c>
      <c r="B36" s="74">
        <f t="shared" si="8"/>
        <v>2</v>
      </c>
      <c r="C36">
        <v>2991.75</v>
      </c>
      <c r="D36">
        <v>2994.45</v>
      </c>
      <c r="E36">
        <v>2991.15</v>
      </c>
      <c r="F36">
        <v>2997.45</v>
      </c>
      <c r="G36">
        <v>3000.66</v>
      </c>
      <c r="H36">
        <v>3008.63</v>
      </c>
      <c r="I36">
        <v>2990.64</v>
      </c>
      <c r="J36">
        <v>1051</v>
      </c>
      <c r="K36">
        <v>935</v>
      </c>
      <c r="L36">
        <v>3001.91</v>
      </c>
      <c r="M36" s="72">
        <v>3001.48</v>
      </c>
      <c r="N36">
        <v>3006.39</v>
      </c>
      <c r="O36">
        <v>3009.46</v>
      </c>
      <c r="P36">
        <v>2999.78</v>
      </c>
      <c r="Q36">
        <v>1418</v>
      </c>
      <c r="R36">
        <v>1445</v>
      </c>
      <c r="S36">
        <f t="shared" ref="S36:S42" si="49">MAX(H36,O36)</f>
        <v>3009.46</v>
      </c>
      <c r="T36">
        <f t="shared" si="47"/>
        <v>2990.64</v>
      </c>
      <c r="U36" s="73">
        <f t="shared" si="9"/>
        <v>6.2732493523816766E-3</v>
      </c>
      <c r="V36">
        <f t="shared" si="10"/>
        <v>1418</v>
      </c>
      <c r="W36">
        <f t="shared" si="11"/>
        <v>935</v>
      </c>
      <c r="Y36" s="29">
        <f t="shared" si="12"/>
        <v>6.290632572908887E-3</v>
      </c>
      <c r="Z36" s="29">
        <f t="shared" ref="Z36:Z58" si="50">LN(C36/N35)</f>
        <v>1.0534501463329614E-3</v>
      </c>
      <c r="AA36" s="29">
        <f t="shared" si="23"/>
        <v>-1.0206372387948433E-3</v>
      </c>
      <c r="AB36" s="29">
        <f t="shared" si="24"/>
        <v>5.2526121135868945E-3</v>
      </c>
      <c r="AC36" s="29">
        <f t="shared" si="36"/>
        <v>9.0207483314659078E-4</v>
      </c>
      <c r="AD36" s="29">
        <f t="shared" si="37"/>
        <v>-2.0057162981547823E-4</v>
      </c>
      <c r="AE36" s="29">
        <f t="shared" si="38"/>
        <v>1.9034267417820459E-3</v>
      </c>
      <c r="AF36" s="29">
        <f t="shared" si="3"/>
        <v>2.9737640001698028E-3</v>
      </c>
      <c r="AG36" s="29">
        <f t="shared" si="14"/>
        <v>5.9974143265635891E-3</v>
      </c>
      <c r="AH36" s="29">
        <f t="shared" si="15"/>
        <v>3.2217080272102815E-3</v>
      </c>
      <c r="AI36" s="29">
        <f t="shared" si="41"/>
        <v>4.1648827687763368E-4</v>
      </c>
      <c r="AJ36" s="73">
        <f t="shared" si="25"/>
        <v>6.1700944969433728E-2</v>
      </c>
      <c r="AK36" s="73">
        <f t="shared" si="26"/>
        <v>-0.11339633129516047</v>
      </c>
      <c r="AL36" s="29">
        <f t="shared" si="4"/>
        <v>-1.432523959747011E-4</v>
      </c>
      <c r="AM36" s="29">
        <f t="shared" si="48"/>
        <v>1.4912706856353365E-3</v>
      </c>
      <c r="AN36" s="29">
        <f t="shared" si="46"/>
        <v>4.8815229626827852E-3</v>
      </c>
      <c r="AO36" s="32">
        <f t="shared" si="42"/>
        <v>0.55697609783212065</v>
      </c>
      <c r="AP36" s="32">
        <f t="shared" si="18"/>
        <v>0.6828512396693992</v>
      </c>
      <c r="AQ36" s="73">
        <f t="shared" si="43"/>
        <v>0.83687566418702775</v>
      </c>
      <c r="AR36" s="29">
        <f t="shared" si="44"/>
        <v>4.8815229626827852E-3</v>
      </c>
      <c r="AS36" s="32">
        <f t="shared" si="45"/>
        <v>0.23804463336875553</v>
      </c>
      <c r="AT36" s="29">
        <f t="shared" si="21"/>
        <v>3.3448531510737339E-3</v>
      </c>
      <c r="AU36" s="29">
        <f t="shared" si="22"/>
        <v>2.2010707884155701E-3</v>
      </c>
      <c r="AV36" s="29">
        <f t="shared" si="27"/>
        <v>0.9434454756380497</v>
      </c>
      <c r="AW36" s="29">
        <f t="shared" si="28"/>
        <v>3.2127224082609349E-4</v>
      </c>
      <c r="AX36" s="29">
        <f t="shared" si="29"/>
        <v>2.1753334148989594E-2</v>
      </c>
      <c r="AY36" s="72">
        <f t="shared" si="30"/>
        <v>0</v>
      </c>
      <c r="BA36">
        <f t="shared" si="31"/>
        <v>0</v>
      </c>
      <c r="BB36" t="str">
        <f t="shared" si="32"/>
        <v/>
      </c>
      <c r="BC36" t="str">
        <f t="shared" si="35"/>
        <v/>
      </c>
      <c r="BD36" t="str">
        <f t="shared" si="33"/>
        <v/>
      </c>
      <c r="BE36" s="29" t="str">
        <f t="shared" si="34"/>
        <v/>
      </c>
    </row>
    <row r="37" spans="1:57">
      <c r="A37" s="1">
        <v>42557</v>
      </c>
      <c r="B37" s="74">
        <f t="shared" si="8"/>
        <v>3</v>
      </c>
      <c r="C37">
        <v>2998.52</v>
      </c>
      <c r="D37">
        <v>2994.1</v>
      </c>
      <c r="E37">
        <v>3000.4</v>
      </c>
      <c r="F37">
        <v>2995.12</v>
      </c>
      <c r="G37">
        <v>3001.07</v>
      </c>
      <c r="H37">
        <v>3004.11</v>
      </c>
      <c r="I37">
        <v>2985.65</v>
      </c>
      <c r="J37">
        <v>1108</v>
      </c>
      <c r="K37">
        <v>1020</v>
      </c>
      <c r="L37">
        <v>3002.76</v>
      </c>
      <c r="M37" s="72">
        <v>3006.76</v>
      </c>
      <c r="N37">
        <v>3017.29</v>
      </c>
      <c r="O37">
        <v>3017.29</v>
      </c>
      <c r="P37">
        <v>3003.12</v>
      </c>
      <c r="Q37">
        <v>1500</v>
      </c>
      <c r="R37">
        <v>1422</v>
      </c>
      <c r="S37">
        <f t="shared" si="49"/>
        <v>3017.29</v>
      </c>
      <c r="T37">
        <f t="shared" si="47"/>
        <v>2985.65</v>
      </c>
      <c r="U37" s="73">
        <f t="shared" si="9"/>
        <v>1.0541598949799193E-2</v>
      </c>
      <c r="V37">
        <f t="shared" si="10"/>
        <v>1500</v>
      </c>
      <c r="W37">
        <f t="shared" si="11"/>
        <v>1020</v>
      </c>
      <c r="Y37" s="29">
        <f t="shared" si="12"/>
        <v>1.0551872256980068E-2</v>
      </c>
      <c r="Z37" s="29">
        <f t="shared" si="50"/>
        <v>-2.6211898283210605E-3</v>
      </c>
      <c r="AA37" s="29">
        <f t="shared" si="23"/>
        <v>0</v>
      </c>
      <c r="AB37" s="29">
        <f t="shared" si="24"/>
        <v>1.0541598949799193E-2</v>
      </c>
      <c r="AC37" s="29">
        <f t="shared" si="36"/>
        <v>-1.4751480325855E-3</v>
      </c>
      <c r="AD37" s="29">
        <f t="shared" si="37"/>
        <v>6.2677950749372136E-4</v>
      </c>
      <c r="AE37" s="29">
        <f t="shared" si="38"/>
        <v>-1.1345360631265196E-3</v>
      </c>
      <c r="AF37" s="29">
        <f t="shared" si="3"/>
        <v>8.5005813849017571E-4</v>
      </c>
      <c r="AG37" s="29">
        <f t="shared" si="14"/>
        <v>6.1638724911714663E-3</v>
      </c>
      <c r="AH37" s="29">
        <f t="shared" si="15"/>
        <v>4.7073292902032769E-3</v>
      </c>
      <c r="AI37" s="29">
        <f t="shared" si="41"/>
        <v>5.6297398315257837E-4</v>
      </c>
      <c r="AJ37" s="73">
        <f t="shared" si="25"/>
        <v>0.69718309859154204</v>
      </c>
      <c r="AK37" s="73">
        <f t="shared" si="26"/>
        <v>1.123510292524363</v>
      </c>
      <c r="AL37" s="29">
        <f t="shared" si="4"/>
        <v>1.3312213257352995E-3</v>
      </c>
      <c r="AM37" s="29">
        <f t="shared" si="48"/>
        <v>4.8272118054818328E-3</v>
      </c>
      <c r="AN37" s="29">
        <f t="shared" si="46"/>
        <v>6.2402439271248339E-3</v>
      </c>
      <c r="AO37" s="32">
        <f t="shared" si="42"/>
        <v>0.83531960996749954</v>
      </c>
      <c r="AP37" s="32">
        <f t="shared" si="18"/>
        <v>1</v>
      </c>
      <c r="AQ37" s="73">
        <f t="shared" si="43"/>
        <v>1</v>
      </c>
      <c r="AR37" s="29">
        <f t="shared" si="44"/>
        <v>6.2402439271248339E-3</v>
      </c>
      <c r="AS37" s="32">
        <f t="shared" si="45"/>
        <v>0.45922882427306588</v>
      </c>
      <c r="AT37" s="29">
        <f t="shared" ref="AT37:AT58" si="51">LN(G37/I37)</f>
        <v>5.1514131611647149E-3</v>
      </c>
      <c r="AU37" s="29">
        <f t="shared" ref="AU37:AU58" si="52">LN(N37/P37)</f>
        <v>4.7073292902032769E-3</v>
      </c>
      <c r="AV37" s="29">
        <f t="shared" si="27"/>
        <v>0.83687566418702775</v>
      </c>
      <c r="AW37" s="29">
        <f t="shared" si="28"/>
        <v>1.4912706856353365E-3</v>
      </c>
      <c r="AX37" s="29">
        <f t="shared" si="29"/>
        <v>4.8815229626827852E-3</v>
      </c>
      <c r="AY37" s="72">
        <f t="shared" si="30"/>
        <v>0</v>
      </c>
      <c r="BA37" t="str">
        <f t="shared" si="31"/>
        <v/>
      </c>
      <c r="BB37">
        <f t="shared" si="32"/>
        <v>0.5</v>
      </c>
      <c r="BC37" t="str">
        <f t="shared" si="35"/>
        <v/>
      </c>
      <c r="BD37" t="str">
        <f t="shared" si="33"/>
        <v/>
      </c>
      <c r="BE37" s="29">
        <f t="shared" si="34"/>
        <v>2.4136059027409164E-3</v>
      </c>
    </row>
    <row r="38" spans="1:57">
      <c r="A38" s="1">
        <v>42558</v>
      </c>
      <c r="B38" s="74">
        <f t="shared" si="8"/>
        <v>4</v>
      </c>
      <c r="C38">
        <v>3009.35</v>
      </c>
      <c r="D38">
        <v>3006.12</v>
      </c>
      <c r="E38">
        <v>3009.84</v>
      </c>
      <c r="F38">
        <v>3005.7</v>
      </c>
      <c r="G38">
        <v>3002.51</v>
      </c>
      <c r="H38">
        <v>3018.74</v>
      </c>
      <c r="I38">
        <v>2995.4</v>
      </c>
      <c r="J38">
        <v>1001</v>
      </c>
      <c r="K38">
        <v>1126</v>
      </c>
      <c r="L38">
        <v>3003.97</v>
      </c>
      <c r="M38" s="72">
        <v>3006.81</v>
      </c>
      <c r="N38">
        <v>3016.85</v>
      </c>
      <c r="O38">
        <v>3023.65</v>
      </c>
      <c r="P38">
        <v>3002.15</v>
      </c>
      <c r="Q38">
        <v>1429</v>
      </c>
      <c r="R38">
        <v>1347</v>
      </c>
      <c r="S38">
        <f t="shared" si="49"/>
        <v>3023.65</v>
      </c>
      <c r="T38">
        <f t="shared" si="47"/>
        <v>2995.4</v>
      </c>
      <c r="U38" s="73">
        <f t="shared" si="9"/>
        <v>9.3869323019112674E-3</v>
      </c>
      <c r="V38">
        <f t="shared" si="10"/>
        <v>1429</v>
      </c>
      <c r="W38">
        <f t="shared" si="11"/>
        <v>1126</v>
      </c>
      <c r="Y38" s="29">
        <f t="shared" si="12"/>
        <v>9.3874092411982656E-3</v>
      </c>
      <c r="Z38" s="29">
        <f t="shared" si="50"/>
        <v>-2.6349689359217152E-3</v>
      </c>
      <c r="AA38" s="29">
        <f t="shared" si="23"/>
        <v>-2.2514702003145772E-3</v>
      </c>
      <c r="AB38" s="29">
        <f t="shared" si="24"/>
        <v>7.1354621015966716E-3</v>
      </c>
      <c r="AC38" s="29">
        <f t="shared" si="36"/>
        <v>-1.0738979033785791E-3</v>
      </c>
      <c r="AD38" s="29">
        <f t="shared" si="37"/>
        <v>1.6281260471339752E-4</v>
      </c>
      <c r="AE38" s="29">
        <f t="shared" si="38"/>
        <v>-1.2136226458636548E-3</v>
      </c>
      <c r="AF38" s="29">
        <f t="shared" si="3"/>
        <v>-2.27550307272976E-3</v>
      </c>
      <c r="AG38" s="29">
        <f t="shared" si="14"/>
        <v>7.7617472077011109E-3</v>
      </c>
      <c r="AH38" s="29">
        <f t="shared" si="15"/>
        <v>7.1360122262186096E-3</v>
      </c>
      <c r="AI38" s="29">
        <f t="shared" si="41"/>
        <v>4.8614164327648123E-4</v>
      </c>
      <c r="AJ38" s="73">
        <f t="shared" si="25"/>
        <v>0.59768637532133684</v>
      </c>
      <c r="AK38" s="73">
        <f t="shared" si="26"/>
        <v>0.93787489288775328</v>
      </c>
      <c r="AL38" s="29">
        <f t="shared" ref="AL38:AL58" si="53">LN(M38/L38)</f>
        <v>9.4496894291110827E-4</v>
      </c>
      <c r="AM38" s="29">
        <f t="shared" si="48"/>
        <v>4.2784935101547123E-3</v>
      </c>
      <c r="AN38" s="29">
        <f t="shared" si="46"/>
        <v>2.4891320807012836E-3</v>
      </c>
      <c r="AO38" s="32">
        <f t="shared" si="42"/>
        <v>0.30462724935733598</v>
      </c>
      <c r="AP38" s="32">
        <f t="shared" si="18"/>
        <v>0.68372093023254965</v>
      </c>
      <c r="AQ38" s="73">
        <f t="shared" si="43"/>
        <v>0.75929203539822365</v>
      </c>
      <c r="AR38" s="29">
        <f t="shared" si="44"/>
        <v>2.4891320807012836E-3</v>
      </c>
      <c r="AS38" s="32">
        <f t="shared" si="45"/>
        <v>0.45592920353982685</v>
      </c>
      <c r="AT38" s="29">
        <f t="shared" si="51"/>
        <v>2.3708269481655152E-3</v>
      </c>
      <c r="AU38" s="29">
        <f t="shared" si="52"/>
        <v>4.884542025903979E-3</v>
      </c>
      <c r="AV38" s="29">
        <f t="shared" si="27"/>
        <v>1</v>
      </c>
      <c r="AW38" s="29">
        <f t="shared" si="28"/>
        <v>4.8272118054818328E-3</v>
      </c>
      <c r="AX38" s="29">
        <f t="shared" si="29"/>
        <v>6.2402439271248339E-3</v>
      </c>
      <c r="AY38" s="72">
        <f t="shared" si="30"/>
        <v>0</v>
      </c>
      <c r="BA38" t="str">
        <f t="shared" si="31"/>
        <v/>
      </c>
      <c r="BB38" t="str">
        <f t="shared" si="32"/>
        <v/>
      </c>
      <c r="BC38">
        <f t="shared" si="35"/>
        <v>0</v>
      </c>
      <c r="BD38" t="str">
        <f t="shared" si="33"/>
        <v/>
      </c>
      <c r="BE38" s="29" t="str">
        <f t="shared" si="34"/>
        <v/>
      </c>
    </row>
    <row r="39" spans="1:57">
      <c r="A39" s="1">
        <v>42559</v>
      </c>
      <c r="B39" s="74">
        <f t="shared" si="8"/>
        <v>5</v>
      </c>
      <c r="C39">
        <v>3000.33</v>
      </c>
      <c r="D39">
        <v>2996.37</v>
      </c>
      <c r="E39">
        <v>3001.18</v>
      </c>
      <c r="F39">
        <v>2993.23</v>
      </c>
      <c r="G39">
        <v>2990.68</v>
      </c>
      <c r="H39">
        <v>3001.18</v>
      </c>
      <c r="I39">
        <v>2983.89</v>
      </c>
      <c r="J39">
        <v>935</v>
      </c>
      <c r="K39">
        <v>1019</v>
      </c>
      <c r="L39">
        <v>2990.43</v>
      </c>
      <c r="M39" s="72">
        <v>2990.36</v>
      </c>
      <c r="N39">
        <v>2988.09</v>
      </c>
      <c r="O39">
        <v>2999.34</v>
      </c>
      <c r="P39">
        <v>2987.36</v>
      </c>
      <c r="Q39">
        <v>1408</v>
      </c>
      <c r="R39">
        <v>1349</v>
      </c>
      <c r="S39">
        <f t="shared" si="49"/>
        <v>3001.18</v>
      </c>
      <c r="T39">
        <f t="shared" si="47"/>
        <v>2983.89</v>
      </c>
      <c r="U39" s="73">
        <f t="shared" si="9"/>
        <v>5.7777262748958513E-3</v>
      </c>
      <c r="V39">
        <f t="shared" si="10"/>
        <v>935</v>
      </c>
      <c r="W39">
        <f t="shared" si="11"/>
        <v>1019</v>
      </c>
      <c r="Y39" s="29">
        <f t="shared" si="12"/>
        <v>5.7626994363953179E-3</v>
      </c>
      <c r="Z39" s="29">
        <f t="shared" si="50"/>
        <v>-5.4909580592015584E-3</v>
      </c>
      <c r="AA39" s="29">
        <f t="shared" si="23"/>
        <v>-4.3711573672797288E-3</v>
      </c>
      <c r="AB39" s="29">
        <f t="shared" si="24"/>
        <v>1.4065689076162998E-3</v>
      </c>
      <c r="AC39" s="29">
        <f t="shared" si="36"/>
        <v>-1.3207265915004371E-3</v>
      </c>
      <c r="AD39" s="29">
        <f t="shared" si="37"/>
        <v>2.8326204761242334E-4</v>
      </c>
      <c r="AE39" s="29">
        <f t="shared" si="38"/>
        <v>-2.3692107265528297E-3</v>
      </c>
      <c r="AF39" s="29">
        <f t="shared" si="3"/>
        <v>-3.2214963238824139E-3</v>
      </c>
      <c r="AG39" s="29">
        <f t="shared" si="14"/>
        <v>5.7777262748958513E-3</v>
      </c>
      <c r="AH39" s="29">
        <f t="shared" si="15"/>
        <v>4.0022102296711701E-3</v>
      </c>
      <c r="AI39" s="29">
        <f t="shared" si="41"/>
        <v>-8.3596523102148122E-5</v>
      </c>
      <c r="AJ39" s="73">
        <f t="shared" si="25"/>
        <v>0.95083863504916655</v>
      </c>
      <c r="AK39" s="73">
        <f t="shared" si="26"/>
        <v>1.9063042220937019</v>
      </c>
      <c r="AL39" s="29">
        <f t="shared" si="53"/>
        <v>-2.3408278840395987E-5</v>
      </c>
      <c r="AM39" s="29">
        <f t="shared" si="48"/>
        <v>-7.8280247268273343E-4</v>
      </c>
      <c r="AN39" s="29">
        <f t="shared" si="46"/>
        <v>-4.0878953196673198E-3</v>
      </c>
      <c r="AO39" s="32">
        <f t="shared" si="42"/>
        <v>0.39271255060728616</v>
      </c>
      <c r="AP39" s="32">
        <f t="shared" si="18"/>
        <v>6.0934891485811112E-2</v>
      </c>
      <c r="AQ39" s="73">
        <f t="shared" si="43"/>
        <v>0.2429149797571013</v>
      </c>
      <c r="AR39" s="29">
        <f t="shared" si="44"/>
        <v>-4.0878953196673198E-3</v>
      </c>
      <c r="AS39" s="32">
        <f t="shared" si="45"/>
        <v>-0.13533834586464405</v>
      </c>
      <c r="AT39" s="29">
        <f t="shared" si="51"/>
        <v>2.2729679034011519E-3</v>
      </c>
      <c r="AU39" s="29">
        <f t="shared" si="52"/>
        <v>2.4433306399751714E-4</v>
      </c>
      <c r="AV39" s="29">
        <f t="shared" si="27"/>
        <v>0.75929203539822365</v>
      </c>
      <c r="AW39" s="29">
        <f t="shared" si="28"/>
        <v>4.2784935101547123E-3</v>
      </c>
      <c r="AX39" s="29">
        <f t="shared" si="29"/>
        <v>2.4891320807012836E-3</v>
      </c>
      <c r="AY39" s="72">
        <f t="shared" si="30"/>
        <v>0</v>
      </c>
      <c r="BA39" t="str">
        <f t="shared" si="31"/>
        <v/>
      </c>
      <c r="BB39" t="str">
        <f t="shared" si="32"/>
        <v/>
      </c>
      <c r="BC39" t="str">
        <f t="shared" si="35"/>
        <v/>
      </c>
      <c r="BD39">
        <f t="shared" si="33"/>
        <v>0</v>
      </c>
      <c r="BE39" s="29" t="str">
        <f t="shared" si="34"/>
        <v/>
      </c>
    </row>
    <row r="40" spans="1:57">
      <c r="A40" s="1">
        <v>42562</v>
      </c>
      <c r="B40" s="74">
        <f t="shared" si="8"/>
        <v>1</v>
      </c>
      <c r="C40">
        <v>2993.75</v>
      </c>
      <c r="D40">
        <v>2997.73</v>
      </c>
      <c r="E40">
        <v>2997.97</v>
      </c>
      <c r="F40">
        <v>3002.99</v>
      </c>
      <c r="G40">
        <v>3015.27</v>
      </c>
      <c r="H40">
        <v>3016.75</v>
      </c>
      <c r="I40">
        <v>2992.22</v>
      </c>
      <c r="J40">
        <v>1051</v>
      </c>
      <c r="K40">
        <v>1007</v>
      </c>
      <c r="L40">
        <v>3017</v>
      </c>
      <c r="M40" s="72">
        <v>3018.48</v>
      </c>
      <c r="N40">
        <v>2994.92</v>
      </c>
      <c r="O40">
        <v>3022.94</v>
      </c>
      <c r="P40">
        <v>2990.91</v>
      </c>
      <c r="Q40">
        <v>1334</v>
      </c>
      <c r="R40">
        <v>1451</v>
      </c>
      <c r="S40">
        <f t="shared" si="49"/>
        <v>3022.94</v>
      </c>
      <c r="T40">
        <f t="shared" si="47"/>
        <v>2990.91</v>
      </c>
      <c r="U40" s="73">
        <f t="shared" si="9"/>
        <v>1.0652178842794785E-2</v>
      </c>
      <c r="V40">
        <f t="shared" si="10"/>
        <v>1334</v>
      </c>
      <c r="W40">
        <f t="shared" si="11"/>
        <v>1451</v>
      </c>
      <c r="Y40" s="29">
        <f t="shared" si="12"/>
        <v>1.0698956158663949E-2</v>
      </c>
      <c r="Z40" s="29">
        <f t="shared" si="50"/>
        <v>1.8923948782023068E-3</v>
      </c>
      <c r="AA40" s="29">
        <f t="shared" si="23"/>
        <v>-9.3123477417182202E-3</v>
      </c>
      <c r="AB40" s="29">
        <f t="shared" si="24"/>
        <v>1.3398311010765925E-3</v>
      </c>
      <c r="AC40" s="29">
        <f t="shared" si="36"/>
        <v>1.328553407642171E-3</v>
      </c>
      <c r="AD40" s="29">
        <f t="shared" si="37"/>
        <v>1.4086107821363939E-3</v>
      </c>
      <c r="AE40" s="29">
        <f t="shared" si="38"/>
        <v>3.0816768152302733E-3</v>
      </c>
      <c r="AF40" s="29">
        <f t="shared" si="3"/>
        <v>7.1625962313040534E-3</v>
      </c>
      <c r="AG40" s="29">
        <f t="shared" si="14"/>
        <v>8.1645061507323972E-3</v>
      </c>
      <c r="AH40" s="29">
        <f t="shared" si="15"/>
        <v>1.0652178842794785E-2</v>
      </c>
      <c r="AI40" s="29">
        <f t="shared" si="41"/>
        <v>5.7358176853164098E-4</v>
      </c>
      <c r="AJ40" s="73">
        <f t="shared" si="25"/>
        <v>6.237260497350948E-2</v>
      </c>
      <c r="AK40" s="73">
        <f t="shared" si="26"/>
        <v>-0.16836526701996007</v>
      </c>
      <c r="AL40" s="29">
        <f t="shared" si="53"/>
        <v>4.9043324794862525E-4</v>
      </c>
      <c r="AM40" s="29">
        <f t="shared" si="48"/>
        <v>-7.345440151570206E-3</v>
      </c>
      <c r="AN40" s="29">
        <f t="shared" si="46"/>
        <v>3.9073784826537081E-4</v>
      </c>
      <c r="AO40" s="32">
        <f t="shared" si="42"/>
        <v>0.93966571545046862</v>
      </c>
      <c r="AP40" s="32">
        <f t="shared" si="18"/>
        <v>0.12519512956603787</v>
      </c>
      <c r="AQ40" s="73">
        <f t="shared" si="43"/>
        <v>0.12519512956603787</v>
      </c>
      <c r="AR40" s="29">
        <f t="shared" si="44"/>
        <v>3.9073784826537081E-4</v>
      </c>
      <c r="AS40" s="32">
        <f t="shared" si="45"/>
        <v>-0.6893537308772959</v>
      </c>
      <c r="AT40" s="29">
        <f t="shared" si="51"/>
        <v>7.6737915875515379E-3</v>
      </c>
      <c r="AU40" s="29">
        <f t="shared" si="52"/>
        <v>1.3398311010765925E-3</v>
      </c>
      <c r="AV40" s="29">
        <f t="shared" si="27"/>
        <v>0.2429149797571013</v>
      </c>
      <c r="AW40" s="29">
        <f t="shared" si="28"/>
        <v>-7.8280247268273343E-4</v>
      </c>
      <c r="AX40" s="29">
        <f t="shared" si="29"/>
        <v>-4.0878953196673198E-3</v>
      </c>
      <c r="AY40" s="72">
        <f t="shared" si="30"/>
        <v>1</v>
      </c>
      <c r="BA40" t="str">
        <f t="shared" si="31"/>
        <v/>
      </c>
      <c r="BB40" t="str">
        <f t="shared" si="32"/>
        <v/>
      </c>
      <c r="BC40" t="str">
        <f t="shared" si="35"/>
        <v/>
      </c>
      <c r="BD40" t="str">
        <f t="shared" si="33"/>
        <v/>
      </c>
      <c r="BE40" s="29" t="str">
        <f t="shared" si="34"/>
        <v/>
      </c>
    </row>
    <row r="41" spans="1:57">
      <c r="A41" s="1">
        <v>42563</v>
      </c>
      <c r="B41" s="74">
        <f t="shared" si="8"/>
        <v>2</v>
      </c>
      <c r="C41">
        <v>2992.52</v>
      </c>
      <c r="D41">
        <v>2994.41</v>
      </c>
      <c r="E41">
        <v>3000.86</v>
      </c>
      <c r="F41">
        <v>2995.75</v>
      </c>
      <c r="G41">
        <v>2994.89</v>
      </c>
      <c r="H41">
        <v>3020.78</v>
      </c>
      <c r="I41">
        <v>2984.42</v>
      </c>
      <c r="J41">
        <v>1013</v>
      </c>
      <c r="K41">
        <v>1104</v>
      </c>
      <c r="L41">
        <v>2995.08</v>
      </c>
      <c r="M41" s="72">
        <v>2998.25</v>
      </c>
      <c r="N41">
        <v>3049.38</v>
      </c>
      <c r="O41">
        <v>3049.38</v>
      </c>
      <c r="P41">
        <v>2995.08</v>
      </c>
      <c r="Q41">
        <v>1500</v>
      </c>
      <c r="R41">
        <v>1300</v>
      </c>
      <c r="S41">
        <f t="shared" si="49"/>
        <v>3049.38</v>
      </c>
      <c r="T41">
        <f t="shared" si="47"/>
        <v>2984.42</v>
      </c>
      <c r="U41" s="73">
        <f t="shared" si="9"/>
        <v>2.1532868159573299E-2</v>
      </c>
      <c r="V41">
        <f t="shared" si="10"/>
        <v>1500</v>
      </c>
      <c r="W41">
        <f t="shared" si="11"/>
        <v>1104</v>
      </c>
      <c r="Y41" s="29">
        <f t="shared" si="12"/>
        <v>2.1707457260101867E-2</v>
      </c>
      <c r="Z41" s="29">
        <f t="shared" si="50"/>
        <v>-8.0167822259182529E-4</v>
      </c>
      <c r="AA41" s="29">
        <f t="shared" si="23"/>
        <v>0</v>
      </c>
      <c r="AB41" s="29">
        <f t="shared" si="24"/>
        <v>2.1532868159573299E-2</v>
      </c>
      <c r="AC41" s="29">
        <f t="shared" si="36"/>
        <v>6.3137536693582763E-4</v>
      </c>
      <c r="AD41" s="29">
        <f t="shared" si="37"/>
        <v>2.7830724509764165E-3</v>
      </c>
      <c r="AE41" s="29">
        <f t="shared" si="38"/>
        <v>1.0787757777270504E-3</v>
      </c>
      <c r="AF41" s="29">
        <f t="shared" si="3"/>
        <v>7.9166121036601707E-4</v>
      </c>
      <c r="AG41" s="29">
        <f t="shared" si="14"/>
        <v>1.2109653077105957E-2</v>
      </c>
      <c r="AH41" s="29">
        <f t="shared" si="15"/>
        <v>1.7967348870898615E-2</v>
      </c>
      <c r="AI41" s="29">
        <f t="shared" si="41"/>
        <v>6.343938285635373E-5</v>
      </c>
      <c r="AJ41" s="73">
        <f t="shared" si="25"/>
        <v>0.2227722772277195</v>
      </c>
      <c r="AK41" s="73">
        <f t="shared" si="26"/>
        <v>0.28877887788778778</v>
      </c>
      <c r="AL41" s="29">
        <f t="shared" si="53"/>
        <v>1.057842733709321E-3</v>
      </c>
      <c r="AM41" s="29">
        <f t="shared" si="48"/>
        <v>1.7967348870898615E-2</v>
      </c>
      <c r="AN41" s="29">
        <f t="shared" si="46"/>
        <v>1.8822449464120743E-2</v>
      </c>
      <c r="AO41" s="32">
        <f t="shared" si="42"/>
        <v>0.28795379537953142</v>
      </c>
      <c r="AP41" s="32">
        <f t="shared" si="18"/>
        <v>1</v>
      </c>
      <c r="AQ41" s="73">
        <f t="shared" si="43"/>
        <v>1</v>
      </c>
      <c r="AR41" s="29">
        <f t="shared" si="44"/>
        <v>1.8822449464120743E-2</v>
      </c>
      <c r="AS41" s="32">
        <f t="shared" si="45"/>
        <v>0.83589901477832751</v>
      </c>
      <c r="AT41" s="29">
        <f t="shared" si="51"/>
        <v>3.5020799058184354E-3</v>
      </c>
      <c r="AU41" s="29">
        <f t="shared" si="52"/>
        <v>1.7967348870898615E-2</v>
      </c>
      <c r="AV41" s="29">
        <f t="shared" si="27"/>
        <v>0.12519512956603787</v>
      </c>
      <c r="AW41" s="29">
        <f t="shared" si="28"/>
        <v>-7.345440151570206E-3</v>
      </c>
      <c r="AX41" s="29">
        <f t="shared" si="29"/>
        <v>3.9073784826537081E-4</v>
      </c>
      <c r="AY41" s="72">
        <f t="shared" si="30"/>
        <v>1</v>
      </c>
      <c r="BA41">
        <f t="shared" si="31"/>
        <v>1</v>
      </c>
      <c r="BB41" t="str">
        <f t="shared" si="32"/>
        <v/>
      </c>
      <c r="BC41" t="str">
        <f t="shared" si="35"/>
        <v/>
      </c>
      <c r="BD41" t="str">
        <f t="shared" si="33"/>
        <v/>
      </c>
      <c r="BE41" s="29">
        <f t="shared" si="34"/>
        <v>1.7967348870898615E-2</v>
      </c>
    </row>
    <row r="42" spans="1:57">
      <c r="A42" s="1">
        <v>42564</v>
      </c>
      <c r="B42" s="74">
        <f t="shared" si="8"/>
        <v>3</v>
      </c>
      <c r="C42">
        <v>3049.51</v>
      </c>
      <c r="D42">
        <v>3053.67</v>
      </c>
      <c r="E42">
        <v>3055.52</v>
      </c>
      <c r="F42">
        <v>3063.15</v>
      </c>
      <c r="G42">
        <v>3060.2</v>
      </c>
      <c r="H42">
        <v>3068.46</v>
      </c>
      <c r="I42">
        <v>3049.29</v>
      </c>
      <c r="J42">
        <v>943</v>
      </c>
      <c r="K42">
        <v>930</v>
      </c>
      <c r="L42">
        <v>3063.06</v>
      </c>
      <c r="M42" s="72">
        <v>3065.73</v>
      </c>
      <c r="N42">
        <v>3060.69</v>
      </c>
      <c r="O42">
        <v>3067.07</v>
      </c>
      <c r="P42">
        <v>3048.2</v>
      </c>
      <c r="Q42">
        <v>1313</v>
      </c>
      <c r="R42">
        <v>1436</v>
      </c>
      <c r="S42">
        <f t="shared" si="49"/>
        <v>3068.46</v>
      </c>
      <c r="T42">
        <f t="shared" si="47"/>
        <v>3048.2</v>
      </c>
      <c r="U42" s="73">
        <f t="shared" si="9"/>
        <v>6.6245546072490682E-3</v>
      </c>
      <c r="V42">
        <f t="shared" si="10"/>
        <v>943</v>
      </c>
      <c r="W42">
        <f t="shared" si="11"/>
        <v>1436</v>
      </c>
      <c r="Y42" s="29">
        <f t="shared" si="12"/>
        <v>6.6436902977856172E-3</v>
      </c>
      <c r="Z42" s="29">
        <f t="shared" si="50"/>
        <v>4.2630708217310152E-5</v>
      </c>
      <c r="AA42" s="29">
        <f t="shared" si="23"/>
        <v>-2.5354263355864908E-3</v>
      </c>
      <c r="AB42" s="29">
        <f t="shared" si="24"/>
        <v>4.0891282716625718E-3</v>
      </c>
      <c r="AC42" s="29">
        <f t="shared" si="36"/>
        <v>1.363223973154452E-3</v>
      </c>
      <c r="AD42" s="29">
        <f t="shared" si="37"/>
        <v>1.9688689298667213E-3</v>
      </c>
      <c r="AE42" s="29">
        <f t="shared" si="38"/>
        <v>4.4628762729427181E-3</v>
      </c>
      <c r="AF42" s="29">
        <f t="shared" si="3"/>
        <v>3.4993513304759187E-3</v>
      </c>
      <c r="AG42" s="29">
        <f t="shared" si="14"/>
        <v>6.267030441859364E-3</v>
      </c>
      <c r="AH42" s="29">
        <f t="shared" si="15"/>
        <v>6.1714560081776891E-3</v>
      </c>
      <c r="AI42" s="29">
        <f t="shared" si="41"/>
        <v>9.3414299179692204E-4</v>
      </c>
      <c r="AJ42" s="73">
        <f t="shared" si="25"/>
        <v>1.1476264997404999E-2</v>
      </c>
      <c r="AK42" s="73">
        <f t="shared" si="26"/>
        <v>4.6948356807587468E-3</v>
      </c>
      <c r="AL42" s="29">
        <f t="shared" si="53"/>
        <v>8.7129765219996378E-4</v>
      </c>
      <c r="AM42" s="29">
        <f t="shared" si="48"/>
        <v>-7.7403555609824347E-4</v>
      </c>
      <c r="AN42" s="29">
        <f t="shared" si="46"/>
        <v>3.6594587661745895E-3</v>
      </c>
      <c r="AO42" s="32">
        <f t="shared" si="42"/>
        <v>0.56911841418882703</v>
      </c>
      <c r="AP42" s="32">
        <f t="shared" si="18"/>
        <v>0.66189719130895641</v>
      </c>
      <c r="AQ42" s="73">
        <f t="shared" si="43"/>
        <v>0.61648568608095267</v>
      </c>
      <c r="AR42" s="29">
        <f t="shared" si="44"/>
        <v>3.6594587661745895E-3</v>
      </c>
      <c r="AS42" s="32">
        <f t="shared" si="45"/>
        <v>-0.11697926949653827</v>
      </c>
      <c r="AT42" s="29">
        <f t="shared" si="51"/>
        <v>3.57149667057414E-3</v>
      </c>
      <c r="AU42" s="29">
        <f t="shared" si="52"/>
        <v>4.0891282716625718E-3</v>
      </c>
      <c r="AV42" s="29">
        <f t="shared" si="27"/>
        <v>1</v>
      </c>
      <c r="AW42" s="29">
        <f t="shared" si="28"/>
        <v>1.7967348870898615E-2</v>
      </c>
      <c r="AX42" s="29">
        <f t="shared" si="29"/>
        <v>1.8822449464120743E-2</v>
      </c>
      <c r="AY42" s="72">
        <f t="shared" si="30"/>
        <v>0</v>
      </c>
      <c r="BA42" t="str">
        <f t="shared" si="31"/>
        <v/>
      </c>
      <c r="BB42">
        <f t="shared" si="32"/>
        <v>0</v>
      </c>
      <c r="BC42" t="str">
        <f t="shared" si="35"/>
        <v/>
      </c>
      <c r="BD42" t="str">
        <f t="shared" si="33"/>
        <v/>
      </c>
      <c r="BE42" s="29" t="str">
        <f t="shared" si="34"/>
        <v/>
      </c>
    </row>
    <row r="43" spans="1:57">
      <c r="A43" s="1">
        <v>42565</v>
      </c>
      <c r="B43" s="74">
        <f t="shared" si="8"/>
        <v>4</v>
      </c>
      <c r="C43">
        <v>3054.98</v>
      </c>
      <c r="D43">
        <v>3050.13</v>
      </c>
      <c r="E43">
        <v>3056.38</v>
      </c>
      <c r="F43">
        <v>3050.82</v>
      </c>
      <c r="G43">
        <v>3047.86</v>
      </c>
      <c r="H43">
        <v>3055.24</v>
      </c>
      <c r="I43">
        <v>3043.96</v>
      </c>
      <c r="J43">
        <v>936</v>
      </c>
      <c r="K43">
        <v>1112</v>
      </c>
      <c r="L43">
        <v>3048.34</v>
      </c>
      <c r="M43" s="72">
        <v>3047.22</v>
      </c>
      <c r="N43">
        <v>3054.02</v>
      </c>
      <c r="O43">
        <v>3054.02</v>
      </c>
      <c r="P43">
        <v>3036.89</v>
      </c>
      <c r="Q43">
        <v>1500</v>
      </c>
      <c r="R43">
        <v>1422</v>
      </c>
      <c r="S43">
        <v>3057.05</v>
      </c>
      <c r="T43">
        <v>3036.52</v>
      </c>
      <c r="U43" s="73">
        <f t="shared" si="9"/>
        <v>6.7382758150758082E-3</v>
      </c>
      <c r="V43">
        <f t="shared" si="10"/>
        <v>1500</v>
      </c>
      <c r="W43">
        <f t="shared" si="11"/>
        <v>1422</v>
      </c>
      <c r="Y43" s="29">
        <f t="shared" si="12"/>
        <v>6.7201749274954994E-3</v>
      </c>
      <c r="Z43" s="29">
        <f t="shared" si="50"/>
        <v>-1.8673347839899246E-3</v>
      </c>
      <c r="AA43" s="29">
        <f t="shared" si="23"/>
        <v>-9.9164311595114209E-4</v>
      </c>
      <c r="AB43" s="29">
        <f t="shared" si="24"/>
        <v>5.74663269912462E-3</v>
      </c>
      <c r="AC43" s="29">
        <f t="shared" si="36"/>
        <v>-1.5888332954769378E-3</v>
      </c>
      <c r="AD43" s="29">
        <f t="shared" si="37"/>
        <v>4.5816316646039396E-4</v>
      </c>
      <c r="AE43" s="29">
        <f t="shared" si="38"/>
        <v>-1.3626390132940205E-3</v>
      </c>
      <c r="AF43" s="29">
        <f t="shared" ref="AF43:AF58" si="54">+LN(G43/C43)</f>
        <v>-2.3333409463105921E-3</v>
      </c>
      <c r="AG43" s="29">
        <f t="shared" si="14"/>
        <v>3.6988499674050265E-3</v>
      </c>
      <c r="AH43" s="29">
        <f t="shared" si="15"/>
        <v>5.6247901097201966E-3</v>
      </c>
      <c r="AI43" s="29">
        <f t="shared" si="41"/>
        <v>1.5747514877863272E-4</v>
      </c>
      <c r="AJ43" s="73">
        <f t="shared" si="25"/>
        <v>0.9769503546099495</v>
      </c>
      <c r="AK43" s="73">
        <f t="shared" si="26"/>
        <v>1.4831560283688294</v>
      </c>
      <c r="AL43" s="29">
        <f t="shared" si="53"/>
        <v>-3.6748059656677287E-4</v>
      </c>
      <c r="AM43" s="29">
        <f t="shared" si="48"/>
        <v>1.8615754037189336E-3</v>
      </c>
      <c r="AN43" s="29">
        <f t="shared" si="46"/>
        <v>-3.1429039381311542E-4</v>
      </c>
      <c r="AO43" s="32">
        <f t="shared" si="42"/>
        <v>0.34574468085107968</v>
      </c>
      <c r="AP43" s="32">
        <f t="shared" si="18"/>
        <v>1</v>
      </c>
      <c r="AQ43" s="73">
        <f t="shared" si="43"/>
        <v>0.85241110569896883</v>
      </c>
      <c r="AR43" s="29">
        <f t="shared" si="44"/>
        <v>-3.1429039381311542E-4</v>
      </c>
      <c r="AS43" s="32">
        <f t="shared" si="45"/>
        <v>0.2766682903068573</v>
      </c>
      <c r="AT43" s="29">
        <f t="shared" si="51"/>
        <v>1.2804057023409936E-3</v>
      </c>
      <c r="AU43" s="29">
        <f t="shared" si="52"/>
        <v>5.6247901097201966E-3</v>
      </c>
      <c r="AV43" s="29">
        <f t="shared" si="27"/>
        <v>0.61648568608095267</v>
      </c>
      <c r="AW43" s="29">
        <f t="shared" si="28"/>
        <v>-7.7403555609824347E-4</v>
      </c>
      <c r="AX43" s="29">
        <f t="shared" si="29"/>
        <v>3.6594587661745895E-3</v>
      </c>
      <c r="AY43" s="72">
        <f t="shared" si="30"/>
        <v>1</v>
      </c>
      <c r="BA43" t="str">
        <f t="shared" si="31"/>
        <v/>
      </c>
      <c r="BB43" t="str">
        <f t="shared" si="32"/>
        <v/>
      </c>
      <c r="BC43">
        <f t="shared" si="35"/>
        <v>0</v>
      </c>
      <c r="BD43" t="str">
        <f t="shared" si="33"/>
        <v/>
      </c>
      <c r="BE43" s="29" t="str">
        <f t="shared" si="34"/>
        <v/>
      </c>
    </row>
    <row r="44" spans="1:57">
      <c r="A44" s="1">
        <v>42566</v>
      </c>
      <c r="B44" s="74">
        <f t="shared" si="8"/>
        <v>5</v>
      </c>
      <c r="C44">
        <v>3056.68</v>
      </c>
      <c r="D44">
        <v>3060.58</v>
      </c>
      <c r="E44">
        <v>3058.43</v>
      </c>
      <c r="F44">
        <v>3061.33</v>
      </c>
      <c r="G44">
        <v>3052.38</v>
      </c>
      <c r="H44">
        <v>3062.13</v>
      </c>
      <c r="I44">
        <v>3045.82</v>
      </c>
      <c r="J44">
        <v>940</v>
      </c>
      <c r="K44">
        <v>1112</v>
      </c>
      <c r="L44">
        <v>3053.81</v>
      </c>
      <c r="M44" s="72">
        <v>3052.17</v>
      </c>
      <c r="N44">
        <v>3054.3</v>
      </c>
      <c r="O44">
        <v>3060.55</v>
      </c>
      <c r="P44">
        <v>3045.12</v>
      </c>
      <c r="Q44">
        <v>1444</v>
      </c>
      <c r="R44">
        <v>1340</v>
      </c>
      <c r="S44">
        <v>3062.68</v>
      </c>
      <c r="T44">
        <v>3044.54</v>
      </c>
      <c r="U44" s="73">
        <f t="shared" si="9"/>
        <v>5.9405272272749759E-3</v>
      </c>
      <c r="V44">
        <f t="shared" si="10"/>
        <v>1444</v>
      </c>
      <c r="W44">
        <f t="shared" si="11"/>
        <v>1340</v>
      </c>
      <c r="Y44" s="29">
        <f t="shared" si="12"/>
        <v>5.9345433607704678E-3</v>
      </c>
      <c r="Z44" s="29">
        <f t="shared" si="50"/>
        <v>8.7060407744197848E-4</v>
      </c>
      <c r="AA44" s="29">
        <f t="shared" si="23"/>
        <v>-2.7399158547140607E-3</v>
      </c>
      <c r="AB44" s="29">
        <f t="shared" si="24"/>
        <v>3.2006113725609139E-3</v>
      </c>
      <c r="AC44" s="29">
        <f t="shared" si="36"/>
        <v>1.275080846128809E-3</v>
      </c>
      <c r="AD44" s="29">
        <f t="shared" si="37"/>
        <v>5.7235276152792279E-4</v>
      </c>
      <c r="AE44" s="29">
        <f t="shared" si="38"/>
        <v>1.5201024174203639E-3</v>
      </c>
      <c r="AF44" s="29">
        <f t="shared" si="54"/>
        <v>-1.4077454502413904E-3</v>
      </c>
      <c r="AG44" s="29">
        <f t="shared" ref="AG44:AG58" si="55">LN(H44/I44)</f>
        <v>5.3405934122083276E-3</v>
      </c>
      <c r="AH44" s="29">
        <f t="shared" ref="AH44:AH58" si="56">LN(O44/P44)</f>
        <v>5.0543291229945752E-3</v>
      </c>
      <c r="AI44" s="29">
        <f t="shared" si="41"/>
        <v>4.683771799247175E-4</v>
      </c>
      <c r="AJ44" s="73">
        <f t="shared" si="25"/>
        <v>0.66584917228692264</v>
      </c>
      <c r="AK44" s="73">
        <f t="shared" si="26"/>
        <v>0.5027590435315662</v>
      </c>
      <c r="AL44" s="29">
        <f t="shared" si="53"/>
        <v>-5.3717832008504747E-4</v>
      </c>
      <c r="AM44" s="29">
        <f t="shared" si="48"/>
        <v>1.6044242852586167E-4</v>
      </c>
      <c r="AN44" s="29">
        <f t="shared" si="46"/>
        <v>-7.7892584179084523E-4</v>
      </c>
      <c r="AO44" s="32">
        <f t="shared" si="42"/>
        <v>0.40220723482525855</v>
      </c>
      <c r="AP44" s="32">
        <f t="shared" si="18"/>
        <v>0.59494491250810877</v>
      </c>
      <c r="AQ44" s="73">
        <f t="shared" si="43"/>
        <v>0.53803748621831793</v>
      </c>
      <c r="AR44" s="29">
        <f t="shared" si="44"/>
        <v>-7.7892584179084523E-4</v>
      </c>
      <c r="AS44" s="32">
        <f t="shared" si="45"/>
        <v>2.7012127894169784E-2</v>
      </c>
      <c r="AT44" s="29">
        <f t="shared" si="51"/>
        <v>2.1514553574460593E-3</v>
      </c>
      <c r="AU44" s="29">
        <f t="shared" si="52"/>
        <v>3.0101245467763524E-3</v>
      </c>
      <c r="AV44" s="29">
        <f t="shared" si="27"/>
        <v>0.85241110569896883</v>
      </c>
      <c r="AW44" s="29">
        <f t="shared" si="28"/>
        <v>1.8615754037189336E-3</v>
      </c>
      <c r="AX44" s="29">
        <f t="shared" si="29"/>
        <v>-3.1429039381311542E-4</v>
      </c>
      <c r="AY44" s="72">
        <f t="shared" si="30"/>
        <v>0</v>
      </c>
      <c r="BA44" t="str">
        <f t="shared" si="31"/>
        <v/>
      </c>
      <c r="BB44" t="str">
        <f t="shared" si="32"/>
        <v/>
      </c>
      <c r="BC44" t="str">
        <f t="shared" si="35"/>
        <v/>
      </c>
      <c r="BD44">
        <f t="shared" si="33"/>
        <v>0</v>
      </c>
      <c r="BE44" s="29" t="str">
        <f t="shared" si="34"/>
        <v/>
      </c>
    </row>
    <row r="45" spans="1:57">
      <c r="A45" s="1">
        <v>42569</v>
      </c>
      <c r="B45" s="74">
        <f t="shared" si="8"/>
        <v>1</v>
      </c>
      <c r="C45">
        <v>3047.64</v>
      </c>
      <c r="D45">
        <v>3046.64</v>
      </c>
      <c r="E45">
        <v>3050.87</v>
      </c>
      <c r="F45">
        <v>3048.98</v>
      </c>
      <c r="G45">
        <v>3050.93</v>
      </c>
      <c r="H45">
        <v>3058.29</v>
      </c>
      <c r="I45">
        <v>3031.64</v>
      </c>
      <c r="J45">
        <v>946</v>
      </c>
      <c r="K45">
        <v>1042</v>
      </c>
      <c r="L45">
        <v>3050.78</v>
      </c>
      <c r="M45" s="72">
        <v>3051.81</v>
      </c>
      <c r="N45">
        <v>3043.56</v>
      </c>
      <c r="O45">
        <v>3056.73</v>
      </c>
      <c r="P45">
        <v>3039.86</v>
      </c>
      <c r="Q45">
        <v>1348</v>
      </c>
      <c r="R45">
        <v>1445</v>
      </c>
      <c r="S45">
        <v>3058.32</v>
      </c>
      <c r="T45">
        <v>3031.64</v>
      </c>
      <c r="U45" s="73">
        <f t="shared" si="9"/>
        <v>8.7620183684871088E-3</v>
      </c>
      <c r="V45">
        <f t="shared" si="10"/>
        <v>1348</v>
      </c>
      <c r="W45">
        <f t="shared" si="11"/>
        <v>1042</v>
      </c>
      <c r="Y45" s="29">
        <f t="shared" si="12"/>
        <v>8.7543148140857494E-3</v>
      </c>
      <c r="Z45" s="29">
        <f t="shared" si="50"/>
        <v>-2.1829131865065913E-3</v>
      </c>
      <c r="AA45" s="29">
        <f t="shared" si="23"/>
        <v>-4.8378626875766042E-3</v>
      </c>
      <c r="AB45" s="29">
        <f t="shared" si="24"/>
        <v>3.9241556809106676E-3</v>
      </c>
      <c r="AC45" s="29">
        <f t="shared" si="36"/>
        <v>-3.2817658820240991E-4</v>
      </c>
      <c r="AD45" s="29">
        <f t="shared" si="37"/>
        <v>1.0592752334659273E-3</v>
      </c>
      <c r="AE45" s="29">
        <f t="shared" si="38"/>
        <v>4.3958784427379765E-4</v>
      </c>
      <c r="AF45" s="29">
        <f t="shared" si="54"/>
        <v>1.0789415614354016E-3</v>
      </c>
      <c r="AG45" s="29">
        <f t="shared" si="55"/>
        <v>8.752209013305064E-3</v>
      </c>
      <c r="AH45" s="29">
        <f t="shared" si="56"/>
        <v>5.5342553977935543E-3</v>
      </c>
      <c r="AI45" s="29">
        <f t="shared" si="41"/>
        <v>-4.9166545125806647E-5</v>
      </c>
      <c r="AJ45" s="73">
        <f t="shared" si="25"/>
        <v>0.60037523452157393</v>
      </c>
      <c r="AK45" s="73">
        <f t="shared" si="26"/>
        <v>0.85028142589119071</v>
      </c>
      <c r="AL45" s="29">
        <f t="shared" si="53"/>
        <v>3.3756159590614258E-4</v>
      </c>
      <c r="AM45" s="29">
        <f t="shared" si="48"/>
        <v>-2.369412726505865E-3</v>
      </c>
      <c r="AN45" s="29">
        <f t="shared" si="46"/>
        <v>-1.3396377101963263E-3</v>
      </c>
      <c r="AO45" s="32">
        <f t="shared" si="42"/>
        <v>0.72382739212007119</v>
      </c>
      <c r="AP45" s="32">
        <f t="shared" si="18"/>
        <v>0.21932424422050043</v>
      </c>
      <c r="AQ45" s="73">
        <f t="shared" si="43"/>
        <v>0.44677661169415078</v>
      </c>
      <c r="AR45" s="29">
        <f t="shared" si="44"/>
        <v>-1.3396377101963263E-3</v>
      </c>
      <c r="AS45" s="32">
        <f t="shared" si="45"/>
        <v>-0.27061469265367977</v>
      </c>
      <c r="AT45" s="29">
        <f t="shared" si="51"/>
        <v>6.3427349525421355E-3</v>
      </c>
      <c r="AU45" s="29">
        <f t="shared" si="52"/>
        <v>1.2164211763234941E-3</v>
      </c>
      <c r="AV45" s="29">
        <f t="shared" si="27"/>
        <v>0.53803748621831793</v>
      </c>
      <c r="AW45" s="29">
        <f t="shared" si="28"/>
        <v>1.6044242852586167E-4</v>
      </c>
      <c r="AX45" s="29">
        <f t="shared" si="29"/>
        <v>-7.7892584179084523E-4</v>
      </c>
      <c r="AY45" s="72">
        <f t="shared" si="30"/>
        <v>0</v>
      </c>
      <c r="BA45" t="str">
        <f t="shared" si="31"/>
        <v/>
      </c>
      <c r="BB45" t="str">
        <f t="shared" si="32"/>
        <v/>
      </c>
      <c r="BC45" t="str">
        <f t="shared" si="35"/>
        <v/>
      </c>
      <c r="BD45" t="str">
        <f t="shared" si="33"/>
        <v/>
      </c>
      <c r="BE45" s="29" t="str">
        <f t="shared" si="34"/>
        <v/>
      </c>
    </row>
    <row r="46" spans="1:57">
      <c r="A46" s="1">
        <v>42570</v>
      </c>
      <c r="B46" s="74">
        <f t="shared" si="8"/>
        <v>2</v>
      </c>
      <c r="C46">
        <v>3040.23</v>
      </c>
      <c r="D46">
        <v>3040.96</v>
      </c>
      <c r="E46">
        <v>3042.3</v>
      </c>
      <c r="F46">
        <v>3036.45</v>
      </c>
      <c r="G46">
        <v>3021.95</v>
      </c>
      <c r="H46">
        <v>3043.6</v>
      </c>
      <c r="I46">
        <v>3021.35</v>
      </c>
      <c r="J46">
        <v>935</v>
      </c>
      <c r="K46">
        <v>1129</v>
      </c>
      <c r="L46">
        <v>3021.52</v>
      </c>
      <c r="M46" s="72">
        <v>3021.2</v>
      </c>
      <c r="N46">
        <v>3036.6</v>
      </c>
      <c r="O46">
        <v>3037.13</v>
      </c>
      <c r="P46">
        <v>3014.29</v>
      </c>
      <c r="Q46">
        <v>1500</v>
      </c>
      <c r="R46">
        <v>1317</v>
      </c>
      <c r="S46">
        <v>3043.6</v>
      </c>
      <c r="T46">
        <v>3014.29</v>
      </c>
      <c r="U46" s="73">
        <f t="shared" si="9"/>
        <v>9.6767120935859E-3</v>
      </c>
      <c r="V46">
        <f t="shared" si="10"/>
        <v>935</v>
      </c>
      <c r="W46">
        <f t="shared" si="11"/>
        <v>1317</v>
      </c>
      <c r="Y46" s="29">
        <f t="shared" si="12"/>
        <v>9.6407179719955223E-3</v>
      </c>
      <c r="Z46" s="29">
        <f t="shared" si="50"/>
        <v>-1.0947124514667813E-3</v>
      </c>
      <c r="AA46" s="29">
        <f t="shared" si="23"/>
        <v>-2.3025568542803729E-3</v>
      </c>
      <c r="AB46" s="29">
        <f t="shared" si="24"/>
        <v>7.3741552393055227E-3</v>
      </c>
      <c r="AC46" s="29">
        <f t="shared" si="36"/>
        <v>2.4008458986037859E-4</v>
      </c>
      <c r="AD46" s="29">
        <f t="shared" si="37"/>
        <v>6.8063785297043516E-4</v>
      </c>
      <c r="AE46" s="29">
        <f t="shared" si="38"/>
        <v>-1.2441005573941588E-3</v>
      </c>
      <c r="AF46" s="29">
        <f t="shared" si="54"/>
        <v>-6.0308520714965697E-3</v>
      </c>
      <c r="AG46" s="29">
        <f t="shared" si="55"/>
        <v>7.3372739495182332E-3</v>
      </c>
      <c r="AH46" s="29">
        <f t="shared" si="56"/>
        <v>7.5486773209080824E-3</v>
      </c>
      <c r="AI46" s="29">
        <f t="shared" si="41"/>
        <v>-1.423023530274933E-4</v>
      </c>
      <c r="AJ46" s="73">
        <f t="shared" si="25"/>
        <v>0.84853932584270153</v>
      </c>
      <c r="AK46" s="73">
        <f t="shared" si="26"/>
        <v>0.99820224719101291</v>
      </c>
      <c r="AL46" s="29">
        <f t="shared" si="53"/>
        <v>-1.0591256927324993E-4</v>
      </c>
      <c r="AM46" s="29">
        <f t="shared" si="48"/>
        <v>4.9784524395213277E-3</v>
      </c>
      <c r="AN46" s="29">
        <f t="shared" si="46"/>
        <v>-1.1947019850028033E-3</v>
      </c>
      <c r="AO46" s="32">
        <f t="shared" si="42"/>
        <v>2.6966292134827374E-2</v>
      </c>
      <c r="AP46" s="32">
        <f t="shared" si="18"/>
        <v>0.97679509632223305</v>
      </c>
      <c r="AQ46" s="73">
        <f t="shared" si="43"/>
        <v>0.76117366086659799</v>
      </c>
      <c r="AR46" s="29">
        <f t="shared" si="44"/>
        <v>-1.1947019850028033E-3</v>
      </c>
      <c r="AS46" s="32">
        <f t="shared" si="45"/>
        <v>0.51450017059024067</v>
      </c>
      <c r="AT46" s="29">
        <f t="shared" si="51"/>
        <v>1.9856700874394369E-4</v>
      </c>
      <c r="AU46" s="29">
        <f t="shared" si="52"/>
        <v>7.3741552393055227E-3</v>
      </c>
      <c r="AV46" s="29">
        <f t="shared" si="27"/>
        <v>0.44677661169415078</v>
      </c>
      <c r="AW46" s="29">
        <f t="shared" si="28"/>
        <v>-2.369412726505865E-3</v>
      </c>
      <c r="AX46" s="29">
        <f t="shared" si="29"/>
        <v>-1.3396377101963263E-3</v>
      </c>
      <c r="AY46" s="72">
        <f t="shared" si="30"/>
        <v>1</v>
      </c>
      <c r="BA46">
        <f t="shared" si="31"/>
        <v>0</v>
      </c>
      <c r="BB46" t="str">
        <f t="shared" si="32"/>
        <v/>
      </c>
      <c r="BC46" t="str">
        <f t="shared" si="35"/>
        <v/>
      </c>
      <c r="BD46" t="str">
        <f t="shared" si="33"/>
        <v/>
      </c>
      <c r="BE46" s="29" t="str">
        <f t="shared" si="34"/>
        <v/>
      </c>
    </row>
    <row r="47" spans="1:57">
      <c r="A47" s="1">
        <v>42571</v>
      </c>
      <c r="B47" s="74">
        <f t="shared" si="8"/>
        <v>3</v>
      </c>
      <c r="C47">
        <v>3034.71</v>
      </c>
      <c r="D47">
        <v>3033.59</v>
      </c>
      <c r="E47">
        <v>3034.36</v>
      </c>
      <c r="F47">
        <v>3031.16</v>
      </c>
      <c r="G47">
        <v>3035.87</v>
      </c>
      <c r="H47">
        <v>3043</v>
      </c>
      <c r="I47">
        <v>3022.63</v>
      </c>
      <c r="J47">
        <v>1003</v>
      </c>
      <c r="K47">
        <v>1052</v>
      </c>
      <c r="L47">
        <v>3036.11</v>
      </c>
      <c r="M47" s="72">
        <v>3034.62</v>
      </c>
      <c r="N47">
        <v>3027.9</v>
      </c>
      <c r="O47">
        <v>3038.1</v>
      </c>
      <c r="P47">
        <v>3026.89</v>
      </c>
      <c r="Q47">
        <v>1302</v>
      </c>
      <c r="R47">
        <v>1403</v>
      </c>
      <c r="S47">
        <v>3043</v>
      </c>
      <c r="T47">
        <v>3022.63</v>
      </c>
      <c r="U47" s="73">
        <f t="shared" si="9"/>
        <v>6.7165575802709465E-3</v>
      </c>
      <c r="V47">
        <f t="shared" si="10"/>
        <v>1003</v>
      </c>
      <c r="W47">
        <f t="shared" si="11"/>
        <v>1052</v>
      </c>
      <c r="Y47" s="29">
        <f t="shared" si="12"/>
        <v>6.7123382464880964E-3</v>
      </c>
      <c r="Z47" s="29">
        <f t="shared" si="50"/>
        <v>-6.2260041442519615E-4</v>
      </c>
      <c r="AA47" s="29">
        <f t="shared" si="23"/>
        <v>-4.9745609840474844E-3</v>
      </c>
      <c r="AB47" s="29">
        <f t="shared" si="24"/>
        <v>1.7419965962235653E-3</v>
      </c>
      <c r="AC47" s="29">
        <f t="shared" si="36"/>
        <v>-3.6913139189466237E-4</v>
      </c>
      <c r="AD47" s="29">
        <f t="shared" si="37"/>
        <v>-1.1533892355437096E-4</v>
      </c>
      <c r="AE47" s="29">
        <f t="shared" si="38"/>
        <v>-1.1704835102965638E-3</v>
      </c>
      <c r="AF47" s="29">
        <f t="shared" si="54"/>
        <v>3.8217106573611642E-4</v>
      </c>
      <c r="AG47" s="29">
        <f t="shared" si="55"/>
        <v>6.7165575802709465E-3</v>
      </c>
      <c r="AH47" s="29">
        <f t="shared" si="56"/>
        <v>3.696630255105064E-3</v>
      </c>
      <c r="AI47" s="29">
        <f t="shared" si="41"/>
        <v>7.9051643821267172E-5</v>
      </c>
      <c r="AJ47" s="73">
        <f t="shared" si="25"/>
        <v>0.59302896416298434</v>
      </c>
      <c r="AK47" s="73">
        <f t="shared" si="26"/>
        <v>0.68581246931761786</v>
      </c>
      <c r="AL47" s="29">
        <f t="shared" si="53"/>
        <v>-4.9088001934525333E-4</v>
      </c>
      <c r="AM47" s="29">
        <f t="shared" si="48"/>
        <v>-2.7077808302962024E-3</v>
      </c>
      <c r="AN47" s="29">
        <f t="shared" si="46"/>
        <v>-2.2465581207385529E-3</v>
      </c>
      <c r="AO47" s="32">
        <f t="shared" si="42"/>
        <v>0.64997545409915825</v>
      </c>
      <c r="AP47" s="32">
        <f t="shared" si="18"/>
        <v>9.0098126672632922E-2</v>
      </c>
      <c r="AQ47" s="73">
        <f t="shared" si="43"/>
        <v>0.25871379479626949</v>
      </c>
      <c r="AR47" s="29">
        <f t="shared" si="44"/>
        <v>-2.2465581207385529E-3</v>
      </c>
      <c r="AS47" s="32">
        <f t="shared" si="45"/>
        <v>-0.40304369170348947</v>
      </c>
      <c r="AT47" s="29">
        <f t="shared" si="51"/>
        <v>4.3707257826982185E-3</v>
      </c>
      <c r="AU47" s="29">
        <f t="shared" si="52"/>
        <v>3.3362016167961937E-4</v>
      </c>
      <c r="AV47" s="29">
        <f t="shared" si="27"/>
        <v>0.76117366086659799</v>
      </c>
      <c r="AW47" s="29">
        <f t="shared" si="28"/>
        <v>4.9784524395213277E-3</v>
      </c>
      <c r="AX47" s="29">
        <f t="shared" si="29"/>
        <v>-1.1947019850028033E-3</v>
      </c>
      <c r="AY47" s="72">
        <f t="shared" si="30"/>
        <v>0</v>
      </c>
      <c r="BA47" t="str">
        <f t="shared" si="31"/>
        <v/>
      </c>
      <c r="BB47">
        <f t="shared" si="32"/>
        <v>0.5</v>
      </c>
      <c r="BC47" t="str">
        <f t="shared" si="35"/>
        <v/>
      </c>
      <c r="BD47" t="str">
        <f t="shared" si="33"/>
        <v/>
      </c>
      <c r="BE47" s="29">
        <f t="shared" si="34"/>
        <v>-1.3538904151481012E-3</v>
      </c>
    </row>
    <row r="48" spans="1:57">
      <c r="A48" s="1">
        <v>42572</v>
      </c>
      <c r="B48" s="74">
        <f t="shared" si="8"/>
        <v>4</v>
      </c>
      <c r="C48">
        <v>3027.6</v>
      </c>
      <c r="D48">
        <v>3029.93</v>
      </c>
      <c r="E48">
        <v>3032.68</v>
      </c>
      <c r="F48">
        <v>3037.89</v>
      </c>
      <c r="G48">
        <v>3048.75</v>
      </c>
      <c r="H48">
        <v>3050.12</v>
      </c>
      <c r="I48">
        <v>3027.96</v>
      </c>
      <c r="J48">
        <v>1124</v>
      </c>
      <c r="K48">
        <v>1022</v>
      </c>
      <c r="L48">
        <v>3049.16</v>
      </c>
      <c r="M48" s="72">
        <v>3050.1</v>
      </c>
      <c r="N48">
        <v>3039.01</v>
      </c>
      <c r="O48">
        <v>3053.33</v>
      </c>
      <c r="P48">
        <v>3034.99</v>
      </c>
      <c r="Q48">
        <v>1314</v>
      </c>
      <c r="R48">
        <v>1454</v>
      </c>
      <c r="S48">
        <v>3053.33</v>
      </c>
      <c r="T48">
        <v>3027.37</v>
      </c>
      <c r="U48" s="73">
        <f t="shared" si="9"/>
        <v>8.5385425103426931E-3</v>
      </c>
      <c r="V48">
        <f t="shared" si="10"/>
        <v>1314</v>
      </c>
      <c r="W48">
        <f t="shared" si="11"/>
        <v>1454</v>
      </c>
      <c r="Y48" s="29">
        <f t="shared" si="12"/>
        <v>8.5744484079799295E-3</v>
      </c>
      <c r="Z48" s="29">
        <f t="shared" si="50"/>
        <v>-9.9083477911141894E-5</v>
      </c>
      <c r="AA48" s="29">
        <f t="shared" si="23"/>
        <v>-4.7009938289303234E-3</v>
      </c>
      <c r="AB48" s="29">
        <f t="shared" si="24"/>
        <v>3.8375486814124543E-3</v>
      </c>
      <c r="AC48" s="29">
        <f t="shared" si="36"/>
        <v>7.692904913088243E-4</v>
      </c>
      <c r="AD48" s="29">
        <f t="shared" si="37"/>
        <v>1.6764905878373258E-3</v>
      </c>
      <c r="AE48" s="29">
        <f t="shared" si="38"/>
        <v>3.3929690335793702E-3</v>
      </c>
      <c r="AF48" s="29">
        <f t="shared" si="54"/>
        <v>6.9614440951177381E-3</v>
      </c>
      <c r="AG48" s="29">
        <f t="shared" si="55"/>
        <v>7.2918086593312045E-3</v>
      </c>
      <c r="AH48" s="29">
        <f t="shared" si="56"/>
        <v>6.0246687011592248E-3</v>
      </c>
      <c r="AI48" s="29">
        <f t="shared" si="41"/>
        <v>1.3447230300799528E-4</v>
      </c>
      <c r="AJ48" s="73">
        <f t="shared" si="25"/>
        <v>-1.624548736462679E-2</v>
      </c>
      <c r="AK48" s="73">
        <f t="shared" si="26"/>
        <v>-2.7075812274343783E-3</v>
      </c>
      <c r="AL48" s="29">
        <f t="shared" si="53"/>
        <v>3.0823411608710033E-4</v>
      </c>
      <c r="AM48" s="29">
        <f t="shared" si="48"/>
        <v>-3.3343383656547292E-3</v>
      </c>
      <c r="AN48" s="29">
        <f t="shared" si="46"/>
        <v>3.7615780324709112E-3</v>
      </c>
      <c r="AO48" s="32">
        <f t="shared" si="42"/>
        <v>0.93817689530686377</v>
      </c>
      <c r="AP48" s="32">
        <f t="shared" si="18"/>
        <v>0.21919302071976035</v>
      </c>
      <c r="AQ48" s="73">
        <f t="shared" si="43"/>
        <v>0.44838212634824004</v>
      </c>
      <c r="AR48" s="29">
        <f t="shared" si="44"/>
        <v>3.7615780324709112E-3</v>
      </c>
      <c r="AS48" s="32">
        <f t="shared" si="45"/>
        <v>-0.39098613251154168</v>
      </c>
      <c r="AT48" s="29">
        <f t="shared" si="51"/>
        <v>6.8425450996740765E-3</v>
      </c>
      <c r="AU48" s="29">
        <f t="shared" si="52"/>
        <v>1.3236748722289149E-3</v>
      </c>
      <c r="AV48" s="29">
        <f t="shared" si="27"/>
        <v>0.25871379479626949</v>
      </c>
      <c r="AW48" s="29">
        <f t="shared" si="28"/>
        <v>-2.7077808302962024E-3</v>
      </c>
      <c r="AX48" s="29">
        <f t="shared" si="29"/>
        <v>-2.2465581207385529E-3</v>
      </c>
      <c r="AY48" s="72">
        <f t="shared" si="30"/>
        <v>1</v>
      </c>
      <c r="BA48" t="str">
        <f t="shared" si="31"/>
        <v/>
      </c>
      <c r="BB48" t="str">
        <f t="shared" si="32"/>
        <v/>
      </c>
      <c r="BC48">
        <f t="shared" si="35"/>
        <v>1</v>
      </c>
      <c r="BD48" t="str">
        <f t="shared" si="33"/>
        <v/>
      </c>
      <c r="BE48" s="29">
        <f t="shared" si="34"/>
        <v>-3.3343383656547292E-3</v>
      </c>
    </row>
    <row r="49" spans="1:57">
      <c r="A49" s="1">
        <v>42573</v>
      </c>
      <c r="B49" s="74">
        <f t="shared" si="8"/>
        <v>5</v>
      </c>
      <c r="C49">
        <v>3038.12</v>
      </c>
      <c r="D49">
        <v>3036.45</v>
      </c>
      <c r="E49">
        <v>3037.62</v>
      </c>
      <c r="F49">
        <v>3033.2</v>
      </c>
      <c r="G49">
        <v>3018.82</v>
      </c>
      <c r="H49">
        <v>3039.27</v>
      </c>
      <c r="I49">
        <v>3018.53</v>
      </c>
      <c r="J49">
        <v>937</v>
      </c>
      <c r="K49">
        <v>1130</v>
      </c>
      <c r="L49">
        <v>3018.82</v>
      </c>
      <c r="M49" s="72">
        <v>3018.46</v>
      </c>
      <c r="N49">
        <v>3012.82</v>
      </c>
      <c r="O49">
        <v>3025</v>
      </c>
      <c r="P49">
        <v>3007.46</v>
      </c>
      <c r="Q49">
        <v>1349</v>
      </c>
      <c r="R49">
        <v>1439</v>
      </c>
      <c r="S49">
        <f t="shared" ref="S49:S59" si="57">MAX(H49,O49)</f>
        <v>3039.27</v>
      </c>
      <c r="T49">
        <f t="shared" ref="T49:T59" si="58">MIN(I49,P49)</f>
        <v>3007.46</v>
      </c>
      <c r="U49" s="73">
        <f t="shared" si="9"/>
        <v>1.0521486307854391E-2</v>
      </c>
      <c r="V49">
        <f t="shared" si="10"/>
        <v>937</v>
      </c>
      <c r="W49">
        <f t="shared" si="11"/>
        <v>1439</v>
      </c>
      <c r="Y49" s="29">
        <f t="shared" si="12"/>
        <v>1.0470290837754909E-2</v>
      </c>
      <c r="Z49" s="29">
        <f t="shared" si="50"/>
        <v>-2.9290142102050961E-4</v>
      </c>
      <c r="AA49" s="29">
        <f t="shared" si="23"/>
        <v>-8.7408377611921419E-3</v>
      </c>
      <c r="AB49" s="29">
        <f t="shared" si="24"/>
        <v>1.7806485466623689E-3</v>
      </c>
      <c r="AC49" s="29">
        <f t="shared" si="36"/>
        <v>-5.4983317076681367E-4</v>
      </c>
      <c r="AD49" s="29">
        <f t="shared" si="37"/>
        <v>-1.6458900516769416E-4</v>
      </c>
      <c r="AE49" s="29">
        <f t="shared" si="38"/>
        <v>-1.6207352196823009E-3</v>
      </c>
      <c r="AF49" s="29">
        <f t="shared" si="54"/>
        <v>-6.3728765086296995E-3</v>
      </c>
      <c r="AG49" s="29">
        <f t="shared" si="55"/>
        <v>6.8473970867432591E-3</v>
      </c>
      <c r="AH49" s="29">
        <f t="shared" si="56"/>
        <v>5.8152227876803325E-3</v>
      </c>
      <c r="AI49" s="29">
        <f t="shared" si="41"/>
        <v>0</v>
      </c>
      <c r="AJ49" s="73">
        <f t="shared" si="25"/>
        <v>0.9445515911282496</v>
      </c>
      <c r="AK49" s="73">
        <f t="shared" si="26"/>
        <v>0.98746383799422532</v>
      </c>
      <c r="AL49" s="29">
        <f t="shared" si="53"/>
        <v>-1.1925900419624672E-4</v>
      </c>
      <c r="AM49" s="29">
        <f t="shared" si="48"/>
        <v>-1.9895093139092089E-3</v>
      </c>
      <c r="AN49" s="29">
        <f t="shared" si="46"/>
        <v>-8.3623858225388443E-3</v>
      </c>
      <c r="AO49" s="32">
        <f t="shared" si="42"/>
        <v>1.3982642237221151E-2</v>
      </c>
      <c r="AP49" s="32">
        <f t="shared" si="18"/>
        <v>0.3055872291904298</v>
      </c>
      <c r="AQ49" s="73">
        <f t="shared" si="43"/>
        <v>0.16850047154983139</v>
      </c>
      <c r="AR49" s="29">
        <f t="shared" si="44"/>
        <v>-8.3623858225388443E-3</v>
      </c>
      <c r="AS49" s="32">
        <f t="shared" si="45"/>
        <v>-0.18861993083935902</v>
      </c>
      <c r="AT49" s="29">
        <f t="shared" si="51"/>
        <v>9.6068639460393236E-5</v>
      </c>
      <c r="AU49" s="29">
        <f t="shared" si="52"/>
        <v>1.7806485466623689E-3</v>
      </c>
      <c r="AV49" s="29">
        <f t="shared" si="27"/>
        <v>0.44838212634824004</v>
      </c>
      <c r="AW49" s="29">
        <f t="shared" si="28"/>
        <v>-3.3343383656547292E-3</v>
      </c>
      <c r="AX49" s="29">
        <f t="shared" si="29"/>
        <v>3.7615780324709112E-3</v>
      </c>
      <c r="AY49" s="72">
        <f t="shared" si="30"/>
        <v>1</v>
      </c>
      <c r="BA49" t="str">
        <f t="shared" si="31"/>
        <v/>
      </c>
      <c r="BB49" t="str">
        <f t="shared" si="32"/>
        <v/>
      </c>
      <c r="BC49" t="str">
        <f t="shared" si="35"/>
        <v/>
      </c>
      <c r="BD49">
        <f t="shared" si="33"/>
        <v>0</v>
      </c>
      <c r="BE49" s="29" t="str">
        <f t="shared" si="34"/>
        <v/>
      </c>
    </row>
    <row r="50" spans="1:57">
      <c r="A50" s="1">
        <v>42576</v>
      </c>
      <c r="B50" s="74">
        <f t="shared" si="8"/>
        <v>1</v>
      </c>
      <c r="C50">
        <v>3008.09</v>
      </c>
      <c r="D50">
        <v>3008.34</v>
      </c>
      <c r="E50">
        <v>3011.21</v>
      </c>
      <c r="F50">
        <v>3005.05</v>
      </c>
      <c r="G50">
        <v>3019.94</v>
      </c>
      <c r="H50">
        <v>3027.12</v>
      </c>
      <c r="I50">
        <v>3004.21</v>
      </c>
      <c r="J50">
        <v>1059</v>
      </c>
      <c r="K50">
        <v>941</v>
      </c>
      <c r="L50">
        <v>3019.94</v>
      </c>
      <c r="M50" s="72">
        <v>3018.47</v>
      </c>
      <c r="N50">
        <v>3015.83</v>
      </c>
      <c r="O50">
        <v>3021.26</v>
      </c>
      <c r="P50">
        <v>3003.29</v>
      </c>
      <c r="Q50">
        <v>1305</v>
      </c>
      <c r="R50">
        <v>1415</v>
      </c>
      <c r="S50">
        <f t="shared" si="57"/>
        <v>3027.12</v>
      </c>
      <c r="T50">
        <f t="shared" si="58"/>
        <v>3003.29</v>
      </c>
      <c r="U50" s="73">
        <f t="shared" si="9"/>
        <v>7.9033180297387248E-3</v>
      </c>
      <c r="V50">
        <f t="shared" si="10"/>
        <v>1059</v>
      </c>
      <c r="W50">
        <f t="shared" si="11"/>
        <v>1415</v>
      </c>
      <c r="Y50" s="29">
        <f t="shared" si="12"/>
        <v>7.9219704197680003E-3</v>
      </c>
      <c r="Z50" s="29">
        <f t="shared" si="50"/>
        <v>-1.5711913890280559E-3</v>
      </c>
      <c r="AA50" s="29">
        <f t="shared" si="23"/>
        <v>-3.7365899555714538E-3</v>
      </c>
      <c r="AB50" s="29">
        <f t="shared" si="24"/>
        <v>4.1667280741671921E-3</v>
      </c>
      <c r="AC50" s="29">
        <f t="shared" si="36"/>
        <v>8.3105762102756876E-5</v>
      </c>
      <c r="AD50" s="29">
        <f t="shared" si="37"/>
        <v>1.0366654858258145E-3</v>
      </c>
      <c r="AE50" s="29">
        <f t="shared" si="38"/>
        <v>-1.0111190689051424E-3</v>
      </c>
      <c r="AF50" s="29">
        <f t="shared" si="54"/>
        <v>3.9316377869883746E-3</v>
      </c>
      <c r="AG50" s="29">
        <f t="shared" si="55"/>
        <v>7.5970342154424823E-3</v>
      </c>
      <c r="AH50" s="29">
        <f t="shared" si="56"/>
        <v>5.965608483197586E-3</v>
      </c>
      <c r="AI50" s="29">
        <f t="shared" si="41"/>
        <v>0</v>
      </c>
      <c r="AJ50" s="73">
        <f t="shared" ref="AJ50:AJ58" si="59">(C50-I50)/(H50-I50)</f>
        <v>0.16935835879529174</v>
      </c>
      <c r="AK50" s="73">
        <f t="shared" ref="AK50:AK58" si="60">(N49-I50)/(H50-I50)</f>
        <v>0.37581841990398002</v>
      </c>
      <c r="AL50" s="29">
        <f t="shared" si="53"/>
        <v>-4.8688314607307976E-4</v>
      </c>
      <c r="AM50" s="29">
        <f t="shared" si="48"/>
        <v>-1.3618811304081358E-3</v>
      </c>
      <c r="AN50" s="29">
        <f t="shared" si="46"/>
        <v>2.5697566565801525E-3</v>
      </c>
      <c r="AO50" s="32">
        <f t="shared" si="42"/>
        <v>0.6865997381056359</v>
      </c>
      <c r="AP50" s="32">
        <f t="shared" si="18"/>
        <v>0.6978297161936442</v>
      </c>
      <c r="AQ50" s="73">
        <f t="shared" si="43"/>
        <v>0.52622744439781799</v>
      </c>
      <c r="AR50" s="29">
        <f t="shared" si="44"/>
        <v>2.5697566565801525E-3</v>
      </c>
      <c r="AS50" s="32">
        <f t="shared" si="45"/>
        <v>-0.17247167436005623</v>
      </c>
      <c r="AT50" s="29">
        <f t="shared" si="51"/>
        <v>5.2223253902791665E-3</v>
      </c>
      <c r="AU50" s="29">
        <f t="shared" si="52"/>
        <v>4.1667280741671921E-3</v>
      </c>
      <c r="AV50" s="29">
        <f t="shared" si="27"/>
        <v>0.16850047154983139</v>
      </c>
      <c r="AW50" s="29">
        <f t="shared" si="28"/>
        <v>-1.9895093139092089E-3</v>
      </c>
      <c r="AX50" s="29">
        <f t="shared" si="29"/>
        <v>-8.3623858225388443E-3</v>
      </c>
      <c r="AY50" s="72">
        <f t="shared" si="30"/>
        <v>1</v>
      </c>
      <c r="BA50" t="str">
        <f t="shared" si="31"/>
        <v/>
      </c>
      <c r="BB50" t="str">
        <f t="shared" si="32"/>
        <v/>
      </c>
      <c r="BC50" t="str">
        <f t="shared" si="35"/>
        <v/>
      </c>
      <c r="BD50" t="str">
        <f t="shared" si="33"/>
        <v/>
      </c>
      <c r="BE50" s="29" t="str">
        <f t="shared" si="34"/>
        <v/>
      </c>
    </row>
    <row r="51" spans="1:57">
      <c r="A51" s="1">
        <v>42577</v>
      </c>
      <c r="B51" s="74">
        <f t="shared" si="8"/>
        <v>2</v>
      </c>
      <c r="C51">
        <v>3014.04</v>
      </c>
      <c r="D51">
        <v>3014.06</v>
      </c>
      <c r="E51">
        <v>3015.52</v>
      </c>
      <c r="F51">
        <v>3021.34</v>
      </c>
      <c r="G51">
        <v>3029.51</v>
      </c>
      <c r="H51">
        <v>3035.28</v>
      </c>
      <c r="I51">
        <v>3013.8</v>
      </c>
      <c r="J51">
        <v>1014</v>
      </c>
      <c r="K51">
        <v>931</v>
      </c>
      <c r="L51">
        <v>3029.51</v>
      </c>
      <c r="M51" s="72">
        <v>3029.9</v>
      </c>
      <c r="N51">
        <v>3050.17</v>
      </c>
      <c r="O51">
        <v>3050.61</v>
      </c>
      <c r="P51">
        <v>3029.35</v>
      </c>
      <c r="Q51">
        <v>1500</v>
      </c>
      <c r="R51">
        <v>1307</v>
      </c>
      <c r="S51">
        <f t="shared" si="57"/>
        <v>3050.61</v>
      </c>
      <c r="T51">
        <f t="shared" si="58"/>
        <v>3013.8</v>
      </c>
      <c r="U51" s="73">
        <f t="shared" si="9"/>
        <v>1.2139829620069511E-2</v>
      </c>
      <c r="V51">
        <f t="shared" si="10"/>
        <v>1500</v>
      </c>
      <c r="W51">
        <f t="shared" si="11"/>
        <v>931</v>
      </c>
      <c r="Y51" s="29">
        <f t="shared" si="12"/>
        <v>1.2212843890592011E-2</v>
      </c>
      <c r="Z51" s="29">
        <f t="shared" si="50"/>
        <v>-5.937109929666874E-4</v>
      </c>
      <c r="AA51" s="29">
        <f t="shared" si="23"/>
        <v>-1.442438510364193E-4</v>
      </c>
      <c r="AB51" s="29">
        <f t="shared" si="24"/>
        <v>1.1995585769033042E-2</v>
      </c>
      <c r="AC51" s="29">
        <f t="shared" si="36"/>
        <v>6.6355899869608838E-6</v>
      </c>
      <c r="AD51" s="29">
        <f t="shared" si="37"/>
        <v>4.9091476980839765E-4</v>
      </c>
      <c r="AE51" s="29">
        <f t="shared" si="38"/>
        <v>2.419070070121846E-3</v>
      </c>
      <c r="AF51" s="29">
        <f t="shared" si="54"/>
        <v>5.1195187558185969E-3</v>
      </c>
      <c r="AG51" s="29">
        <f t="shared" si="55"/>
        <v>7.1019362557766955E-3</v>
      </c>
      <c r="AH51" s="29">
        <f t="shared" si="56"/>
        <v>6.9934955658719324E-3</v>
      </c>
      <c r="AI51" s="29">
        <f t="shared" si="41"/>
        <v>0</v>
      </c>
      <c r="AJ51" s="73">
        <f t="shared" si="59"/>
        <v>1.1173184357531727E-2</v>
      </c>
      <c r="AK51" s="73">
        <f t="shared" si="60"/>
        <v>9.4506517690863295E-2</v>
      </c>
      <c r="AL51" s="29">
        <f t="shared" si="53"/>
        <v>1.287254041361825E-4</v>
      </c>
      <c r="AM51" s="29">
        <f t="shared" si="48"/>
        <v>6.7964364987594394E-3</v>
      </c>
      <c r="AN51" s="29">
        <f t="shared" si="46"/>
        <v>1.1915955254578016E-2</v>
      </c>
      <c r="AO51" s="32">
        <f t="shared" si="42"/>
        <v>0.73137802607076452</v>
      </c>
      <c r="AP51" s="32">
        <f t="shared" si="18"/>
        <v>0.97930385700846423</v>
      </c>
      <c r="AQ51" s="73">
        <f t="shared" si="43"/>
        <v>0.98804672643303304</v>
      </c>
      <c r="AR51" s="29">
        <f t="shared" si="44"/>
        <v>1.1915955254578016E-2</v>
      </c>
      <c r="AS51" s="32">
        <f t="shared" si="45"/>
        <v>0.56126052703069507</v>
      </c>
      <c r="AT51" s="29">
        <f t="shared" si="51"/>
        <v>5.1991492702735849E-3</v>
      </c>
      <c r="AU51" s="29">
        <f t="shared" si="52"/>
        <v>6.8492517148356783E-3</v>
      </c>
      <c r="AV51" s="29">
        <f t="shared" si="27"/>
        <v>0.52622744439781799</v>
      </c>
      <c r="AW51" s="29">
        <f t="shared" si="28"/>
        <v>-1.3618811304081358E-3</v>
      </c>
      <c r="AX51" s="29">
        <f t="shared" si="29"/>
        <v>2.5697566565801525E-3</v>
      </c>
      <c r="AY51" s="72">
        <f t="shared" si="30"/>
        <v>1</v>
      </c>
      <c r="BA51">
        <f t="shared" si="31"/>
        <v>1</v>
      </c>
      <c r="BB51" t="str">
        <f t="shared" si="32"/>
        <v/>
      </c>
      <c r="BC51" t="str">
        <f t="shared" si="35"/>
        <v/>
      </c>
      <c r="BD51" t="str">
        <f t="shared" si="33"/>
        <v/>
      </c>
      <c r="BE51" s="29">
        <f t="shared" si="34"/>
        <v>6.7964364987594394E-3</v>
      </c>
    </row>
    <row r="52" spans="1:57">
      <c r="A52" s="1">
        <v>42578</v>
      </c>
      <c r="B52" s="74">
        <f t="shared" si="8"/>
        <v>3</v>
      </c>
      <c r="C52">
        <v>3050.37</v>
      </c>
      <c r="D52">
        <v>3050.72</v>
      </c>
      <c r="E52">
        <v>3051.55</v>
      </c>
      <c r="F52">
        <v>3047.48</v>
      </c>
      <c r="G52">
        <v>3007.79</v>
      </c>
      <c r="H52">
        <v>3057.42</v>
      </c>
      <c r="I52">
        <v>3007.79</v>
      </c>
      <c r="J52">
        <v>1022</v>
      </c>
      <c r="K52">
        <v>1130</v>
      </c>
      <c r="L52">
        <v>3007.79</v>
      </c>
      <c r="M52" s="72">
        <v>2978.08</v>
      </c>
      <c r="N52">
        <v>2991.12</v>
      </c>
      <c r="O52">
        <v>3000.79</v>
      </c>
      <c r="P52">
        <v>2939.23</v>
      </c>
      <c r="Q52">
        <v>1300</v>
      </c>
      <c r="R52">
        <v>1317</v>
      </c>
      <c r="S52">
        <f t="shared" si="57"/>
        <v>3057.42</v>
      </c>
      <c r="T52">
        <f t="shared" si="58"/>
        <v>2939.23</v>
      </c>
      <c r="U52" s="73">
        <f t="shared" si="9"/>
        <v>3.9423780783612056E-2</v>
      </c>
      <c r="V52">
        <f t="shared" si="10"/>
        <v>1022</v>
      </c>
      <c r="W52">
        <f t="shared" si="11"/>
        <v>1317</v>
      </c>
      <c r="Y52" s="29">
        <f t="shared" si="12"/>
        <v>3.8746119323229661E-2</v>
      </c>
      <c r="Z52" s="29">
        <f t="shared" si="50"/>
        <v>6.5567966137839576E-5</v>
      </c>
      <c r="AA52" s="29">
        <f t="shared" si="23"/>
        <v>-2.1923523865161745E-2</v>
      </c>
      <c r="AB52" s="29">
        <f t="shared" si="24"/>
        <v>1.75002569184502E-2</v>
      </c>
      <c r="AC52" s="29">
        <f t="shared" si="36"/>
        <v>1.1473359690935441E-4</v>
      </c>
      <c r="AD52" s="29">
        <f t="shared" si="37"/>
        <v>3.8676351532286444E-4</v>
      </c>
      <c r="AE52" s="29">
        <f t="shared" si="38"/>
        <v>-9.4787514169118227E-4</v>
      </c>
      <c r="AF52" s="29">
        <f t="shared" si="54"/>
        <v>-1.4057304916380794E-2</v>
      </c>
      <c r="AG52" s="29">
        <f t="shared" si="55"/>
        <v>1.6365833248548432E-2</v>
      </c>
      <c r="AH52" s="29">
        <f t="shared" si="56"/>
        <v>2.0727945049662765E-2</v>
      </c>
      <c r="AI52" s="29">
        <f t="shared" si="41"/>
        <v>0</v>
      </c>
      <c r="AJ52" s="73">
        <f t="shared" si="59"/>
        <v>0.85794882127744976</v>
      </c>
      <c r="AK52" s="73">
        <f t="shared" si="60"/>
        <v>0.85391900060447345</v>
      </c>
      <c r="AL52" s="29">
        <f t="shared" si="53"/>
        <v>-9.9267922528213631E-3</v>
      </c>
      <c r="AM52" s="29">
        <f t="shared" si="48"/>
        <v>-5.5576906166132714E-3</v>
      </c>
      <c r="AN52" s="29">
        <f t="shared" si="46"/>
        <v>-1.9614995532994031E-2</v>
      </c>
      <c r="AO52" s="32">
        <f t="shared" si="42"/>
        <v>0</v>
      </c>
      <c r="AP52" s="32">
        <f t="shared" si="18"/>
        <v>0.84291747888238988</v>
      </c>
      <c r="AQ52" s="73">
        <f t="shared" si="43"/>
        <v>0.43903883577290675</v>
      </c>
      <c r="AR52" s="29">
        <f t="shared" si="44"/>
        <v>-1.9614995532994031E-2</v>
      </c>
      <c r="AS52" s="32">
        <f t="shared" si="45"/>
        <v>-0.14104408156358461</v>
      </c>
      <c r="AT52" s="29">
        <f t="shared" si="51"/>
        <v>0</v>
      </c>
      <c r="AU52" s="29">
        <f t="shared" si="52"/>
        <v>1.75002569184502E-2</v>
      </c>
      <c r="AV52" s="29">
        <f t="shared" si="27"/>
        <v>0.98804672643303304</v>
      </c>
      <c r="AW52" s="29">
        <f t="shared" si="28"/>
        <v>6.7964364987594394E-3</v>
      </c>
      <c r="AX52" s="29">
        <f t="shared" si="29"/>
        <v>1.1915955254578016E-2</v>
      </c>
      <c r="AY52" s="72">
        <f t="shared" si="30"/>
        <v>0</v>
      </c>
      <c r="BA52" t="str">
        <f t="shared" si="31"/>
        <v/>
      </c>
      <c r="BB52">
        <f t="shared" si="32"/>
        <v>0</v>
      </c>
      <c r="BC52" t="str">
        <f t="shared" si="35"/>
        <v/>
      </c>
      <c r="BD52" t="str">
        <f t="shared" si="33"/>
        <v/>
      </c>
      <c r="BE52" s="29" t="str">
        <f t="shared" si="34"/>
        <v/>
      </c>
    </row>
    <row r="53" spans="1:57">
      <c r="A53" s="1">
        <v>42579</v>
      </c>
      <c r="B53" s="74">
        <f t="shared" si="8"/>
        <v>4</v>
      </c>
      <c r="C53">
        <v>2980.5</v>
      </c>
      <c r="D53">
        <v>2981.38</v>
      </c>
      <c r="E53">
        <v>2974.06</v>
      </c>
      <c r="F53">
        <v>2983.61</v>
      </c>
      <c r="G53">
        <v>2973.59</v>
      </c>
      <c r="H53">
        <v>3003.23</v>
      </c>
      <c r="I53">
        <v>2971.05</v>
      </c>
      <c r="J53">
        <v>1037</v>
      </c>
      <c r="K53">
        <v>937</v>
      </c>
      <c r="L53">
        <v>2973.59</v>
      </c>
      <c r="M53" s="72">
        <v>2976.63</v>
      </c>
      <c r="N53">
        <v>2994.32</v>
      </c>
      <c r="O53">
        <v>3007.78</v>
      </c>
      <c r="P53">
        <v>2970.44</v>
      </c>
      <c r="Q53">
        <v>1437</v>
      </c>
      <c r="R53">
        <v>1302</v>
      </c>
      <c r="S53">
        <f t="shared" si="57"/>
        <v>3007.78</v>
      </c>
      <c r="T53">
        <f t="shared" si="58"/>
        <v>2970.44</v>
      </c>
      <c r="U53" s="73">
        <f t="shared" si="9"/>
        <v>1.2492175125082222E-2</v>
      </c>
      <c r="V53">
        <f t="shared" si="10"/>
        <v>1437</v>
      </c>
      <c r="W53">
        <f t="shared" si="11"/>
        <v>1302</v>
      </c>
      <c r="Y53" s="29">
        <f t="shared" si="12"/>
        <v>1.2528099312195989E-2</v>
      </c>
      <c r="Z53" s="29">
        <f t="shared" si="50"/>
        <v>-3.5568275262498352E-3</v>
      </c>
      <c r="AA53" s="29">
        <f t="shared" si="23"/>
        <v>-4.4851044013329766E-3</v>
      </c>
      <c r="AB53" s="29">
        <f t="shared" si="24"/>
        <v>8.0070707237492739E-3</v>
      </c>
      <c r="AC53" s="29">
        <f t="shared" si="36"/>
        <v>2.9520889598280947E-4</v>
      </c>
      <c r="AD53" s="29">
        <f t="shared" si="37"/>
        <v>-2.1630489947017505E-3</v>
      </c>
      <c r="AE53" s="29">
        <f t="shared" si="38"/>
        <v>1.0429050711280646E-3</v>
      </c>
      <c r="AF53" s="29">
        <f t="shared" si="54"/>
        <v>-2.3210946096852191E-3</v>
      </c>
      <c r="AG53" s="29">
        <f t="shared" si="55"/>
        <v>1.0772950455667337E-2</v>
      </c>
      <c r="AH53" s="29">
        <f t="shared" si="56"/>
        <v>1.2492175125082222E-2</v>
      </c>
      <c r="AI53" s="29">
        <f t="shared" si="41"/>
        <v>0</v>
      </c>
      <c r="AJ53" s="73">
        <f t="shared" si="59"/>
        <v>0.293660658794278</v>
      </c>
      <c r="AK53" s="73">
        <f t="shared" si="60"/>
        <v>0.62367930391546955</v>
      </c>
      <c r="AL53" s="29">
        <f t="shared" si="53"/>
        <v>1.0218110471561701E-3</v>
      </c>
      <c r="AM53" s="29">
        <f t="shared" si="48"/>
        <v>6.9471836454934677E-3</v>
      </c>
      <c r="AN53" s="29">
        <f t="shared" si="46"/>
        <v>4.6260890358081575E-3</v>
      </c>
      <c r="AO53" s="32">
        <f t="shared" si="42"/>
        <v>7.8931013051584106E-2</v>
      </c>
      <c r="AP53" s="32">
        <f t="shared" si="18"/>
        <v>0.63952865559721517</v>
      </c>
      <c r="AQ53" s="73">
        <f t="shared" si="43"/>
        <v>0.63952865559721517</v>
      </c>
      <c r="AR53" s="29">
        <f t="shared" si="44"/>
        <v>4.6260890358081575E-3</v>
      </c>
      <c r="AS53" s="32">
        <f t="shared" si="45"/>
        <v>0.55516871987144989</v>
      </c>
      <c r="AT53" s="29">
        <f t="shared" si="51"/>
        <v>8.5455137891323721E-4</v>
      </c>
      <c r="AU53" s="29">
        <f t="shared" si="52"/>
        <v>8.0070707237492739E-3</v>
      </c>
      <c r="AV53" s="29">
        <f t="shared" si="27"/>
        <v>0.43903883577290675</v>
      </c>
      <c r="AW53" s="29">
        <f t="shared" si="28"/>
        <v>-5.5576906166132714E-3</v>
      </c>
      <c r="AX53" s="29">
        <f t="shared" si="29"/>
        <v>-1.9614995532994031E-2</v>
      </c>
      <c r="AY53" s="72">
        <f t="shared" si="30"/>
        <v>1</v>
      </c>
      <c r="BA53" t="str">
        <f t="shared" si="31"/>
        <v/>
      </c>
      <c r="BB53" t="str">
        <f t="shared" si="32"/>
        <v/>
      </c>
      <c r="BC53">
        <f t="shared" si="35"/>
        <v>2</v>
      </c>
      <c r="BD53" t="str">
        <f t="shared" si="33"/>
        <v/>
      </c>
      <c r="BE53" s="29">
        <f t="shared" si="34"/>
        <v>1.3894367290986935E-2</v>
      </c>
    </row>
    <row r="54" spans="1:57">
      <c r="A54" s="1">
        <v>42580</v>
      </c>
      <c r="B54" s="74">
        <f t="shared" si="8"/>
        <v>5</v>
      </c>
      <c r="C54">
        <v>2992.53</v>
      </c>
      <c r="D54">
        <v>2991.37</v>
      </c>
      <c r="E54">
        <v>2991.79</v>
      </c>
      <c r="F54">
        <v>2997.81</v>
      </c>
      <c r="G54">
        <v>2992.32</v>
      </c>
      <c r="H54">
        <v>3000.05</v>
      </c>
      <c r="I54">
        <v>2979.48</v>
      </c>
      <c r="J54">
        <v>944</v>
      </c>
      <c r="K54">
        <v>1056</v>
      </c>
      <c r="L54">
        <v>2992.32</v>
      </c>
      <c r="M54" s="72">
        <v>2993.59</v>
      </c>
      <c r="N54">
        <v>2979.34</v>
      </c>
      <c r="O54">
        <v>2994.29</v>
      </c>
      <c r="P54">
        <v>2972.9</v>
      </c>
      <c r="Q54">
        <v>1311</v>
      </c>
      <c r="R54">
        <v>1433</v>
      </c>
      <c r="S54">
        <f t="shared" si="57"/>
        <v>3000.05</v>
      </c>
      <c r="T54">
        <f t="shared" si="58"/>
        <v>2972.9</v>
      </c>
      <c r="U54" s="73">
        <f t="shared" si="9"/>
        <v>9.0910478034872833E-3</v>
      </c>
      <c r="V54">
        <f t="shared" si="10"/>
        <v>944</v>
      </c>
      <c r="W54">
        <f t="shared" si="11"/>
        <v>1433</v>
      </c>
      <c r="Y54" s="29">
        <f t="shared" si="12"/>
        <v>9.0725907509699444E-3</v>
      </c>
      <c r="Z54" s="29">
        <f t="shared" si="50"/>
        <v>-5.979772512552143E-4</v>
      </c>
      <c r="AA54" s="29">
        <f t="shared" si="23"/>
        <v>-6.9271557181871512E-3</v>
      </c>
      <c r="AB54" s="29">
        <f t="shared" si="24"/>
        <v>2.1638920853000879E-3</v>
      </c>
      <c r="AC54" s="29">
        <f t="shared" si="36"/>
        <v>-3.8770701867707361E-4</v>
      </c>
      <c r="AD54" s="29">
        <f t="shared" si="37"/>
        <v>-2.4731297917629058E-4</v>
      </c>
      <c r="AE54" s="29">
        <f t="shared" si="38"/>
        <v>1.7628386259691173E-3</v>
      </c>
      <c r="AF54" s="29">
        <f t="shared" si="54"/>
        <v>-7.0177197452331628E-5</v>
      </c>
      <c r="AG54" s="29">
        <f t="shared" si="55"/>
        <v>6.8801665491820714E-3</v>
      </c>
      <c r="AH54" s="29">
        <f t="shared" si="56"/>
        <v>7.1692343018118663E-3</v>
      </c>
      <c r="AI54" s="29">
        <f t="shared" si="41"/>
        <v>0</v>
      </c>
      <c r="AJ54" s="73">
        <f t="shared" si="59"/>
        <v>0.63441905687895372</v>
      </c>
      <c r="AK54" s="73">
        <f t="shared" si="60"/>
        <v>0.7214389888186693</v>
      </c>
      <c r="AL54" s="29">
        <f t="shared" si="53"/>
        <v>4.2432980751671082E-4</v>
      </c>
      <c r="AM54" s="29">
        <f t="shared" si="48"/>
        <v>-4.3472067872430582E-3</v>
      </c>
      <c r="AN54" s="29">
        <f t="shared" si="46"/>
        <v>-4.4173839846953587E-3</v>
      </c>
      <c r="AO54" s="32">
        <f t="shared" si="42"/>
        <v>0.62421001458434822</v>
      </c>
      <c r="AP54" s="32">
        <f t="shared" si="18"/>
        <v>0.30107526881720864</v>
      </c>
      <c r="AQ54" s="73">
        <f t="shared" si="43"/>
        <v>0.23720073664825167</v>
      </c>
      <c r="AR54" s="29">
        <f t="shared" si="44"/>
        <v>-4.4173839846953587E-3</v>
      </c>
      <c r="AS54" s="32">
        <f>(N54-L54)/(S54-T54)</f>
        <v>-0.47808471454880203</v>
      </c>
      <c r="AT54" s="29">
        <f t="shared" si="51"/>
        <v>4.3002176182379776E-3</v>
      </c>
      <c r="AU54" s="29">
        <f t="shared" si="52"/>
        <v>2.1638920853000879E-3</v>
      </c>
      <c r="AV54" s="29">
        <f t="shared" si="27"/>
        <v>0.63952865559721517</v>
      </c>
      <c r="AW54" s="29">
        <f t="shared" si="28"/>
        <v>6.9471836454934677E-3</v>
      </c>
      <c r="AX54" s="29">
        <f t="shared" si="29"/>
        <v>4.6260890358081575E-3</v>
      </c>
      <c r="AY54" s="72">
        <f t="shared" si="30"/>
        <v>0</v>
      </c>
      <c r="BA54" t="str">
        <f t="shared" si="31"/>
        <v/>
      </c>
      <c r="BB54" t="str">
        <f t="shared" si="32"/>
        <v/>
      </c>
      <c r="BC54" t="str">
        <f t="shared" si="35"/>
        <v/>
      </c>
      <c r="BD54">
        <f>IF(B54=5,IF(AQ53&lt;0.4,IF(AL54&gt; -0.004,1,0),IF(AQ53&lt;0.95,IF(AND(AJ54&lt;0.85,AO54&lt;0.95,AL54&gt;0,K54&lt;1115),0.5,0),0)),"")</f>
        <v>0.5</v>
      </c>
      <c r="BE54" s="29">
        <f t="shared" si="34"/>
        <v>-2.1736033936215291E-3</v>
      </c>
    </row>
    <row r="55" spans="1:57">
      <c r="A55" s="1">
        <v>42583</v>
      </c>
      <c r="B55" s="74">
        <f t="shared" si="8"/>
        <v>1</v>
      </c>
      <c r="C55">
        <v>2971.95</v>
      </c>
      <c r="D55">
        <v>2953.39</v>
      </c>
      <c r="E55">
        <v>2972.47</v>
      </c>
      <c r="F55">
        <v>2945.68</v>
      </c>
      <c r="G55">
        <v>2942.24</v>
      </c>
      <c r="H55">
        <v>2972.88</v>
      </c>
      <c r="I55">
        <v>2937.47</v>
      </c>
      <c r="J55">
        <v>935</v>
      </c>
      <c r="K55">
        <v>1115</v>
      </c>
      <c r="L55">
        <v>2942.27</v>
      </c>
      <c r="M55" s="72">
        <v>2942.38</v>
      </c>
      <c r="N55">
        <v>2953.39</v>
      </c>
      <c r="O55">
        <v>2960.86</v>
      </c>
      <c r="P55">
        <v>2931.96</v>
      </c>
      <c r="Q55">
        <v>1439</v>
      </c>
      <c r="R55">
        <v>1321</v>
      </c>
      <c r="S55">
        <f t="shared" si="57"/>
        <v>2972.88</v>
      </c>
      <c r="T55">
        <f t="shared" si="58"/>
        <v>2931.96</v>
      </c>
      <c r="U55" s="73">
        <f t="shared" si="9"/>
        <v>1.3860038565374894E-2</v>
      </c>
      <c r="V55">
        <f t="shared" si="10"/>
        <v>935</v>
      </c>
      <c r="W55">
        <f t="shared" si="11"/>
        <v>1321</v>
      </c>
      <c r="Y55" s="29">
        <f t="shared" si="12"/>
        <v>1.3768737697471382E-2</v>
      </c>
      <c r="Z55" s="29">
        <f t="shared" si="50"/>
        <v>-2.4834964514613678E-3</v>
      </c>
      <c r="AA55" s="29">
        <f t="shared" si="23"/>
        <v>-6.5775168081958811E-3</v>
      </c>
      <c r="AB55" s="29">
        <f t="shared" si="24"/>
        <v>7.2825217571791103E-3</v>
      </c>
      <c r="AC55" s="29">
        <f t="shared" si="36"/>
        <v>-6.2646399025191452E-3</v>
      </c>
      <c r="AD55" s="29">
        <f t="shared" si="37"/>
        <v>1.7495399091134819E-4</v>
      </c>
      <c r="AE55" s="29">
        <f t="shared" si="38"/>
        <v>-8.8786127457328497E-3</v>
      </c>
      <c r="AF55" s="29">
        <f t="shared" si="54"/>
        <v>-1.0047107015834554E-2</v>
      </c>
      <c r="AG55" s="29">
        <f t="shared" si="55"/>
        <v>1.1982513279748084E-2</v>
      </c>
      <c r="AH55" s="29">
        <f t="shared" si="56"/>
        <v>9.8086253112379777E-3</v>
      </c>
      <c r="AI55" s="29">
        <f t="shared" si="41"/>
        <v>1.0196261031198125E-5</v>
      </c>
      <c r="AJ55" s="73">
        <f t="shared" si="59"/>
        <v>0.97373623270261833</v>
      </c>
      <c r="AK55" s="73">
        <f t="shared" si="60"/>
        <v>1.1824343405817559</v>
      </c>
      <c r="AL55" s="29">
        <f t="shared" si="53"/>
        <v>3.7385401005344906E-5</v>
      </c>
      <c r="AM55" s="29">
        <f t="shared" si="48"/>
        <v>3.7722708522840657E-3</v>
      </c>
      <c r="AN55" s="29">
        <f t="shared" si="46"/>
        <v>-6.2646399025191452E-3</v>
      </c>
      <c r="AO55" s="32">
        <f t="shared" si="42"/>
        <v>0.13470770968652754</v>
      </c>
      <c r="AP55" s="32">
        <f t="shared" si="18"/>
        <v>0.74152249134947301</v>
      </c>
      <c r="AQ55" s="73">
        <f t="shared" si="43"/>
        <v>0.52370478983381719</v>
      </c>
      <c r="AR55" s="29">
        <f t="shared" si="44"/>
        <v>-6.2646399025191452E-3</v>
      </c>
      <c r="AS55" s="32">
        <f t="shared" si="45"/>
        <v>0.27174975562072023</v>
      </c>
      <c r="AT55" s="29">
        <f t="shared" si="51"/>
        <v>1.6225293582368102E-3</v>
      </c>
      <c r="AU55" s="29">
        <f t="shared" si="52"/>
        <v>7.2825217571791103E-3</v>
      </c>
      <c r="AV55" s="29">
        <f t="shared" si="27"/>
        <v>0.23720073664825167</v>
      </c>
      <c r="AW55" s="29">
        <f t="shared" si="28"/>
        <v>-4.3472067872430582E-3</v>
      </c>
      <c r="AX55" s="29">
        <f t="shared" si="29"/>
        <v>-4.4173839846953587E-3</v>
      </c>
      <c r="AY55" s="72">
        <f t="shared" si="30"/>
        <v>1</v>
      </c>
      <c r="BA55" t="str">
        <f t="shared" si="31"/>
        <v/>
      </c>
      <c r="BB55" t="str">
        <f t="shared" si="32"/>
        <v/>
      </c>
      <c r="BC55" t="str">
        <f t="shared" si="35"/>
        <v/>
      </c>
      <c r="BD55" t="str">
        <f t="shared" si="33"/>
        <v/>
      </c>
      <c r="BE55" s="29" t="str">
        <f t="shared" si="34"/>
        <v/>
      </c>
    </row>
    <row r="56" spans="1:57">
      <c r="A56" s="1">
        <v>42584</v>
      </c>
      <c r="B56" s="74">
        <f t="shared" si="8"/>
        <v>2</v>
      </c>
      <c r="C56">
        <v>2950.08</v>
      </c>
      <c r="D56">
        <v>2954.1</v>
      </c>
      <c r="E56">
        <v>2955.57</v>
      </c>
      <c r="F56">
        <v>2958.86</v>
      </c>
      <c r="G56">
        <v>2954.13</v>
      </c>
      <c r="H56">
        <v>2961.09</v>
      </c>
      <c r="I56">
        <v>2948.7</v>
      </c>
      <c r="J56">
        <v>939</v>
      </c>
      <c r="K56">
        <v>1033</v>
      </c>
      <c r="L56">
        <v>2954.13</v>
      </c>
      <c r="M56" s="72">
        <v>2954.1</v>
      </c>
      <c r="N56">
        <v>2971.28</v>
      </c>
      <c r="O56">
        <v>2971.28</v>
      </c>
      <c r="P56">
        <v>2947.42</v>
      </c>
      <c r="Q56">
        <v>1500</v>
      </c>
      <c r="R56">
        <v>1349</v>
      </c>
      <c r="S56">
        <f t="shared" si="57"/>
        <v>2971.28</v>
      </c>
      <c r="T56">
        <f t="shared" si="58"/>
        <v>2947.42</v>
      </c>
      <c r="U56" s="73">
        <f t="shared" si="9"/>
        <v>8.0626249863317689E-3</v>
      </c>
      <c r="V56">
        <f t="shared" si="10"/>
        <v>1500</v>
      </c>
      <c r="W56">
        <f t="shared" si="11"/>
        <v>1349</v>
      </c>
      <c r="Y56" s="29">
        <f t="shared" si="12"/>
        <v>8.0879162598980793E-3</v>
      </c>
      <c r="Z56" s="29">
        <f t="shared" si="50"/>
        <v>-1.121374495628852E-3</v>
      </c>
      <c r="AA56" s="29">
        <f t="shared" si="23"/>
        <v>0</v>
      </c>
      <c r="AB56" s="29">
        <f t="shared" si="24"/>
        <v>8.0626249863317689E-3</v>
      </c>
      <c r="AC56" s="29">
        <f t="shared" si="36"/>
        <v>1.3617473116365494E-3</v>
      </c>
      <c r="AD56" s="29">
        <f t="shared" si="37"/>
        <v>1.8592370294442068E-3</v>
      </c>
      <c r="AE56" s="29">
        <f t="shared" si="38"/>
        <v>2.97177038915748E-3</v>
      </c>
      <c r="AF56" s="29">
        <f t="shared" si="54"/>
        <v>1.3719026373433833E-3</v>
      </c>
      <c r="AG56" s="29">
        <f t="shared" si="55"/>
        <v>4.1930485357533163E-3</v>
      </c>
      <c r="AH56" s="29">
        <f t="shared" si="56"/>
        <v>8.0626249863317689E-3</v>
      </c>
      <c r="AI56" s="29">
        <f t="shared" si="41"/>
        <v>0</v>
      </c>
      <c r="AJ56" s="73">
        <f t="shared" si="59"/>
        <v>0.11138014527845623</v>
      </c>
      <c r="AK56" s="73">
        <f t="shared" si="60"/>
        <v>0.37853107344632209</v>
      </c>
      <c r="AL56" s="29">
        <f t="shared" si="53"/>
        <v>-1.0155325706866568E-5</v>
      </c>
      <c r="AM56" s="29">
        <f t="shared" si="48"/>
        <v>5.7886451364815615E-3</v>
      </c>
      <c r="AN56" s="29">
        <f t="shared" si="46"/>
        <v>7.1605477738249075E-3</v>
      </c>
      <c r="AO56" s="32">
        <f t="shared" si="42"/>
        <v>0.43825665859565355</v>
      </c>
      <c r="AP56" s="32">
        <f t="shared" ref="AP56:AP61" si="61">+(N56-P56)/(O56-P56)</f>
        <v>1</v>
      </c>
      <c r="AQ56" s="73">
        <f t="shared" si="43"/>
        <v>1</v>
      </c>
      <c r="AR56" s="29">
        <f t="shared" si="44"/>
        <v>7.1605477738249075E-3</v>
      </c>
      <c r="AS56" s="32">
        <f t="shared" si="45"/>
        <v>0.71877619446772845</v>
      </c>
      <c r="AT56" s="29">
        <f t="shared" si="51"/>
        <v>1.839796006879488E-3</v>
      </c>
      <c r="AU56" s="29">
        <f t="shared" si="52"/>
        <v>8.0626249863317689E-3</v>
      </c>
      <c r="AV56" s="29">
        <f t="shared" si="27"/>
        <v>0.52370478983381719</v>
      </c>
      <c r="AW56" s="29">
        <f t="shared" si="28"/>
        <v>3.7722708522840657E-3</v>
      </c>
      <c r="AX56" s="29">
        <f t="shared" si="29"/>
        <v>-6.2646399025191452E-3</v>
      </c>
      <c r="AY56" s="72">
        <f t="shared" si="30"/>
        <v>0</v>
      </c>
      <c r="BA56">
        <f t="shared" si="31"/>
        <v>1</v>
      </c>
      <c r="BB56" t="str">
        <f t="shared" si="32"/>
        <v/>
      </c>
      <c r="BC56" t="str">
        <f t="shared" si="35"/>
        <v/>
      </c>
      <c r="BD56" t="str">
        <f t="shared" si="33"/>
        <v/>
      </c>
      <c r="BE56" s="29">
        <f t="shared" si="34"/>
        <v>5.7886451364815615E-3</v>
      </c>
    </row>
    <row r="57" spans="1:57">
      <c r="A57" s="1">
        <v>42585</v>
      </c>
      <c r="B57" s="74">
        <f t="shared" si="8"/>
        <v>3</v>
      </c>
      <c r="C57">
        <v>2963.21</v>
      </c>
      <c r="D57">
        <v>2961.31</v>
      </c>
      <c r="E57">
        <v>2957.95</v>
      </c>
      <c r="F57">
        <v>2964.29</v>
      </c>
      <c r="G57">
        <v>2979.44</v>
      </c>
      <c r="H57">
        <v>2980.03</v>
      </c>
      <c r="I57">
        <v>2956.78</v>
      </c>
      <c r="J57">
        <v>1130</v>
      </c>
      <c r="K57">
        <v>936</v>
      </c>
      <c r="L57">
        <v>2980.15</v>
      </c>
      <c r="M57" s="72">
        <v>2977.38</v>
      </c>
      <c r="N57">
        <v>2978.46</v>
      </c>
      <c r="O57">
        <v>2981.16</v>
      </c>
      <c r="P57">
        <v>2968.2</v>
      </c>
      <c r="Q57">
        <v>1302</v>
      </c>
      <c r="R57">
        <v>1410</v>
      </c>
      <c r="S57">
        <f t="shared" si="57"/>
        <v>2981.16</v>
      </c>
      <c r="T57">
        <f t="shared" si="58"/>
        <v>2956.78</v>
      </c>
      <c r="U57" s="73">
        <f t="shared" si="9"/>
        <v>8.2116481464941053E-3</v>
      </c>
      <c r="V57">
        <f t="shared" si="10"/>
        <v>1302</v>
      </c>
      <c r="W57">
        <f t="shared" si="11"/>
        <v>936</v>
      </c>
      <c r="Y57" s="29">
        <f t="shared" si="12"/>
        <v>8.2275640268491441E-3</v>
      </c>
      <c r="Z57" s="29">
        <f t="shared" si="50"/>
        <v>-2.7196962078669261E-3</v>
      </c>
      <c r="AA57" s="29">
        <f t="shared" si="23"/>
        <v>-9.0609810180106989E-4</v>
      </c>
      <c r="AB57" s="29">
        <f t="shared" si="24"/>
        <v>7.3055500446929994E-3</v>
      </c>
      <c r="AC57" s="29">
        <f t="shared" si="36"/>
        <v>-6.4140219465477039E-4</v>
      </c>
      <c r="AD57" s="29">
        <f t="shared" si="37"/>
        <v>-1.7766793613543551E-3</v>
      </c>
      <c r="AE57" s="29">
        <f t="shared" si="38"/>
        <v>3.6440320943106349E-4</v>
      </c>
      <c r="AF57" s="29">
        <f t="shared" si="54"/>
        <v>5.4622232011006747E-3</v>
      </c>
      <c r="AG57" s="29">
        <f t="shared" si="55"/>
        <v>7.8325292076464187E-3</v>
      </c>
      <c r="AH57" s="29">
        <f t="shared" si="56"/>
        <v>4.3567780400007895E-3</v>
      </c>
      <c r="AI57" s="29">
        <f t="shared" si="41"/>
        <v>2.3827142583944129E-4</v>
      </c>
      <c r="AJ57" s="73">
        <f t="shared" si="59"/>
        <v>0.27655913978493918</v>
      </c>
      <c r="AK57" s="73">
        <f t="shared" si="60"/>
        <v>0.62365591397849462</v>
      </c>
      <c r="AL57" s="29">
        <f t="shared" si="53"/>
        <v>-9.2991565283314802E-4</v>
      </c>
      <c r="AM57" s="29">
        <f t="shared" si="48"/>
        <v>-5.6724640321007089E-4</v>
      </c>
      <c r="AN57" s="29">
        <f t="shared" si="46"/>
        <v>5.1332482237301264E-3</v>
      </c>
      <c r="AO57" s="32">
        <f t="shared" si="42"/>
        <v>0.97462365591397226</v>
      </c>
      <c r="AP57" s="32">
        <f t="shared" si="61"/>
        <v>0.79166666666668128</v>
      </c>
      <c r="AQ57" s="73">
        <f t="shared" si="43"/>
        <v>0.8892534864643209</v>
      </c>
      <c r="AR57" s="29">
        <f t="shared" si="44"/>
        <v>5.1332482237301264E-3</v>
      </c>
      <c r="AS57" s="32">
        <f t="shared" si="45"/>
        <v>-6.9319114027894937E-2</v>
      </c>
      <c r="AT57" s="29">
        <f t="shared" si="51"/>
        <v>7.6345250220636275E-3</v>
      </c>
      <c r="AU57" s="29">
        <f t="shared" si="52"/>
        <v>3.4506799381996394E-3</v>
      </c>
      <c r="AV57" s="29">
        <f t="shared" si="27"/>
        <v>1</v>
      </c>
      <c r="AW57" s="29">
        <f t="shared" si="28"/>
        <v>5.7886451364815615E-3</v>
      </c>
      <c r="AX57" s="29">
        <f t="shared" si="29"/>
        <v>7.1605477738249075E-3</v>
      </c>
      <c r="AY57" s="72">
        <f t="shared" si="30"/>
        <v>0</v>
      </c>
      <c r="BA57" t="str">
        <f t="shared" si="31"/>
        <v/>
      </c>
      <c r="BB57">
        <f t="shared" si="32"/>
        <v>0</v>
      </c>
      <c r="BC57" t="str">
        <f t="shared" si="35"/>
        <v/>
      </c>
      <c r="BD57" t="str">
        <f t="shared" si="33"/>
        <v/>
      </c>
      <c r="BE57" s="29" t="str">
        <f t="shared" si="34"/>
        <v/>
      </c>
    </row>
    <row r="58" spans="1:57">
      <c r="A58" s="1">
        <v>42586</v>
      </c>
      <c r="B58" s="74">
        <f t="shared" si="8"/>
        <v>4</v>
      </c>
      <c r="C58">
        <v>2976.41</v>
      </c>
      <c r="D58">
        <v>2976.01</v>
      </c>
      <c r="E58">
        <v>2977.8</v>
      </c>
      <c r="F58">
        <v>2975.81</v>
      </c>
      <c r="G58">
        <v>2972.66</v>
      </c>
      <c r="H58">
        <v>2978.97</v>
      </c>
      <c r="I58">
        <v>2958.93</v>
      </c>
      <c r="J58">
        <v>937</v>
      </c>
      <c r="K58">
        <v>1045</v>
      </c>
      <c r="L58">
        <v>2972.66</v>
      </c>
      <c r="M58" s="72">
        <v>2971.41</v>
      </c>
      <c r="N58">
        <v>2982.43</v>
      </c>
      <c r="O58">
        <v>2982.86</v>
      </c>
      <c r="P58">
        <v>2969.97</v>
      </c>
      <c r="Q58">
        <v>1500</v>
      </c>
      <c r="R58">
        <v>1315</v>
      </c>
      <c r="S58">
        <f t="shared" si="57"/>
        <v>2982.86</v>
      </c>
      <c r="T58">
        <f t="shared" si="58"/>
        <v>2958.93</v>
      </c>
      <c r="U58" s="73">
        <f t="shared" si="9"/>
        <v>8.054855315579269E-3</v>
      </c>
      <c r="V58">
        <f t="shared" si="10"/>
        <v>1500</v>
      </c>
      <c r="W58">
        <f t="shared" si="11"/>
        <v>1045</v>
      </c>
      <c r="Y58" s="29">
        <f t="shared" si="12"/>
        <v>8.0398869779366063E-3</v>
      </c>
      <c r="Z58" s="29">
        <f t="shared" si="50"/>
        <v>-6.8851211898274397E-4</v>
      </c>
      <c r="AA58" s="29">
        <f t="shared" si="23"/>
        <v>-1.4416734165314642E-4</v>
      </c>
      <c r="AB58" s="29">
        <f t="shared" si="24"/>
        <v>7.9106879739260887E-3</v>
      </c>
      <c r="AC58" s="29">
        <f t="shared" si="36"/>
        <v>-1.3439911854396127E-4</v>
      </c>
      <c r="AD58" s="29">
        <f t="shared" si="37"/>
        <v>4.6689654051534018E-4</v>
      </c>
      <c r="AE58" s="29">
        <f t="shared" si="38"/>
        <v>-2.0160545209423105E-4</v>
      </c>
      <c r="AF58" s="29">
        <f t="shared" si="54"/>
        <v>-1.2607014194412275E-3</v>
      </c>
      <c r="AG58" s="29">
        <f t="shared" si="55"/>
        <v>6.7498866894904379E-3</v>
      </c>
      <c r="AH58" s="29">
        <f t="shared" si="56"/>
        <v>4.3307200595803785E-3</v>
      </c>
      <c r="AI58" s="29">
        <f t="shared" si="41"/>
        <v>0</v>
      </c>
      <c r="AJ58" s="73">
        <f t="shared" si="59"/>
        <v>0.8722554890219586</v>
      </c>
      <c r="AK58" s="73">
        <f t="shared" si="60"/>
        <v>0.97455089820360452</v>
      </c>
      <c r="AL58" s="29">
        <f t="shared" si="53"/>
        <v>-4.2058724692895861E-4</v>
      </c>
      <c r="AM58" s="29">
        <f t="shared" si="48"/>
        <v>3.2812295920623875E-3</v>
      </c>
      <c r="AN58" s="29">
        <f t="shared" si="46"/>
        <v>2.0205281726212031E-3</v>
      </c>
      <c r="AO58" s="32">
        <f t="shared" si="42"/>
        <v>0.68512974051896425</v>
      </c>
      <c r="AP58" s="32">
        <f t="shared" si="61"/>
        <v>0.96664080682697595</v>
      </c>
      <c r="AQ58" s="73">
        <f t="shared" si="43"/>
        <v>0.98203092352694166</v>
      </c>
      <c r="AR58" s="29">
        <f t="shared" si="44"/>
        <v>2.0205281726212031E-3</v>
      </c>
      <c r="AS58" s="32">
        <f t="shared" si="45"/>
        <v>0.40827413288758307</v>
      </c>
      <c r="AT58" s="29">
        <f t="shared" si="51"/>
        <v>4.6294583818637207E-3</v>
      </c>
      <c r="AU58" s="29">
        <f t="shared" si="52"/>
        <v>4.1865527179272199E-3</v>
      </c>
      <c r="AV58" s="29">
        <f t="shared" si="27"/>
        <v>0.8892534864643209</v>
      </c>
      <c r="AW58" s="29">
        <f t="shared" si="28"/>
        <v>-5.6724640321007089E-4</v>
      </c>
      <c r="AX58" s="29">
        <f t="shared" si="29"/>
        <v>5.1332482237301264E-3</v>
      </c>
      <c r="AY58" s="72">
        <f t="shared" si="30"/>
        <v>1</v>
      </c>
      <c r="BA58" t="str">
        <f t="shared" si="31"/>
        <v/>
      </c>
      <c r="BB58" t="str">
        <f t="shared" si="32"/>
        <v/>
      </c>
      <c r="BC58">
        <f t="shared" si="35"/>
        <v>-0.5</v>
      </c>
      <c r="BD58" t="str">
        <f t="shared" si="33"/>
        <v/>
      </c>
      <c r="BE58" s="29">
        <f t="shared" si="34"/>
        <v>-1.6406147960311937E-3</v>
      </c>
    </row>
    <row r="59" spans="1:57">
      <c r="A59" s="1">
        <v>42587</v>
      </c>
      <c r="B59" s="74">
        <f t="shared" si="8"/>
        <v>5</v>
      </c>
      <c r="C59">
        <v>2978.78</v>
      </c>
      <c r="D59">
        <v>2977.22</v>
      </c>
      <c r="E59">
        <v>2976.46</v>
      </c>
      <c r="F59">
        <v>2971.7</v>
      </c>
      <c r="G59">
        <v>2979.38</v>
      </c>
      <c r="H59">
        <v>2987.2</v>
      </c>
      <c r="I59">
        <v>2971.56</v>
      </c>
      <c r="J59">
        <v>1025</v>
      </c>
      <c r="K59">
        <v>941</v>
      </c>
      <c r="L59">
        <v>2979.38</v>
      </c>
      <c r="M59" s="72">
        <v>2977.84</v>
      </c>
      <c r="N59">
        <v>2976.7</v>
      </c>
      <c r="O59">
        <v>2991.68</v>
      </c>
      <c r="P59">
        <v>2975.05</v>
      </c>
      <c r="Q59">
        <v>1349</v>
      </c>
      <c r="R59">
        <v>1424</v>
      </c>
      <c r="S59">
        <f t="shared" si="57"/>
        <v>2991.68</v>
      </c>
      <c r="T59">
        <f t="shared" si="58"/>
        <v>2971.56</v>
      </c>
      <c r="U59" s="73">
        <f t="shared" si="9"/>
        <v>6.7480350777757462E-3</v>
      </c>
      <c r="V59">
        <f t="shared" si="10"/>
        <v>1349</v>
      </c>
      <c r="W59">
        <f t="shared" si="11"/>
        <v>941</v>
      </c>
      <c r="Y59" s="29">
        <f t="shared" si="12"/>
        <v>6.754443094152603E-3</v>
      </c>
      <c r="Z59" s="29">
        <f>LN(C59/N58)</f>
        <v>-1.2245837526708913E-3</v>
      </c>
      <c r="AA59" s="29">
        <f t="shared" si="23"/>
        <v>-5.0197981549286105E-3</v>
      </c>
      <c r="AB59" s="29">
        <f t="shared" si="24"/>
        <v>1.7282369228469186E-3</v>
      </c>
      <c r="AC59" s="29">
        <f>LN(D59/C59)</f>
        <v>-5.2384151634437225E-4</v>
      </c>
      <c r="AD59" s="29">
        <f>LN(E59/C59)</f>
        <v>-7.7914580012443477E-4</v>
      </c>
      <c r="AE59" s="29">
        <f>LN(F59/C59)</f>
        <v>-2.3796410847488018E-3</v>
      </c>
      <c r="AF59" s="29">
        <f>+LN(G59/C59)</f>
        <v>2.0140446111830134E-4</v>
      </c>
      <c r="AG59" s="29">
        <f>LN(H59/I59)</f>
        <v>5.2494263622828571E-3</v>
      </c>
      <c r="AH59" s="29">
        <f>LN(O59/P59)</f>
        <v>5.5742569417628904E-3</v>
      </c>
      <c r="AI59" s="29">
        <f>LN(L59/G59)</f>
        <v>0</v>
      </c>
      <c r="AJ59" s="73">
        <f>(C59-I59)/(H59-I59)</f>
        <v>0.46163682864452132</v>
      </c>
      <c r="AK59" s="73">
        <f>(N58-I59)/(H59-I59)</f>
        <v>0.69501278772378383</v>
      </c>
      <c r="AL59" s="29">
        <f>LN(M59/L59)</f>
        <v>-5.1701969519493923E-4</v>
      </c>
      <c r="AM59" s="29">
        <f>LN(N59/L59)</f>
        <v>-8.9992081398113848E-4</v>
      </c>
      <c r="AN59" s="29">
        <f>LN(N59/C59)</f>
        <v>-6.9851635286287753E-4</v>
      </c>
      <c r="AO59" s="32">
        <f>+(G59-I59)/(H59-I59)</f>
        <v>0.50000000000001454</v>
      </c>
      <c r="AP59" s="32">
        <f t="shared" si="61"/>
        <v>9.9218280216456428E-2</v>
      </c>
      <c r="AQ59" s="73">
        <f>+(N59-T59)/(S59-T59)</f>
        <v>0.25546719681908053</v>
      </c>
      <c r="AR59" s="29">
        <f>LN(N59/C59)</f>
        <v>-6.9851635286287753E-4</v>
      </c>
      <c r="AS59" s="32">
        <f>(N59-L59)/(S59-T59)</f>
        <v>-0.13320079522864342</v>
      </c>
      <c r="AT59" s="29">
        <f>LN(G59/I59)</f>
        <v>2.6281577368281782E-3</v>
      </c>
      <c r="AU59" s="29">
        <f>LN(N59/P59)</f>
        <v>5.5445878683429875E-4</v>
      </c>
      <c r="AV59" s="29">
        <f t="shared" si="27"/>
        <v>0.98203092352694166</v>
      </c>
      <c r="AW59" s="29">
        <f t="shared" si="28"/>
        <v>3.2812295920623875E-3</v>
      </c>
      <c r="AX59" s="29">
        <f t="shared" si="29"/>
        <v>2.0205281726212031E-3</v>
      </c>
      <c r="AY59" s="72">
        <f t="shared" si="30"/>
        <v>0</v>
      </c>
      <c r="BA59" t="str">
        <f t="shared" si="31"/>
        <v/>
      </c>
      <c r="BB59" t="str">
        <f t="shared" si="32"/>
        <v/>
      </c>
      <c r="BC59" t="str">
        <f t="shared" si="35"/>
        <v/>
      </c>
      <c r="BD59">
        <f t="shared" si="33"/>
        <v>0</v>
      </c>
      <c r="BE59" s="29" t="str">
        <f t="shared" si="34"/>
        <v/>
      </c>
    </row>
    <row r="60" spans="1:57">
      <c r="A60" s="1">
        <v>42590</v>
      </c>
      <c r="B60" s="74">
        <f t="shared" si="8"/>
        <v>1</v>
      </c>
      <c r="C60">
        <v>2972.62</v>
      </c>
      <c r="D60">
        <v>2971.31</v>
      </c>
      <c r="E60">
        <v>2969.38</v>
      </c>
      <c r="F60">
        <v>2968.08</v>
      </c>
      <c r="G60">
        <v>2984.44</v>
      </c>
      <c r="H60">
        <v>2987.11</v>
      </c>
      <c r="I60">
        <v>2959.05</v>
      </c>
      <c r="J60">
        <v>1046</v>
      </c>
      <c r="K60">
        <v>949</v>
      </c>
      <c r="L60">
        <v>2984.76</v>
      </c>
      <c r="M60" s="72">
        <v>2985.83</v>
      </c>
      <c r="N60">
        <v>3004.28</v>
      </c>
      <c r="O60">
        <v>3004.72</v>
      </c>
      <c r="P60">
        <v>2983.95</v>
      </c>
      <c r="Q60">
        <v>1500</v>
      </c>
      <c r="R60">
        <v>1319</v>
      </c>
      <c r="S60">
        <f>MAX(H60,O60)</f>
        <v>3004.72</v>
      </c>
      <c r="T60">
        <f>MIN(I60,P60)</f>
        <v>2959.05</v>
      </c>
      <c r="U60" s="73">
        <f t="shared" si="9"/>
        <v>1.5316114733371616E-2</v>
      </c>
      <c r="V60">
        <f t="shared" si="10"/>
        <v>1500</v>
      </c>
      <c r="W60">
        <f t="shared" si="11"/>
        <v>949</v>
      </c>
      <c r="Y60" s="29">
        <f t="shared" si="12"/>
        <v>1.5363551345277775E-2</v>
      </c>
      <c r="Z60" s="29">
        <f>LN(C60/N59)</f>
        <v>-1.3715855390611829E-3</v>
      </c>
      <c r="AA60" s="29">
        <f t="shared" si="23"/>
        <v>-1.4644699643405118E-4</v>
      </c>
      <c r="AB60" s="29">
        <f t="shared" si="24"/>
        <v>1.5169667736937729E-2</v>
      </c>
      <c r="AC60" s="29">
        <f>LN(D60/C60)</f>
        <v>-4.4078581719839333E-4</v>
      </c>
      <c r="AD60" s="29">
        <f>LN(E60/C60)</f>
        <v>-1.0905420131625506E-3</v>
      </c>
      <c r="AE60" s="29">
        <f>LN(F60/C60)</f>
        <v>-1.5284397070497069E-3</v>
      </c>
      <c r="AF60" s="29">
        <f>+LN(G60/C60)</f>
        <v>3.9684057276630283E-3</v>
      </c>
      <c r="AG60" s="29">
        <f>LN(H60/I60)</f>
        <v>9.4380939271233727E-3</v>
      </c>
      <c r="AH60" s="29">
        <f>LN(O60/P60)</f>
        <v>6.936459440263356E-3</v>
      </c>
      <c r="AI60" s="29">
        <f>LN(L60/G60)</f>
        <v>1.0721704761322364E-4</v>
      </c>
      <c r="AJ60" s="73">
        <f>(C60-I60)/(H60-I60)</f>
        <v>0.48360655737703973</v>
      </c>
      <c r="AK60" s="73">
        <f>(N59-I60)/(H60-I60)</f>
        <v>0.62900926585886208</v>
      </c>
      <c r="AL60" s="29">
        <f>LN(M60/L60)</f>
        <v>3.5842354321919111E-4</v>
      </c>
      <c r="AM60" s="29">
        <f>LN(N60/L60)</f>
        <v>6.5185970106878986E-3</v>
      </c>
      <c r="AN60" s="29">
        <f>LN(N60/C60)</f>
        <v>1.0594219785964311E-2</v>
      </c>
      <c r="AO60" s="32">
        <f>+(G60-I60)/(H60-I60)</f>
        <v>0.90484675694939143</v>
      </c>
      <c r="AP60" s="32">
        <f t="shared" si="61"/>
        <v>0.97881559942226282</v>
      </c>
      <c r="AQ60" s="73">
        <f>+(N60-T60)/(S60-T60)</f>
        <v>0.99036566673966275</v>
      </c>
      <c r="AR60" s="29">
        <f>LN(N60/C60)</f>
        <v>1.0594219785964311E-2</v>
      </c>
      <c r="AS60" s="32">
        <f>(N60-L60)/(S60-T60)</f>
        <v>0.42741405736807853</v>
      </c>
      <c r="AT60" s="29">
        <f>LN(G60/I60)</f>
        <v>8.5438536786364948E-3</v>
      </c>
      <c r="AU60" s="29">
        <f>LN(N60/P60)</f>
        <v>6.7900124438292882E-3</v>
      </c>
      <c r="AV60" s="29">
        <f t="shared" si="27"/>
        <v>0.25546719681908053</v>
      </c>
      <c r="AW60" s="29">
        <f t="shared" si="28"/>
        <v>-8.9992081398113848E-4</v>
      </c>
      <c r="AX60" s="29">
        <f t="shared" si="29"/>
        <v>-6.9851635286287753E-4</v>
      </c>
      <c r="AY60" s="72">
        <f t="shared" si="30"/>
        <v>1</v>
      </c>
      <c r="BA60" t="str">
        <f t="shared" si="31"/>
        <v/>
      </c>
      <c r="BB60" t="str">
        <f t="shared" si="32"/>
        <v/>
      </c>
      <c r="BC60" t="str">
        <f t="shared" si="35"/>
        <v/>
      </c>
      <c r="BD60" t="str">
        <f t="shared" si="33"/>
        <v/>
      </c>
      <c r="BE60" s="29" t="str">
        <f t="shared" si="34"/>
        <v/>
      </c>
    </row>
    <row r="61" spans="1:57">
      <c r="A61" s="1">
        <v>42591</v>
      </c>
      <c r="B61" s="74">
        <f t="shared" si="8"/>
        <v>2</v>
      </c>
      <c r="C61">
        <v>3001.31</v>
      </c>
      <c r="D61">
        <v>2999.14</v>
      </c>
      <c r="E61">
        <v>3003.09</v>
      </c>
      <c r="F61">
        <v>3004.03</v>
      </c>
      <c r="G61">
        <v>3012.89</v>
      </c>
      <c r="H61">
        <v>3012.89</v>
      </c>
      <c r="I61">
        <v>2998.68</v>
      </c>
      <c r="J61">
        <v>1130</v>
      </c>
      <c r="K61">
        <v>932</v>
      </c>
      <c r="L61">
        <v>3012.84</v>
      </c>
      <c r="M61" s="72">
        <v>3015.96</v>
      </c>
      <c r="N61">
        <v>3025.68</v>
      </c>
      <c r="O61">
        <v>3025.91</v>
      </c>
      <c r="P61">
        <v>3012.5</v>
      </c>
      <c r="Q61">
        <v>1500</v>
      </c>
      <c r="R61">
        <v>1301</v>
      </c>
      <c r="S61">
        <f>MAX(H61,O61)</f>
        <v>3025.91</v>
      </c>
      <c r="T61">
        <f>MIN(I61,P61)</f>
        <v>2998.68</v>
      </c>
      <c r="U61" s="73">
        <f t="shared" si="9"/>
        <v>9.0396808501772528E-3</v>
      </c>
      <c r="V61">
        <f t="shared" si="10"/>
        <v>1500</v>
      </c>
      <c r="W61">
        <f t="shared" si="11"/>
        <v>932</v>
      </c>
      <c r="Y61" s="29">
        <f t="shared" si="12"/>
        <v>9.0727049188521081E-3</v>
      </c>
      <c r="Z61" s="29">
        <f>LN(C61/N60)</f>
        <v>-9.8907858915567174E-4</v>
      </c>
      <c r="AA61" s="29">
        <f t="shared" si="23"/>
        <v>-7.6013080896374376E-5</v>
      </c>
      <c r="AB61" s="29">
        <f t="shared" si="24"/>
        <v>8.9636677692809166E-3</v>
      </c>
      <c r="AC61" s="29">
        <f>LN(D61/C61)</f>
        <v>-7.2327911893271596E-4</v>
      </c>
      <c r="AD61" s="29">
        <f>LN(E61/C61)</f>
        <v>5.9289855843838442E-4</v>
      </c>
      <c r="AE61" s="29">
        <f>LN(F61/C61)</f>
        <v>9.0586051280998206E-4</v>
      </c>
      <c r="AF61" s="29">
        <f>+LN(G61/C61)</f>
        <v>3.8508909947558814E-3</v>
      </c>
      <c r="AG61" s="29">
        <f>LN(H61/I61)</f>
        <v>4.727559178682882E-3</v>
      </c>
      <c r="AH61" s="29">
        <f>LN(O61/P61)</f>
        <v>4.4415738731095732E-3</v>
      </c>
      <c r="AI61" s="29">
        <f>LN(L61/G61)</f>
        <v>-1.6595499632649001E-5</v>
      </c>
      <c r="AJ61" s="73">
        <f>(C61-I61)/(H61-I61)</f>
        <v>0.18508092892330066</v>
      </c>
      <c r="AK61" s="73">
        <f>(N60-I61)/(H61-I61)</f>
        <v>0.39408866995076353</v>
      </c>
      <c r="AL61" s="29">
        <f>LN(M61/L61)</f>
        <v>1.0350319395353335E-3</v>
      </c>
      <c r="AM61" s="29">
        <f>LN(N61/L61)</f>
        <v>4.2527040902309377E-3</v>
      </c>
      <c r="AN61" s="29">
        <f>LN(N61/C61)</f>
        <v>8.0869995853539642E-3</v>
      </c>
      <c r="AO61" s="32">
        <f>+(G61-I61)/(H61-I61)</f>
        <v>1</v>
      </c>
      <c r="AP61" s="32">
        <f t="shared" si="61"/>
        <v>0.98284862043251153</v>
      </c>
      <c r="AQ61" s="73">
        <f>+(N61-T61)/(S61-T61)</f>
        <v>0.99155343371281612</v>
      </c>
      <c r="AR61" s="29">
        <f>LN(N61/C61)</f>
        <v>8.0869995853539642E-3</v>
      </c>
      <c r="AS61" s="32">
        <f>(N61-L61)/(S61-T61)</f>
        <v>0.47153874403230561</v>
      </c>
      <c r="AT61" s="29">
        <f>LN(G61/I61)</f>
        <v>4.727559178682882E-3</v>
      </c>
      <c r="AU61" s="29">
        <f>LN(N61/P61)</f>
        <v>4.3655607922130886E-3</v>
      </c>
      <c r="AV61" s="29">
        <f t="shared" si="27"/>
        <v>0.99036566673966275</v>
      </c>
      <c r="AW61" s="29">
        <f t="shared" si="28"/>
        <v>6.5185970106878986E-3</v>
      </c>
      <c r="AX61" s="29">
        <f t="shared" si="29"/>
        <v>1.0594219785964311E-2</v>
      </c>
      <c r="AY61" s="72">
        <f t="shared" si="30"/>
        <v>0</v>
      </c>
      <c r="BA61">
        <f t="shared" si="31"/>
        <v>0</v>
      </c>
      <c r="BB61" t="str">
        <f t="shared" si="32"/>
        <v/>
      </c>
      <c r="BC61" t="str">
        <f t="shared" si="35"/>
        <v/>
      </c>
      <c r="BD61" t="str">
        <f t="shared" si="33"/>
        <v/>
      </c>
      <c r="BE61" s="29" t="str">
        <f t="shared" si="34"/>
        <v/>
      </c>
    </row>
    <row r="62" spans="1:57">
      <c r="A62" s="1">
        <v>42592</v>
      </c>
      <c r="B62" s="74">
        <f t="shared" si="8"/>
        <v>3</v>
      </c>
      <c r="C62">
        <v>3023.47</v>
      </c>
      <c r="D62">
        <v>3022.52</v>
      </c>
      <c r="E62">
        <v>3023.74</v>
      </c>
      <c r="F62">
        <v>3027.72</v>
      </c>
      <c r="G62">
        <v>3022.6</v>
      </c>
      <c r="H62">
        <v>3033.2</v>
      </c>
      <c r="I62">
        <v>3018.2</v>
      </c>
      <c r="J62">
        <v>1059</v>
      </c>
      <c r="K62">
        <v>1011</v>
      </c>
      <c r="L62">
        <v>3022.76</v>
      </c>
      <c r="M62" s="72">
        <v>3026.03</v>
      </c>
      <c r="N62">
        <v>3018.75</v>
      </c>
      <c r="O62">
        <v>3028.37</v>
      </c>
      <c r="P62">
        <v>3017.09</v>
      </c>
      <c r="Q62">
        <v>1329</v>
      </c>
      <c r="R62">
        <v>1417</v>
      </c>
      <c r="S62">
        <f t="shared" ref="S62:S74" si="62">MAX(H62,O62)</f>
        <v>3033.2</v>
      </c>
      <c r="T62">
        <f t="shared" ref="T62:T74" si="63">MIN(I62,P62)</f>
        <v>3017.09</v>
      </c>
      <c r="U62" s="73">
        <f t="shared" si="9"/>
        <v>5.325377154748151E-3</v>
      </c>
      <c r="V62">
        <f t="shared" ref="V62:V74" si="64">IF(S62=H62,J62,Q62)</f>
        <v>1059</v>
      </c>
      <c r="W62">
        <f t="shared" ref="W62:W74" si="65">IF(T62=I62,K62,R62)</f>
        <v>1417</v>
      </c>
      <c r="Y62" s="29">
        <f t="shared" si="12"/>
        <v>5.3283148170809279E-3</v>
      </c>
      <c r="Z62" s="29">
        <f t="shared" ref="Z62:Z64" si="66">LN(C62/N61)</f>
        <v>-7.3068120259063411E-4</v>
      </c>
      <c r="AA62" s="29">
        <f t="shared" si="23"/>
        <v>-4.7753294258975577E-3</v>
      </c>
      <c r="AB62" s="29">
        <f t="shared" si="24"/>
        <v>5.5004772885071634E-4</v>
      </c>
      <c r="AC62" s="29">
        <f t="shared" ref="AC62:AC64" si="67">LN(D62/C62)</f>
        <v>-3.1425788260261482E-4</v>
      </c>
      <c r="AD62" s="29">
        <f t="shared" ref="AD62:AD64" si="68">LN(E62/C62)</f>
        <v>8.9297378519745789E-5</v>
      </c>
      <c r="AE62" s="29">
        <f t="shared" ref="AE62:AE64" si="69">LN(F62/C62)</f>
        <v>1.4046826157558692E-3</v>
      </c>
      <c r="AF62" s="29">
        <f t="shared" ref="AF62:AF64" si="70">+LN(G62/C62)</f>
        <v>-2.8779025251264817E-4</v>
      </c>
      <c r="AG62" s="29">
        <f t="shared" ref="AG62:AG64" si="71">LN(H62/I62)</f>
        <v>4.9575406423303693E-3</v>
      </c>
      <c r="AH62" s="29">
        <f t="shared" ref="AH62:AH64" si="72">LN(O62/P62)</f>
        <v>3.7317302869456087E-3</v>
      </c>
      <c r="AI62" s="29">
        <f t="shared" ref="AI62:AI64" si="73">LN(L62/G62)</f>
        <v>5.2933158666356539E-5</v>
      </c>
      <c r="AJ62" s="73">
        <f t="shared" ref="AJ62:AJ64" si="74">(C62-I62)/(H62-I62)</f>
        <v>0.35133333333333211</v>
      </c>
      <c r="AK62" s="73">
        <f t="shared" ref="AK62:AK64" si="75">(N61-I62)/(H62-I62)</f>
        <v>0.49866666666666787</v>
      </c>
      <c r="AL62" s="29">
        <f t="shared" ref="AL62:AL64" si="76">LN(M62/L62)</f>
        <v>1.0812080824613214E-3</v>
      </c>
      <c r="AM62" s="29">
        <f t="shared" ref="AM62:AM64" si="77">LN(N62/L62)</f>
        <v>-1.3274828938038606E-3</v>
      </c>
      <c r="AN62" s="29">
        <f t="shared" ref="AN62:AN64" si="78">LN(N62/C62)</f>
        <v>-1.5623399876500861E-3</v>
      </c>
      <c r="AO62" s="32">
        <f t="shared" ref="AO62:AO64" si="79">+(G62-I62)/(H62-I62)</f>
        <v>0.29333333333333939</v>
      </c>
      <c r="AP62" s="32">
        <f t="shared" ref="AP62:AP64" si="80">+(N62-P62)/(O62-P62)</f>
        <v>0.1471631205673663</v>
      </c>
      <c r="AQ62" s="73">
        <f t="shared" ref="AQ62:AQ64" si="81">+(N62-T62)/(S62-T62)</f>
        <v>0.10304158907510169</v>
      </c>
      <c r="AR62" s="29">
        <f t="shared" ref="AR62:AR64" si="82">LN(N62/C62)</f>
        <v>-1.5623399876500861E-3</v>
      </c>
      <c r="AS62" s="32">
        <f t="shared" ref="AS62:AS64" si="83">(N62-L62)/(S62-T62)</f>
        <v>-0.24891371818747982</v>
      </c>
      <c r="AT62" s="29">
        <f t="shared" ref="AT62:AT64" si="84">LN(G62/I62)</f>
        <v>1.4567609515702652E-3</v>
      </c>
      <c r="AU62" s="29">
        <f t="shared" ref="AU62:AU64" si="85">LN(N62/P62)</f>
        <v>5.5004772885071634E-4</v>
      </c>
      <c r="AV62" s="29">
        <f t="shared" si="27"/>
        <v>0.99155343371281612</v>
      </c>
      <c r="AW62" s="29">
        <f t="shared" si="28"/>
        <v>4.2527040902309377E-3</v>
      </c>
      <c r="AX62" s="29">
        <f t="shared" si="29"/>
        <v>8.0869995853539642E-3</v>
      </c>
      <c r="AY62" s="72">
        <f t="shared" si="30"/>
        <v>0</v>
      </c>
      <c r="BA62" t="str">
        <f t="shared" si="31"/>
        <v/>
      </c>
      <c r="BB62">
        <f t="shared" si="32"/>
        <v>0</v>
      </c>
      <c r="BC62" t="str">
        <f t="shared" si="35"/>
        <v/>
      </c>
      <c r="BD62" t="str">
        <f t="shared" si="33"/>
        <v/>
      </c>
      <c r="BE62" s="29" t="str">
        <f t="shared" si="34"/>
        <v/>
      </c>
    </row>
    <row r="63" spans="1:57">
      <c r="A63" s="1">
        <v>42593</v>
      </c>
      <c r="B63" s="74">
        <f t="shared" si="8"/>
        <v>4</v>
      </c>
      <c r="C63">
        <v>3013.68</v>
      </c>
      <c r="D63">
        <v>3014.77</v>
      </c>
      <c r="E63">
        <v>3014.16</v>
      </c>
      <c r="F63">
        <v>3021.03</v>
      </c>
      <c r="G63">
        <v>3021.44</v>
      </c>
      <c r="H63">
        <v>3038.05</v>
      </c>
      <c r="I63">
        <v>3011.74</v>
      </c>
      <c r="J63">
        <v>957</v>
      </c>
      <c r="K63">
        <v>1025</v>
      </c>
      <c r="L63">
        <v>3020.78</v>
      </c>
      <c r="M63" s="72">
        <v>3021.61</v>
      </c>
      <c r="N63">
        <v>3002.64</v>
      </c>
      <c r="O63">
        <v>3029.14</v>
      </c>
      <c r="P63">
        <v>3001.17</v>
      </c>
      <c r="Q63">
        <v>1357</v>
      </c>
      <c r="R63">
        <v>1458</v>
      </c>
      <c r="S63">
        <f t="shared" si="62"/>
        <v>3038.05</v>
      </c>
      <c r="T63">
        <f t="shared" si="63"/>
        <v>3001.17</v>
      </c>
      <c r="U63" s="73">
        <f t="shared" si="9"/>
        <v>1.2213649596451366E-2</v>
      </c>
      <c r="V63">
        <f t="shared" si="64"/>
        <v>957</v>
      </c>
      <c r="W63">
        <f t="shared" si="65"/>
        <v>1458</v>
      </c>
      <c r="Y63" s="29">
        <f t="shared" si="12"/>
        <v>1.2237530195641246E-2</v>
      </c>
      <c r="Z63" s="29">
        <f t="shared" si="66"/>
        <v>-1.6809150520646933E-3</v>
      </c>
      <c r="AA63" s="29">
        <f t="shared" si="23"/>
        <v>-1.1723960539211115E-2</v>
      </c>
      <c r="AB63" s="29">
        <f t="shared" si="24"/>
        <v>4.8968905724014651E-4</v>
      </c>
      <c r="AC63" s="29">
        <f t="shared" si="67"/>
        <v>3.6161866213654098E-4</v>
      </c>
      <c r="AD63" s="29">
        <f t="shared" si="68"/>
        <v>1.5926102916286969E-4</v>
      </c>
      <c r="AE63" s="29">
        <f t="shared" si="69"/>
        <v>2.4359094751408104E-3</v>
      </c>
      <c r="AF63" s="29">
        <f t="shared" si="70"/>
        <v>2.5716155690491062E-3</v>
      </c>
      <c r="AG63" s="29">
        <f t="shared" si="71"/>
        <v>8.6978774037282207E-3</v>
      </c>
      <c r="AH63" s="29">
        <f t="shared" si="72"/>
        <v>9.2765382136638722E-3</v>
      </c>
      <c r="AI63" s="29">
        <f t="shared" si="73"/>
        <v>-2.184627513147906E-4</v>
      </c>
      <c r="AJ63" s="73">
        <f t="shared" si="74"/>
        <v>7.3736221968834101E-2</v>
      </c>
      <c r="AK63" s="73">
        <f t="shared" si="75"/>
        <v>0.26643861649563327</v>
      </c>
      <c r="AL63" s="29">
        <f t="shared" si="76"/>
        <v>2.747257311165098E-4</v>
      </c>
      <c r="AM63" s="29">
        <f t="shared" si="77"/>
        <v>-6.0231744892981672E-3</v>
      </c>
      <c r="AN63" s="29">
        <f t="shared" si="78"/>
        <v>-3.6700216715638153E-3</v>
      </c>
      <c r="AO63" s="32">
        <f t="shared" si="79"/>
        <v>0.36868110984417046</v>
      </c>
      <c r="AP63" s="32">
        <f t="shared" si="80"/>
        <v>5.2556310332492327E-2</v>
      </c>
      <c r="AQ63" s="73">
        <f t="shared" si="81"/>
        <v>3.9859002169191853E-2</v>
      </c>
      <c r="AR63" s="29">
        <f t="shared" si="82"/>
        <v>-3.6700216715638153E-3</v>
      </c>
      <c r="AS63" s="32">
        <f t="shared" si="83"/>
        <v>-0.4918655097613957</v>
      </c>
      <c r="AT63" s="29">
        <f t="shared" si="84"/>
        <v>3.215554105129964E-3</v>
      </c>
      <c r="AU63" s="29">
        <f t="shared" si="85"/>
        <v>4.8968905724014651E-4</v>
      </c>
      <c r="AV63" s="29">
        <f t="shared" si="27"/>
        <v>0.10304158907510169</v>
      </c>
      <c r="AW63" s="29">
        <f t="shared" si="28"/>
        <v>-1.3274828938038606E-3</v>
      </c>
      <c r="AX63" s="29">
        <f t="shared" si="29"/>
        <v>-1.5623399876500861E-3</v>
      </c>
      <c r="AY63" s="72">
        <f t="shared" si="30"/>
        <v>1</v>
      </c>
      <c r="BA63" t="str">
        <f t="shared" si="31"/>
        <v/>
      </c>
      <c r="BB63" t="str">
        <f t="shared" si="32"/>
        <v/>
      </c>
      <c r="BC63">
        <f t="shared" si="35"/>
        <v>1</v>
      </c>
      <c r="BD63" t="str">
        <f t="shared" si="33"/>
        <v/>
      </c>
      <c r="BE63" s="29">
        <f t="shared" si="34"/>
        <v>-6.0231744892981672E-3</v>
      </c>
    </row>
    <row r="64" spans="1:57">
      <c r="A64" s="1">
        <v>42594</v>
      </c>
      <c r="B64" s="74">
        <f t="shared" si="8"/>
        <v>5</v>
      </c>
      <c r="C64">
        <v>3000.27</v>
      </c>
      <c r="D64">
        <v>3001.84</v>
      </c>
      <c r="E64">
        <v>3005.53</v>
      </c>
      <c r="F64">
        <v>3000.27</v>
      </c>
      <c r="G64">
        <v>3009.52</v>
      </c>
      <c r="H64">
        <v>3017.69</v>
      </c>
      <c r="I64">
        <v>2999.04</v>
      </c>
      <c r="J64">
        <v>1056</v>
      </c>
      <c r="K64">
        <v>930</v>
      </c>
      <c r="L64">
        <v>3009.99</v>
      </c>
      <c r="M64" s="72">
        <v>3011.33</v>
      </c>
      <c r="N64">
        <v>3050.67</v>
      </c>
      <c r="O64">
        <v>3051.05</v>
      </c>
      <c r="P64">
        <v>3004.43</v>
      </c>
      <c r="Q64">
        <v>1500</v>
      </c>
      <c r="R64">
        <v>1325</v>
      </c>
      <c r="S64">
        <f t="shared" si="62"/>
        <v>3051.05</v>
      </c>
      <c r="T64">
        <f t="shared" si="63"/>
        <v>2999.04</v>
      </c>
      <c r="U64" s="73">
        <f t="shared" si="9"/>
        <v>1.7193556212550695E-2</v>
      </c>
      <c r="V64">
        <f t="shared" si="64"/>
        <v>1500</v>
      </c>
      <c r="W64">
        <f t="shared" si="65"/>
        <v>930</v>
      </c>
      <c r="Y64" s="29">
        <f t="shared" si="12"/>
        <v>1.7335106507081102E-2</v>
      </c>
      <c r="Z64" s="29">
        <f t="shared" si="66"/>
        <v>-7.8961707676453792E-4</v>
      </c>
      <c r="AA64" s="29">
        <f t="shared" si="23"/>
        <v>-1.2455504365702441E-4</v>
      </c>
      <c r="AB64" s="29">
        <f t="shared" si="24"/>
        <v>1.7069001168893636E-2</v>
      </c>
      <c r="AC64" s="29">
        <f t="shared" si="67"/>
        <v>5.23149371073524E-4</v>
      </c>
      <c r="AD64" s="29">
        <f t="shared" si="68"/>
        <v>1.7516405291265658E-3</v>
      </c>
      <c r="AE64" s="29">
        <f t="shared" si="69"/>
        <v>0</v>
      </c>
      <c r="AF64" s="29">
        <f t="shared" si="70"/>
        <v>3.0783129874501661E-3</v>
      </c>
      <c r="AG64" s="29">
        <f t="shared" si="71"/>
        <v>6.1994005815708911E-3</v>
      </c>
      <c r="AH64" s="29">
        <f t="shared" si="72"/>
        <v>1.5397927535055986E-2</v>
      </c>
      <c r="AI64" s="29">
        <f t="shared" si="73"/>
        <v>1.561588903265487E-4</v>
      </c>
      <c r="AJ64" s="73">
        <f t="shared" si="74"/>
        <v>6.5951742627346502E-2</v>
      </c>
      <c r="AK64" s="73">
        <f t="shared" si="75"/>
        <v>0.19302949061661617</v>
      </c>
      <c r="AL64" s="29">
        <f t="shared" si="76"/>
        <v>4.4508513818274087E-4</v>
      </c>
      <c r="AM64" s="29">
        <f t="shared" si="77"/>
        <v>1.3424482129948711E-2</v>
      </c>
      <c r="AN64" s="29">
        <f t="shared" si="78"/>
        <v>1.6658954007725549E-2</v>
      </c>
      <c r="AO64" s="32">
        <f t="shared" si="79"/>
        <v>0.56193029490616442</v>
      </c>
      <c r="AP64" s="32">
        <f t="shared" si="80"/>
        <v>0.99184899184898956</v>
      </c>
      <c r="AQ64" s="73">
        <f t="shared" si="81"/>
        <v>0.99269371274754648</v>
      </c>
      <c r="AR64" s="29">
        <f t="shared" si="82"/>
        <v>1.6658954007725549E-2</v>
      </c>
      <c r="AS64" s="32">
        <f t="shared" si="83"/>
        <v>0.7821572774466472</v>
      </c>
      <c r="AT64" s="29">
        <f t="shared" si="84"/>
        <v>3.4883601486184364E-3</v>
      </c>
      <c r="AU64" s="29">
        <f t="shared" si="85"/>
        <v>1.5273372491398892E-2</v>
      </c>
      <c r="AV64" s="29">
        <f t="shared" si="27"/>
        <v>3.9859002169191853E-2</v>
      </c>
      <c r="AW64" s="29">
        <f t="shared" si="28"/>
        <v>-6.0231744892981672E-3</v>
      </c>
      <c r="AX64" s="29">
        <f t="shared" si="29"/>
        <v>-3.6700216715638153E-3</v>
      </c>
      <c r="AY64" s="72">
        <f t="shared" si="30"/>
        <v>1</v>
      </c>
      <c r="BA64" t="str">
        <f t="shared" si="31"/>
        <v/>
      </c>
      <c r="BB64" t="str">
        <f t="shared" si="32"/>
        <v/>
      </c>
      <c r="BC64" t="str">
        <f t="shared" si="35"/>
        <v/>
      </c>
      <c r="BD64">
        <f t="shared" si="33"/>
        <v>1</v>
      </c>
      <c r="BE64" s="29">
        <f t="shared" si="34"/>
        <v>1.3424482129948711E-2</v>
      </c>
    </row>
    <row r="65" spans="1:57">
      <c r="A65" s="1">
        <v>42597</v>
      </c>
      <c r="B65" s="74">
        <f t="shared" si="8"/>
        <v>1</v>
      </c>
      <c r="C65">
        <v>3056.48</v>
      </c>
      <c r="D65">
        <v>3058.2</v>
      </c>
      <c r="E65">
        <v>3056.91</v>
      </c>
      <c r="F65">
        <v>3067.3</v>
      </c>
      <c r="G65">
        <v>3122.3</v>
      </c>
      <c r="H65">
        <v>3122.65</v>
      </c>
      <c r="I65">
        <v>3053.87</v>
      </c>
      <c r="J65">
        <v>1130</v>
      </c>
      <c r="K65">
        <v>934</v>
      </c>
      <c r="L65">
        <v>3122.3</v>
      </c>
      <c r="M65" s="72">
        <v>3137.09</v>
      </c>
      <c r="N65">
        <v>3125.2</v>
      </c>
      <c r="O65">
        <v>3137.48</v>
      </c>
      <c r="P65">
        <v>3121.5</v>
      </c>
      <c r="Q65">
        <v>1311</v>
      </c>
      <c r="R65">
        <v>1455</v>
      </c>
      <c r="S65">
        <f t="shared" si="62"/>
        <v>3137.48</v>
      </c>
      <c r="T65">
        <f t="shared" si="63"/>
        <v>3053.87</v>
      </c>
      <c r="U65" s="73">
        <f t="shared" si="9"/>
        <v>2.7010291170239998E-2</v>
      </c>
      <c r="V65">
        <f t="shared" si="64"/>
        <v>1311</v>
      </c>
      <c r="W65">
        <f t="shared" si="65"/>
        <v>934</v>
      </c>
      <c r="Y65" s="29">
        <f t="shared" si="12"/>
        <v>2.7354996597393121E-2</v>
      </c>
      <c r="Z65" s="29">
        <f t="shared" ref="Z65" si="86">LN(C65/N64)</f>
        <v>1.9026884071264099E-3</v>
      </c>
      <c r="AA65" s="29">
        <f t="shared" si="23"/>
        <v>-3.92164879514088E-3</v>
      </c>
      <c r="AB65" s="29">
        <f t="shared" si="24"/>
        <v>2.3088642375099149E-2</v>
      </c>
      <c r="AC65" s="29">
        <f t="shared" ref="AC65" si="87">LN(D65/C65)</f>
        <v>5.6258055870936309E-4</v>
      </c>
      <c r="AD65" s="29">
        <f t="shared" ref="AD65" si="88">LN(E65/C65)</f>
        <v>1.4067481404237997E-4</v>
      </c>
      <c r="AE65" s="29">
        <f t="shared" ref="AE65" si="89">LN(F65/C65)</f>
        <v>3.5337687701321248E-3</v>
      </c>
      <c r="AF65" s="29">
        <f t="shared" ref="AF65" si="90">+LN(G65/C65)</f>
        <v>2.1305982692030004E-2</v>
      </c>
      <c r="AG65" s="29">
        <f t="shared" ref="AG65" si="91">LN(H65/I65)</f>
        <v>2.2272361529178747E-2</v>
      </c>
      <c r="AH65" s="29">
        <f t="shared" ref="AH65" si="92">LN(O65/P65)</f>
        <v>5.1062744159312322E-3</v>
      </c>
      <c r="AI65" s="29">
        <f t="shared" ref="AI65" si="93">LN(L65/G65)</f>
        <v>0</v>
      </c>
      <c r="AJ65" s="73">
        <f t="shared" ref="AJ65" si="94">(C65-I65)/(H65-I65)</f>
        <v>3.7947077638850246E-2</v>
      </c>
      <c r="AK65" s="73">
        <f t="shared" ref="AK65" si="95">(N64-I65)/(H65-I65)</f>
        <v>-4.6525152660654386E-2</v>
      </c>
      <c r="AL65" s="29">
        <f t="shared" ref="AL65" si="96">LN(M65/L65)</f>
        <v>4.7257089028098732E-3</v>
      </c>
      <c r="AM65" s="29">
        <f t="shared" ref="AM65" si="97">LN(N65/L65)</f>
        <v>9.2837141521761972E-4</v>
      </c>
      <c r="AN65" s="29">
        <f t="shared" ref="AN65" si="98">LN(N65/C65)</f>
        <v>2.2234354107247483E-2</v>
      </c>
      <c r="AO65" s="32">
        <f t="shared" ref="AO65" si="99">+(G65-I65)/(H65-I65)</f>
        <v>0.99491131142774192</v>
      </c>
      <c r="AP65" s="32">
        <f t="shared" ref="AP65" si="100">+(N65-P65)/(O65-P65)</f>
        <v>0.2315394242803388</v>
      </c>
      <c r="AQ65" s="73">
        <f t="shared" ref="AQ65" si="101">+(N65-T65)/(S65-T65)</f>
        <v>0.85312761631383593</v>
      </c>
      <c r="AR65" s="29">
        <f t="shared" ref="AR65" si="102">LN(N65/C65)</f>
        <v>2.2234354107247483E-2</v>
      </c>
      <c r="AS65" s="32">
        <f t="shared" ref="AS65" si="103">(N65-L65)/(S65-T65)</f>
        <v>3.4684846310245564E-2</v>
      </c>
      <c r="AT65" s="29">
        <f t="shared" ref="AT65" si="104">LN(G65/I65)</f>
        <v>2.2160270959881597E-2</v>
      </c>
      <c r="AU65" s="29">
        <f t="shared" ref="AU65" si="105">LN(N65/P65)</f>
        <v>1.1846256207904929E-3</v>
      </c>
      <c r="AV65" s="29">
        <f t="shared" si="27"/>
        <v>0.99269371274754648</v>
      </c>
      <c r="AW65" s="29">
        <f t="shared" si="28"/>
        <v>1.3424482129948711E-2</v>
      </c>
      <c r="AX65" s="29">
        <f t="shared" si="29"/>
        <v>1.6658954007725549E-2</v>
      </c>
      <c r="AY65" s="72">
        <f t="shared" si="30"/>
        <v>0</v>
      </c>
      <c r="BA65" t="str">
        <f t="shared" si="31"/>
        <v/>
      </c>
      <c r="BB65" t="str">
        <f t="shared" si="32"/>
        <v/>
      </c>
      <c r="BC65" t="str">
        <f t="shared" si="35"/>
        <v/>
      </c>
      <c r="BD65" t="str">
        <f t="shared" si="33"/>
        <v/>
      </c>
      <c r="BE65" s="29" t="str">
        <f t="shared" si="34"/>
        <v/>
      </c>
    </row>
    <row r="66" spans="1:57">
      <c r="A66" s="1">
        <v>42598</v>
      </c>
      <c r="B66" s="74">
        <f t="shared" si="8"/>
        <v>2</v>
      </c>
      <c r="C66">
        <v>3130.53</v>
      </c>
      <c r="D66">
        <v>3131.59</v>
      </c>
      <c r="E66">
        <v>3132.95</v>
      </c>
      <c r="F66">
        <v>3136.21</v>
      </c>
      <c r="G66">
        <v>3108.95</v>
      </c>
      <c r="H66">
        <v>3140.44</v>
      </c>
      <c r="I66">
        <v>3102.06</v>
      </c>
      <c r="J66">
        <v>943</v>
      </c>
      <c r="K66">
        <v>1122</v>
      </c>
      <c r="L66">
        <v>3108.95</v>
      </c>
      <c r="M66" s="72">
        <v>3109.96</v>
      </c>
      <c r="N66">
        <v>3110.04</v>
      </c>
      <c r="O66">
        <v>3119.24</v>
      </c>
      <c r="P66">
        <v>3106.25</v>
      </c>
      <c r="Q66">
        <v>1420</v>
      </c>
      <c r="R66">
        <v>1434</v>
      </c>
      <c r="S66">
        <f t="shared" si="62"/>
        <v>3140.44</v>
      </c>
      <c r="T66">
        <f t="shared" si="63"/>
        <v>3102.06</v>
      </c>
      <c r="U66" s="73">
        <f t="shared" si="9"/>
        <v>1.2296510564717707E-2</v>
      </c>
      <c r="V66">
        <f t="shared" si="64"/>
        <v>943</v>
      </c>
      <c r="W66">
        <f t="shared" si="65"/>
        <v>1122</v>
      </c>
      <c r="Y66" s="29">
        <f t="shared" si="12"/>
        <v>1.2259904872337945E-2</v>
      </c>
      <c r="Z66" s="29">
        <f t="shared" ref="Z66" si="106">LN(C66/N65)</f>
        <v>1.7040381505428169E-3</v>
      </c>
      <c r="AA66" s="29">
        <f t="shared" si="23"/>
        <v>-9.7273296470058411E-3</v>
      </c>
      <c r="AB66" s="29">
        <f t="shared" si="24"/>
        <v>2.5691809177119111E-3</v>
      </c>
      <c r="AC66" s="29">
        <f t="shared" ref="AC66" si="107">LN(D66/C66)</f>
        <v>3.3854349968500915E-4</v>
      </c>
      <c r="AD66" s="29">
        <f t="shared" ref="AD66" si="108">LN(E66/C66)</f>
        <v>7.7273340712132586E-4</v>
      </c>
      <c r="AE66" s="29">
        <f t="shared" ref="AE66" si="109">LN(F66/C66)</f>
        <v>1.8127452408731725E-3</v>
      </c>
      <c r="AF66" s="29">
        <f t="shared" ref="AF66" si="110">+LN(G66/C66)</f>
        <v>-6.917270685289364E-3</v>
      </c>
      <c r="AG66" s="29">
        <f t="shared" ref="AG66" si="111">LN(H66/I66)</f>
        <v>1.2296510564717707E-2</v>
      </c>
      <c r="AH66" s="29">
        <f t="shared" ref="AH66" si="112">LN(O66/P66)</f>
        <v>4.1731715421989999E-3</v>
      </c>
      <c r="AI66" s="29">
        <f t="shared" ref="AI66" si="113">LN(L66/G66)</f>
        <v>0</v>
      </c>
      <c r="AJ66" s="73">
        <f t="shared" ref="AJ66" si="114">(C66-I66)/(H66-I66)</f>
        <v>0.74179260031266736</v>
      </c>
      <c r="AK66" s="73">
        <f t="shared" ref="AK66" si="115">(N65-I66)/(H66-I66)</f>
        <v>0.60291818655549267</v>
      </c>
      <c r="AL66" s="29">
        <f t="shared" ref="AL66" si="116">LN(M66/L66)</f>
        <v>3.2481576639008556E-4</v>
      </c>
      <c r="AM66" s="29">
        <f t="shared" ref="AM66" si="117">LN(N66/L66)</f>
        <v>3.5053923906022699E-4</v>
      </c>
      <c r="AN66" s="29">
        <f t="shared" ref="AN66" si="118">LN(N66/C66)</f>
        <v>-6.566731446229151E-3</v>
      </c>
      <c r="AO66" s="32">
        <f t="shared" ref="AO66" si="119">+(G66-I66)/(H66-I66)</f>
        <v>0.17952058363730727</v>
      </c>
      <c r="AP66" s="32">
        <f t="shared" ref="AP66" si="120">+(N66-P66)/(O66-P66)</f>
        <v>0.29176289453425924</v>
      </c>
      <c r="AQ66" s="73">
        <f t="shared" ref="AQ66" si="121">+(N66-T66)/(S66-T66)</f>
        <v>0.2079207920792078</v>
      </c>
      <c r="AR66" s="29">
        <f t="shared" ref="AR66" si="122">LN(N66/C66)</f>
        <v>-6.566731446229151E-3</v>
      </c>
      <c r="AS66" s="32">
        <f t="shared" ref="AS66" si="123">(N66-L66)/(S66-T66)</f>
        <v>2.8400208441900533E-2</v>
      </c>
      <c r="AT66" s="29">
        <f t="shared" ref="AT66" si="124">LN(G66/I66)</f>
        <v>2.2186416786515719E-3</v>
      </c>
      <c r="AU66" s="29">
        <f t="shared" ref="AU66" si="125">LN(N66/P66)</f>
        <v>1.2193769819639428E-3</v>
      </c>
      <c r="AV66" s="29">
        <f t="shared" si="27"/>
        <v>0.85312761631383593</v>
      </c>
      <c r="AW66" s="29">
        <f t="shared" si="28"/>
        <v>9.2837141521761972E-4</v>
      </c>
      <c r="AX66" s="29">
        <f t="shared" si="29"/>
        <v>2.2234354107247483E-2</v>
      </c>
      <c r="AY66" s="72">
        <f t="shared" si="30"/>
        <v>0</v>
      </c>
      <c r="BA66">
        <f t="shared" si="31"/>
        <v>0</v>
      </c>
      <c r="BB66" t="str">
        <f t="shared" si="32"/>
        <v/>
      </c>
      <c r="BC66" t="str">
        <f t="shared" si="35"/>
        <v/>
      </c>
      <c r="BD66" t="str">
        <f t="shared" si="33"/>
        <v/>
      </c>
      <c r="BE66" s="29" t="str">
        <f t="shared" si="34"/>
        <v/>
      </c>
    </row>
    <row r="67" spans="1:57">
      <c r="A67" s="1">
        <v>42599</v>
      </c>
      <c r="B67" s="74">
        <f t="shared" si="8"/>
        <v>3</v>
      </c>
      <c r="C67">
        <v>3106.99</v>
      </c>
      <c r="D67">
        <v>3102.79</v>
      </c>
      <c r="E67">
        <v>3100.64</v>
      </c>
      <c r="F67">
        <v>3103.18</v>
      </c>
      <c r="G67">
        <v>3104.08</v>
      </c>
      <c r="H67">
        <v>3114.25</v>
      </c>
      <c r="I67">
        <v>3090.28</v>
      </c>
      <c r="J67">
        <v>947</v>
      </c>
      <c r="K67">
        <v>1110</v>
      </c>
      <c r="L67">
        <v>3104.08</v>
      </c>
      <c r="M67" s="72">
        <v>3102.52</v>
      </c>
      <c r="N67">
        <v>3109.55</v>
      </c>
      <c r="O67">
        <v>3113.57</v>
      </c>
      <c r="P67">
        <v>3101.61</v>
      </c>
      <c r="Q67">
        <v>1423</v>
      </c>
      <c r="R67">
        <v>1310</v>
      </c>
      <c r="S67">
        <f t="shared" si="62"/>
        <v>3114.25</v>
      </c>
      <c r="T67">
        <f t="shared" si="63"/>
        <v>3090.28</v>
      </c>
      <c r="U67" s="73">
        <f t="shared" si="9"/>
        <v>7.7266510929604043E-3</v>
      </c>
      <c r="V67">
        <f t="shared" si="64"/>
        <v>947</v>
      </c>
      <c r="W67">
        <f t="shared" si="65"/>
        <v>1110</v>
      </c>
      <c r="Y67" s="29">
        <f t="shared" si="12"/>
        <v>7.7148622943748781E-3</v>
      </c>
      <c r="Z67" s="29">
        <f t="shared" ref="Z67" si="126">LN(C67/N66)</f>
        <v>-9.8117597781837112E-4</v>
      </c>
      <c r="AA67" s="29">
        <f t="shared" si="23"/>
        <v>-1.5103315959481651E-3</v>
      </c>
      <c r="AB67" s="29">
        <f t="shared" si="24"/>
        <v>6.2163194970120935E-3</v>
      </c>
      <c r="AC67" s="29">
        <f t="shared" ref="AC67" si="127">LN(D67/C67)</f>
        <v>-1.3527051330106882E-3</v>
      </c>
      <c r="AD67" s="29">
        <f t="shared" ref="AD67" si="128">LN(E67/C67)</f>
        <v>-2.0458700711451948E-3</v>
      </c>
      <c r="AE67" s="29">
        <f t="shared" ref="AE67" si="129">LN(F67/C67)</f>
        <v>-1.2270197041372175E-3</v>
      </c>
      <c r="AF67" s="29">
        <f t="shared" ref="AF67" si="130">+LN(G67/C67)</f>
        <v>-9.3703668222185304E-4</v>
      </c>
      <c r="AG67" s="29">
        <f t="shared" ref="AG67" si="131">LN(H67/I67)</f>
        <v>7.7266510929604043E-3</v>
      </c>
      <c r="AH67" s="29">
        <f t="shared" ref="AH67" si="132">LN(O67/P67)</f>
        <v>3.8486463023440416E-3</v>
      </c>
      <c r="AI67" s="29">
        <f t="shared" ref="AI67" si="133">LN(L67/G67)</f>
        <v>0</v>
      </c>
      <c r="AJ67" s="73">
        <f t="shared" ref="AJ67" si="134">(C67-I67)/(H67-I67)</f>
        <v>0.69712140175217863</v>
      </c>
      <c r="AK67" s="73">
        <f t="shared" ref="AK67" si="135">(N66-I67)/(H67-I67)</f>
        <v>0.82436378806841593</v>
      </c>
      <c r="AL67" s="29">
        <f t="shared" ref="AL67" si="136">LN(M67/L67)</f>
        <v>-5.0269069469621719E-4</v>
      </c>
      <c r="AM67" s="29">
        <f t="shared" ref="AM67" si="137">LN(N67/L67)</f>
        <v>1.7606460033913684E-3</v>
      </c>
      <c r="AN67" s="29">
        <f t="shared" ref="AN67" si="138">LN(N67/C67)</f>
        <v>8.2360932116948499E-4</v>
      </c>
      <c r="AO67" s="32">
        <f t="shared" ref="AO67" si="139">+(G67-I67)/(H67-I67)</f>
        <v>0.57571964956194588</v>
      </c>
      <c r="AP67" s="32">
        <f t="shared" ref="AP67" si="140">+(N67-P67)/(O67-P67)</f>
        <v>0.66387959866220991</v>
      </c>
      <c r="AQ67" s="73">
        <f t="shared" ref="AQ67" si="141">+(N67-T67)/(S67-T67)</f>
        <v>0.8039215686274569</v>
      </c>
      <c r="AR67" s="29">
        <f t="shared" ref="AR67" si="142">LN(N67/C67)</f>
        <v>8.2360932116948499E-4</v>
      </c>
      <c r="AS67" s="32">
        <f t="shared" ref="AS67" si="143">(N67-L67)/(S67-T67)</f>
        <v>0.22820191906551107</v>
      </c>
      <c r="AT67" s="29">
        <f t="shared" ref="AT67" si="144">LN(G67/I67)</f>
        <v>4.4556734936207357E-3</v>
      </c>
      <c r="AU67" s="29">
        <f t="shared" ref="AU67" si="145">LN(N67/P67)</f>
        <v>2.5566896763537573E-3</v>
      </c>
      <c r="AV67" s="29">
        <f t="shared" si="27"/>
        <v>0.2079207920792078</v>
      </c>
      <c r="AW67" s="29">
        <f t="shared" si="28"/>
        <v>3.5053923906022699E-4</v>
      </c>
      <c r="AX67" s="29">
        <f t="shared" si="29"/>
        <v>-6.566731446229151E-3</v>
      </c>
      <c r="AY67" s="72">
        <f t="shared" si="30"/>
        <v>0</v>
      </c>
      <c r="BA67" t="str">
        <f t="shared" si="31"/>
        <v/>
      </c>
      <c r="BB67">
        <f t="shared" si="32"/>
        <v>0.5</v>
      </c>
      <c r="BC67" t="str">
        <f t="shared" si="35"/>
        <v/>
      </c>
      <c r="BD67" t="str">
        <f t="shared" si="33"/>
        <v/>
      </c>
      <c r="BE67" s="29">
        <f t="shared" si="34"/>
        <v>8.803230016956842E-4</v>
      </c>
    </row>
    <row r="68" spans="1:57">
      <c r="A68" s="1">
        <v>42600</v>
      </c>
      <c r="B68" s="74">
        <f t="shared" ref="B68:B133" si="146">WEEKDAY(A68,2)</f>
        <v>4</v>
      </c>
      <c r="C68">
        <v>3107.75</v>
      </c>
      <c r="D68">
        <v>3108.8</v>
      </c>
      <c r="E68">
        <v>3115.35</v>
      </c>
      <c r="F68">
        <v>3117.75</v>
      </c>
      <c r="G68">
        <v>3122.16</v>
      </c>
      <c r="H68">
        <v>3125.44</v>
      </c>
      <c r="I68">
        <v>3105.53</v>
      </c>
      <c r="J68">
        <v>947</v>
      </c>
      <c r="K68">
        <v>1038</v>
      </c>
      <c r="L68">
        <v>3122.16</v>
      </c>
      <c r="M68" s="72">
        <v>3121.9</v>
      </c>
      <c r="N68">
        <v>3104.11</v>
      </c>
      <c r="O68">
        <v>3125.17</v>
      </c>
      <c r="P68">
        <v>3093.35</v>
      </c>
      <c r="Q68">
        <v>1302</v>
      </c>
      <c r="R68">
        <v>1425</v>
      </c>
      <c r="S68">
        <f t="shared" si="62"/>
        <v>3125.44</v>
      </c>
      <c r="T68">
        <f t="shared" si="63"/>
        <v>3093.35</v>
      </c>
      <c r="U68" s="73">
        <f t="shared" ref="U68:U128" si="147">LN(S68/T68)</f>
        <v>1.0320427230456125E-2</v>
      </c>
      <c r="V68">
        <f t="shared" si="64"/>
        <v>947</v>
      </c>
      <c r="W68">
        <f t="shared" si="65"/>
        <v>1425</v>
      </c>
      <c r="Y68" s="29">
        <f t="shared" ref="Y68:Y90" si="148">(S68-T68)/(C68)</f>
        <v>1.0325798407207834E-2</v>
      </c>
      <c r="Z68" s="29">
        <f t="shared" ref="Z68" si="149">LN(C68/N67)</f>
        <v>-5.7902949842900738E-4</v>
      </c>
      <c r="AA68" s="29">
        <f t="shared" si="23"/>
        <v>-6.8480334395891211E-3</v>
      </c>
      <c r="AB68" s="29">
        <f t="shared" si="24"/>
        <v>3.4723937908669894E-3</v>
      </c>
      <c r="AC68" s="29">
        <f t="shared" ref="AC68" si="150">LN(D68/C68)</f>
        <v>3.3780795135087739E-4</v>
      </c>
      <c r="AD68" s="29">
        <f t="shared" ref="AD68" si="151">LN(E68/C68)</f>
        <v>2.4425137884290711E-3</v>
      </c>
      <c r="AE68" s="29">
        <f t="shared" ref="AE68" si="152">LN(F68/C68)</f>
        <v>3.2125961290316368E-3</v>
      </c>
      <c r="AF68" s="29">
        <f t="shared" ref="AF68" si="153">+LN(G68/C68)</f>
        <v>4.6260782895884015E-3</v>
      </c>
      <c r="AG68" s="29">
        <f t="shared" ref="AG68" si="154">LN(H68/I68)</f>
        <v>6.390680026266477E-3</v>
      </c>
      <c r="AH68" s="29">
        <f t="shared" ref="AH68" si="155">LN(O68/P68)</f>
        <v>1.0234035662219457E-2</v>
      </c>
      <c r="AI68" s="29">
        <f t="shared" ref="AI68" si="156">LN(L68/G68)</f>
        <v>0</v>
      </c>
      <c r="AJ68" s="73">
        <f t="shared" ref="AJ68" si="157">(C68-I68)/(H68-I68)</f>
        <v>0.11150175791058846</v>
      </c>
      <c r="AK68" s="73">
        <f t="shared" ref="AK68" si="158">(N67-I68)/(H68-I68)</f>
        <v>0.20190858864892069</v>
      </c>
      <c r="AL68" s="29">
        <f t="shared" ref="AL68" si="159">LN(M68/L68)</f>
        <v>-8.3279148550830193E-5</v>
      </c>
      <c r="AM68" s="29">
        <f t="shared" ref="AM68" si="160">LN(N68/L68)</f>
        <v>-5.7980301418901004E-3</v>
      </c>
      <c r="AN68" s="29">
        <f t="shared" ref="AN68" si="161">LN(N68/C68)</f>
        <v>-1.1719518523016996E-3</v>
      </c>
      <c r="AO68" s="32">
        <f t="shared" ref="AO68" si="162">+(G68-I68)/(H68-I68)</f>
        <v>0.83525866398793447</v>
      </c>
      <c r="AP68" s="32">
        <f t="shared" ref="AP68" si="163">+(N68-P68)/(O68-P68)</f>
        <v>0.33815210559397119</v>
      </c>
      <c r="AQ68" s="73">
        <f t="shared" ref="AQ68" si="164">+(N68-T68)/(S68-T68)</f>
        <v>0.33530694920536519</v>
      </c>
      <c r="AR68" s="29">
        <f t="shared" ref="AR68" si="165">LN(N68/C68)</f>
        <v>-1.1719518523016996E-3</v>
      </c>
      <c r="AS68" s="32">
        <f t="shared" ref="AS68" si="166">(N68-L68)/(S68-T68)</f>
        <v>-0.56248052352756761</v>
      </c>
      <c r="AT68" s="29">
        <f t="shared" ref="AT68" si="167">LN(G68/I68)</f>
        <v>5.3406767285675647E-3</v>
      </c>
      <c r="AU68" s="29">
        <f t="shared" ref="AU68" si="168">LN(N68/P68)</f>
        <v>3.4723937908669894E-3</v>
      </c>
      <c r="AV68" s="29">
        <f t="shared" si="27"/>
        <v>0.8039215686274569</v>
      </c>
      <c r="AW68" s="29">
        <f t="shared" si="28"/>
        <v>1.7606460033913684E-3</v>
      </c>
      <c r="AX68" s="29">
        <f t="shared" si="29"/>
        <v>8.2360932116948499E-4</v>
      </c>
      <c r="AY68" s="72">
        <f t="shared" si="30"/>
        <v>0</v>
      </c>
      <c r="BA68" t="str">
        <f t="shared" si="31"/>
        <v/>
      </c>
      <c r="BB68" t="str">
        <f t="shared" si="32"/>
        <v/>
      </c>
      <c r="BC68">
        <f t="shared" si="35"/>
        <v>0</v>
      </c>
      <c r="BD68" t="str">
        <f t="shared" si="33"/>
        <v/>
      </c>
      <c r="BE68" s="29" t="str">
        <f t="shared" si="34"/>
        <v/>
      </c>
    </row>
    <row r="69" spans="1:57">
      <c r="A69" s="1">
        <v>42601</v>
      </c>
      <c r="B69" s="74">
        <f t="shared" si="146"/>
        <v>5</v>
      </c>
      <c r="C69">
        <v>3100.39</v>
      </c>
      <c r="D69">
        <v>3100.72</v>
      </c>
      <c r="E69">
        <v>3102.23</v>
      </c>
      <c r="F69">
        <v>3102.81</v>
      </c>
      <c r="G69">
        <v>3090.07</v>
      </c>
      <c r="H69">
        <v>3105.46</v>
      </c>
      <c r="I69">
        <v>3082.77</v>
      </c>
      <c r="J69">
        <v>938</v>
      </c>
      <c r="K69">
        <v>1123</v>
      </c>
      <c r="L69">
        <v>3090.07</v>
      </c>
      <c r="M69" s="72">
        <v>3092.37</v>
      </c>
      <c r="N69">
        <v>3108.1</v>
      </c>
      <c r="O69">
        <v>3113.34</v>
      </c>
      <c r="P69">
        <v>3089.03</v>
      </c>
      <c r="Q69">
        <v>1424</v>
      </c>
      <c r="R69">
        <v>1305</v>
      </c>
      <c r="S69">
        <f t="shared" si="62"/>
        <v>3113.34</v>
      </c>
      <c r="T69">
        <f t="shared" si="63"/>
        <v>3082.77</v>
      </c>
      <c r="U69" s="73">
        <f t="shared" si="147"/>
        <v>9.8675614366226742E-3</v>
      </c>
      <c r="V69">
        <f t="shared" si="64"/>
        <v>1424</v>
      </c>
      <c r="W69">
        <f t="shared" si="65"/>
        <v>1123</v>
      </c>
      <c r="Y69" s="29">
        <f t="shared" si="148"/>
        <v>9.860049864694494E-3</v>
      </c>
      <c r="Z69" s="29">
        <f t="shared" ref="Z69" si="169">LN(C69/N68)</f>
        <v>-1.1991298076406078E-3</v>
      </c>
      <c r="AA69" s="29">
        <f t="shared" ref="AA69:AA121" si="170">LN(N69/S69)</f>
        <v>-1.6844978780013009E-3</v>
      </c>
      <c r="AB69" s="29">
        <f t="shared" ref="AB69:AB121" si="171">LN(N69/T69)</f>
        <v>8.1830635586213549E-3</v>
      </c>
      <c r="AC69" s="29">
        <f t="shared" ref="AC69" si="172">LN(D69/C69)</f>
        <v>1.0643255814250991E-4</v>
      </c>
      <c r="AD69" s="29">
        <f t="shared" ref="AD69" si="173">LN(E69/C69)</f>
        <v>5.9329768838773354E-4</v>
      </c>
      <c r="AE69" s="29">
        <f t="shared" ref="AE69" si="174">LN(F69/C69)</f>
        <v>7.8024249508973147E-4</v>
      </c>
      <c r="AF69" s="29">
        <f t="shared" ref="AF69" si="175">+LN(G69/C69)</f>
        <v>-3.334165655000085E-3</v>
      </c>
      <c r="AG69" s="29">
        <f t="shared" ref="AG69" si="176">LN(H69/I69)</f>
        <v>7.3333090993875786E-3</v>
      </c>
      <c r="AH69" s="29">
        <f t="shared" ref="AH69" si="177">LN(O69/P69)</f>
        <v>7.8389791278198756E-3</v>
      </c>
      <c r="AI69" s="29">
        <f t="shared" ref="AI69" si="178">LN(L69/G69)</f>
        <v>0</v>
      </c>
      <c r="AJ69" s="73">
        <f t="shared" ref="AJ69" si="179">(C69-I69)/(H69-I69)</f>
        <v>0.77655354781841557</v>
      </c>
      <c r="AK69" s="73">
        <f t="shared" ref="AK69" si="180">(N68-I69)/(H69-I69)</f>
        <v>0.94050242397532369</v>
      </c>
      <c r="AL69" s="29">
        <f t="shared" ref="AL69" si="181">LN(M69/L69)</f>
        <v>7.4404283943118601E-4</v>
      </c>
      <c r="AM69" s="29">
        <f t="shared" ref="AM69" si="182">LN(N69/L69)</f>
        <v>5.8178626452253402E-3</v>
      </c>
      <c r="AN69" s="29">
        <f t="shared" ref="AN69" si="183">LN(N69/C69)</f>
        <v>2.4836969902252873E-3</v>
      </c>
      <c r="AO69" s="32">
        <f t="shared" ref="AO69" si="184">+(G69-I69)/(H69-I69)</f>
        <v>0.32172763331864984</v>
      </c>
      <c r="AP69" s="32">
        <f t="shared" ref="AP69" si="185">+(N69-P69)/(O69-P69)</f>
        <v>0.78445084327436243</v>
      </c>
      <c r="AQ69" s="73">
        <f t="shared" ref="AQ69" si="186">+(N69-T69)/(S69-T69)</f>
        <v>0.82859012103368634</v>
      </c>
      <c r="AR69" s="29">
        <f t="shared" ref="AR69" si="187">LN(N69/C69)</f>
        <v>2.4836969902252873E-3</v>
      </c>
      <c r="AS69" s="32">
        <f t="shared" ref="AS69" si="188">(N69-L69)/(S69-T69)</f>
        <v>0.58979391560352135</v>
      </c>
      <c r="AT69" s="29">
        <f t="shared" ref="AT69" si="189">LN(G69/I69)</f>
        <v>2.3652009133959258E-3</v>
      </c>
      <c r="AU69" s="29">
        <f t="shared" ref="AU69" si="190">LN(N69/P69)</f>
        <v>6.1544812498185494E-3</v>
      </c>
      <c r="AV69" s="29">
        <f t="shared" ref="AV69:AV132" si="191">AQ68</f>
        <v>0.33530694920536519</v>
      </c>
      <c r="AW69" s="29">
        <f t="shared" ref="AW69:AW132" si="192">AM68</f>
        <v>-5.7980301418901004E-3</v>
      </c>
      <c r="AX69" s="29">
        <f t="shared" ref="AX69:AX132" si="193">AN68</f>
        <v>-1.1719518523016996E-3</v>
      </c>
      <c r="AY69" s="72">
        <f t="shared" ref="AY69" si="194">IF(AM68&lt;0,1,0)</f>
        <v>1</v>
      </c>
      <c r="BA69" t="str">
        <f t="shared" ref="BA69:BA70" si="195">IF(B69=2,IF(AQ68&lt;0.226,IF(AND(ABS(Z69)&lt;0.03,AJ69&lt;0.8),IF(AND(AO69&lt;0.5 &amp; Q68&lt;14),2,1),0),IF(AQ68&lt;0.8,IF(AND(AO69&gt;0.2,AF69&gt;-0.03,Z69&gt;-0.01),1,0),0)),"")</f>
        <v/>
      </c>
      <c r="BB69" t="str">
        <f t="shared" ref="BB69:BB70" si="196">IF(B69=3,IF(AQ68&lt;0.85,IF(AND(K69&gt;942,AO69&gt;0.9),0.25,1)*IF(AM68&lt;-0.004,1,0.5),0),"")</f>
        <v/>
      </c>
      <c r="BC69" t="str">
        <f t="shared" si="35"/>
        <v/>
      </c>
      <c r="BD69">
        <f t="shared" ref="BD69:BD70" si="197">IF(B69=5,IF(AQ68&lt;0.4,IF(AL69&gt; -0.004,1,0),IF(AQ68&lt;0.95,IF(AND(AJ69&lt;0.85,AO69&lt;0.95,AL69&gt;0,K69&lt;1115),0.5,0),0)),"")</f>
        <v>1</v>
      </c>
      <c r="BE69" s="29">
        <f t="shared" ref="BE69:BE70" si="198">IF(MAX(AZ69:BD69)=0,"",MAX(AZ69:BD69)*AM69)</f>
        <v>5.8178626452253402E-3</v>
      </c>
    </row>
    <row r="70" spans="1:57">
      <c r="A70" s="1">
        <v>42604</v>
      </c>
      <c r="B70" s="74">
        <f t="shared" si="146"/>
        <v>1</v>
      </c>
      <c r="C70">
        <v>3107.38</v>
      </c>
      <c r="D70">
        <v>3107.08</v>
      </c>
      <c r="E70">
        <v>3112.24</v>
      </c>
      <c r="F70">
        <v>3106.23</v>
      </c>
      <c r="G70">
        <v>3088.37</v>
      </c>
      <c r="H70">
        <v>3112.74</v>
      </c>
      <c r="I70">
        <v>3085.98</v>
      </c>
      <c r="J70">
        <v>935</v>
      </c>
      <c r="K70">
        <v>1125</v>
      </c>
      <c r="L70">
        <v>3088.37</v>
      </c>
      <c r="M70" s="72">
        <v>3091.09</v>
      </c>
      <c r="N70">
        <v>3084.8</v>
      </c>
      <c r="O70">
        <v>3104.37</v>
      </c>
      <c r="P70">
        <v>3083.59</v>
      </c>
      <c r="Q70">
        <v>1356</v>
      </c>
      <c r="R70">
        <v>1456</v>
      </c>
      <c r="S70">
        <f t="shared" si="62"/>
        <v>3112.74</v>
      </c>
      <c r="T70">
        <f t="shared" si="63"/>
        <v>3083.59</v>
      </c>
      <c r="U70" s="73">
        <f t="shared" si="147"/>
        <v>9.4088646169174037E-3</v>
      </c>
      <c r="V70">
        <f t="shared" si="64"/>
        <v>935</v>
      </c>
      <c r="W70">
        <f t="shared" si="65"/>
        <v>1456</v>
      </c>
      <c r="Y70" s="29">
        <f t="shared" si="148"/>
        <v>9.3808932283787737E-3</v>
      </c>
      <c r="Z70" s="29">
        <f t="shared" ref="Z70" si="199">LN(C70/N69)</f>
        <v>-2.3167961387384506E-4</v>
      </c>
      <c r="AA70" s="29">
        <f t="shared" si="170"/>
        <v>-9.0165418177689718E-3</v>
      </c>
      <c r="AB70" s="29">
        <f t="shared" si="171"/>
        <v>3.92322799148475E-4</v>
      </c>
      <c r="AC70" s="29">
        <f t="shared" ref="AC70" si="200">LN(D70/C70)</f>
        <v>-9.6549016401459021E-5</v>
      </c>
      <c r="AD70" s="29">
        <f t="shared" ref="AD70" si="201">LN(E70/C70)</f>
        <v>1.5627967590125941E-3</v>
      </c>
      <c r="AE70" s="29">
        <f t="shared" ref="AE70" si="202">LN(F70/C70)</f>
        <v>-3.70155195813955E-4</v>
      </c>
      <c r="AF70" s="29">
        <f t="shared" ref="AF70" si="203">+LN(G70/C70)</f>
        <v>-6.1364837683988756E-3</v>
      </c>
      <c r="AG70" s="29">
        <f t="shared" ref="AG70" si="204">LN(H70/I70)</f>
        <v>8.6340942132902242E-3</v>
      </c>
      <c r="AH70" s="29">
        <f t="shared" ref="AH70" si="205">LN(O70/P70)</f>
        <v>6.7162936130807519E-3</v>
      </c>
      <c r="AI70" s="29">
        <f t="shared" ref="AI70" si="206">LN(L70/G70)</f>
        <v>0</v>
      </c>
      <c r="AJ70" s="73">
        <f t="shared" ref="AJ70" si="207">(C70-I70)/(H70-I70)</f>
        <v>0.79970104633782813</v>
      </c>
      <c r="AK70" s="73">
        <f t="shared" ref="AK70" si="208">(N69-I70)/(H70-I70)</f>
        <v>0.82660687593423343</v>
      </c>
      <c r="AL70" s="29">
        <f t="shared" ref="AL70" si="209">LN(M70/L70)</f>
        <v>8.8033587907846377E-4</v>
      </c>
      <c r="AM70" s="29">
        <f t="shared" ref="AM70" si="210">LN(N70/L70)</f>
        <v>-1.1566182036085507E-3</v>
      </c>
      <c r="AN70" s="29">
        <f t="shared" ref="AN70" si="211">LN(N70/C70)</f>
        <v>-7.2931019720074691E-3</v>
      </c>
      <c r="AO70" s="32">
        <f t="shared" ref="AO70" si="212">+(G70-I70)/(H70-I70)</f>
        <v>8.9312406576976602E-2</v>
      </c>
      <c r="AP70" s="32">
        <f t="shared" ref="AP70" si="213">+(N70-P70)/(O70-P70)</f>
        <v>5.822906641001209E-2</v>
      </c>
      <c r="AQ70" s="73">
        <f t="shared" ref="AQ70:AQ76" si="214">+(N70-T70)/(S70-T70)</f>
        <v>4.1509433962265918E-2</v>
      </c>
      <c r="AR70" s="29">
        <f t="shared" ref="AR70" si="215">LN(N70/C70)</f>
        <v>-7.2931019720074691E-3</v>
      </c>
      <c r="AS70" s="32">
        <f t="shared" ref="AS70" si="216">(N70-L70)/(S70-T70)</f>
        <v>-0.12246998284733288</v>
      </c>
      <c r="AT70" s="29">
        <f t="shared" ref="AT70" si="217">LN(G70/I70)</f>
        <v>7.7417059912971949E-4</v>
      </c>
      <c r="AU70" s="29">
        <f t="shared" ref="AU70" si="218">LN(N70/P70)</f>
        <v>3.92322799148475E-4</v>
      </c>
      <c r="AV70" s="29">
        <f t="shared" si="191"/>
        <v>0.82859012103368634</v>
      </c>
      <c r="AW70" s="29">
        <f t="shared" si="192"/>
        <v>5.8178626452253402E-3</v>
      </c>
      <c r="AX70" s="29">
        <f t="shared" si="193"/>
        <v>2.4836969902252873E-3</v>
      </c>
      <c r="AY70" s="72">
        <f t="shared" ref="AY70" si="219">IF(AM69&lt;0,1,0)</f>
        <v>0</v>
      </c>
      <c r="BA70" t="str">
        <f t="shared" si="195"/>
        <v/>
      </c>
      <c r="BB70" t="str">
        <f t="shared" si="196"/>
        <v/>
      </c>
      <c r="BC70" t="str">
        <f t="shared" ref="BC70" si="220">IF(B70=4,IF(AQ69&lt;0.6,IF(AL70&gt;=0,IF(K70&lt;1018,2,1),0),IF(AQ69&gt;0.85,IF(AL70&lt;=0,-0.5,0),0)),"")</f>
        <v/>
      </c>
      <c r="BD70" t="str">
        <f t="shared" si="197"/>
        <v/>
      </c>
      <c r="BE70" s="29" t="str">
        <f t="shared" si="198"/>
        <v/>
      </c>
    </row>
    <row r="71" spans="1:57">
      <c r="A71" s="1">
        <v>42605</v>
      </c>
      <c r="B71" s="74">
        <f t="shared" si="146"/>
        <v>2</v>
      </c>
      <c r="C71">
        <v>3081.57</v>
      </c>
      <c r="D71">
        <v>3084.1</v>
      </c>
      <c r="E71">
        <v>3087.19</v>
      </c>
      <c r="F71">
        <v>3090.94</v>
      </c>
      <c r="G71">
        <v>3091.5</v>
      </c>
      <c r="H71">
        <v>3101.11</v>
      </c>
      <c r="I71">
        <v>3081.57</v>
      </c>
      <c r="J71">
        <v>1107</v>
      </c>
      <c r="K71">
        <v>931</v>
      </c>
      <c r="L71">
        <v>3091.74</v>
      </c>
      <c r="M71">
        <v>3093.45</v>
      </c>
      <c r="N71">
        <v>3089.71</v>
      </c>
      <c r="O71">
        <v>3095.06</v>
      </c>
      <c r="P71">
        <v>3073.53</v>
      </c>
      <c r="Q71">
        <v>1308</v>
      </c>
      <c r="R71">
        <v>1443</v>
      </c>
      <c r="S71">
        <f t="shared" si="62"/>
        <v>3101.11</v>
      </c>
      <c r="T71">
        <f t="shared" si="63"/>
        <v>3073.53</v>
      </c>
      <c r="U71" s="73">
        <f t="shared" si="147"/>
        <v>8.9333737411833071E-3</v>
      </c>
      <c r="V71">
        <f t="shared" si="64"/>
        <v>1107</v>
      </c>
      <c r="W71">
        <f t="shared" si="65"/>
        <v>1443</v>
      </c>
      <c r="Y71" s="29">
        <f t="shared" si="148"/>
        <v>8.9499832877396671E-3</v>
      </c>
      <c r="Z71" s="29">
        <f t="shared" ref="Z71" si="221">LN(C71/N70)</f>
        <v>-1.0476180622996437E-3</v>
      </c>
      <c r="AA71" s="29">
        <f t="shared" si="170"/>
        <v>-3.6828765447543066E-3</v>
      </c>
      <c r="AB71" s="29">
        <f t="shared" si="171"/>
        <v>5.2504971964290759E-3</v>
      </c>
      <c r="AC71" s="29">
        <f t="shared" ref="AC71" si="222">LN(D71/C71)</f>
        <v>8.2067322513117592E-4</v>
      </c>
      <c r="AD71" s="29">
        <f t="shared" ref="AD71" si="223">LN(E71/C71)</f>
        <v>1.8220846831009602E-3</v>
      </c>
      <c r="AE71" s="29">
        <f t="shared" ref="AE71" si="224">LN(F71/C71)</f>
        <v>3.0360443960012885E-3</v>
      </c>
      <c r="AF71" s="29">
        <f t="shared" ref="AF71" si="225">+LN(G71/C71)</f>
        <v>3.2172026446965962E-3</v>
      </c>
      <c r="AG71" s="29">
        <f t="shared" ref="AG71" si="226">LN(H71/I71)</f>
        <v>6.3209045456392695E-3</v>
      </c>
      <c r="AH71" s="29">
        <f t="shared" ref="AH71" si="227">LN(O71/P71)</f>
        <v>6.9805538790290861E-3</v>
      </c>
      <c r="AI71" s="29">
        <f t="shared" ref="AI71" si="228">LN(L71/G71)</f>
        <v>7.762920414547701E-5</v>
      </c>
      <c r="AJ71" s="73">
        <f t="shared" ref="AJ71" si="229">(C71-I71)/(H71-I71)</f>
        <v>0</v>
      </c>
      <c r="AK71" s="73">
        <f t="shared" ref="AK71" si="230">(N70-I71)/(H71-I71)</f>
        <v>0.16530194472876275</v>
      </c>
      <c r="AL71" s="29">
        <f t="shared" ref="AL71" si="231">LN(M71/L71)</f>
        <v>5.5293371539675759E-4</v>
      </c>
      <c r="AM71" s="29">
        <f t="shared" ref="AM71" si="232">LN(N71/L71)</f>
        <v>-6.5680384795693153E-4</v>
      </c>
      <c r="AN71" s="29">
        <f t="shared" ref="AN71" si="233">LN(N71/C71)</f>
        <v>2.6380280008851905E-3</v>
      </c>
      <c r="AO71" s="32">
        <f t="shared" ref="AO71" si="234">+(G71-I71)/(H71-I71)</f>
        <v>0.5081883316274235</v>
      </c>
      <c r="AP71" s="32">
        <f t="shared" ref="AP71" si="235">+(N71-P71)/(O71-P71)</f>
        <v>0.75150952159777185</v>
      </c>
      <c r="AQ71" s="73">
        <f t="shared" si="214"/>
        <v>0.58665699782450609</v>
      </c>
      <c r="AR71" s="29">
        <f t="shared" ref="AR71" si="236">LN(N71/C71)</f>
        <v>2.6380280008851905E-3</v>
      </c>
      <c r="AS71" s="32">
        <f t="shared" ref="AS71" si="237">(N71-L71)/(S71-T71)</f>
        <v>-7.3604060913696548E-2</v>
      </c>
      <c r="AT71" s="29">
        <f t="shared" ref="AT71" si="238">LN(G71/I71)</f>
        <v>3.2172026446965962E-3</v>
      </c>
      <c r="AU71" s="29">
        <f t="shared" ref="AU71" si="239">LN(N71/P71)</f>
        <v>5.2504971964290759E-3</v>
      </c>
      <c r="AV71" s="29">
        <f t="shared" si="191"/>
        <v>4.1509433962265918E-2</v>
      </c>
      <c r="AW71" s="29">
        <f t="shared" si="192"/>
        <v>-1.1566182036085507E-3</v>
      </c>
      <c r="AX71" s="29">
        <f t="shared" si="193"/>
        <v>-7.2931019720074691E-3</v>
      </c>
      <c r="AY71" s="72">
        <f t="shared" ref="AY71" si="240">IF(AM70&lt;0,1,0)</f>
        <v>1</v>
      </c>
      <c r="BA71">
        <f t="shared" ref="BA71:BA92" si="241">IF(B71=2,IF(AQ70&lt;0.226,IF(AND(ABS(Z71)&lt;0.03,AJ71&lt;0.8),IF(AND(AO71&lt;0.5 &amp; Q70&lt;14),2,1),0),IF(AQ70&lt;0.8,IF(AND(AO71&gt;0.2,AF71&gt;-0.03,Z71&gt;-0.01),1,0),0)),"")</f>
        <v>1</v>
      </c>
      <c r="BB71" t="str">
        <f t="shared" ref="BB71:BB92" si="242">IF(B71=3,IF(AQ70&lt;0.85,IF(AND(K71&gt;942,AO71&gt;0.9),0.25,1)*IF(AM70&lt;-0.004,1,0.5),0),"")</f>
        <v/>
      </c>
      <c r="BC71" t="str">
        <f t="shared" ref="BC71:BC92" si="243">IF(B71=4,IF(AQ70&lt;0.6,IF(AL71&gt;=0,IF(K71&lt;1018,2,1),0),IF(AQ70&gt;0.85,IF(AL71&lt;=0,-0.5,0),0)),"")</f>
        <v/>
      </c>
      <c r="BD71" t="str">
        <f t="shared" ref="BD71:BD92" si="244">IF(B71=5,IF(AQ70&lt;0.4,IF(AL71&gt; -0.004,1,0),IF(AQ70&lt;0.95,IF(AND(AJ71&lt;0.85,AO71&lt;0.95,AL71&gt;0,K71&lt;1115),0.5,0),0)),"")</f>
        <v/>
      </c>
      <c r="BE71" s="29">
        <f t="shared" ref="BE71:BE92" si="245">IF(MAX(AZ71:BD71)=0,"",MAX(AZ71:BD71)*AM71)</f>
        <v>-6.5680384795693153E-4</v>
      </c>
    </row>
    <row r="72" spans="1:57">
      <c r="A72" s="1">
        <v>42606</v>
      </c>
      <c r="B72" s="74">
        <f t="shared" si="146"/>
        <v>3</v>
      </c>
      <c r="C72">
        <v>3092.02</v>
      </c>
      <c r="D72">
        <v>3093.86</v>
      </c>
      <c r="E72">
        <v>3091.09</v>
      </c>
      <c r="F72">
        <v>3088.58</v>
      </c>
      <c r="G72">
        <v>3088.88</v>
      </c>
      <c r="H72">
        <v>3097.15</v>
      </c>
      <c r="I72">
        <v>3079.71</v>
      </c>
      <c r="J72">
        <v>954</v>
      </c>
      <c r="K72">
        <v>1057</v>
      </c>
      <c r="L72">
        <v>3089.77</v>
      </c>
      <c r="M72">
        <v>3089.98</v>
      </c>
      <c r="N72">
        <v>3085.88</v>
      </c>
      <c r="O72">
        <v>3095.19</v>
      </c>
      <c r="P72">
        <v>3079.55</v>
      </c>
      <c r="Q72">
        <v>1340</v>
      </c>
      <c r="R72">
        <v>1451</v>
      </c>
      <c r="S72">
        <f t="shared" si="62"/>
        <v>3097.15</v>
      </c>
      <c r="T72">
        <f t="shared" si="63"/>
        <v>3079.55</v>
      </c>
      <c r="U72" s="73">
        <f t="shared" si="147"/>
        <v>5.6988513713701104E-3</v>
      </c>
      <c r="V72">
        <f t="shared" si="64"/>
        <v>954</v>
      </c>
      <c r="W72">
        <f t="shared" si="65"/>
        <v>1451</v>
      </c>
      <c r="Y72" s="29">
        <f t="shared" si="148"/>
        <v>5.6920718494705433E-3</v>
      </c>
      <c r="Z72" s="29">
        <f t="shared" ref="Z72" si="246">LN(C72/N71)</f>
        <v>7.473636368852157E-4</v>
      </c>
      <c r="AA72" s="29">
        <f t="shared" si="170"/>
        <v>-3.6454658900179618E-3</v>
      </c>
      <c r="AB72" s="29">
        <f t="shared" si="171"/>
        <v>2.0533854813520767E-3</v>
      </c>
      <c r="AC72" s="29">
        <f t="shared" ref="AC72" si="247">LN(D72/C72)</f>
        <v>5.9490324877511079E-4</v>
      </c>
      <c r="AD72" s="29">
        <f t="shared" ref="AD72" si="248">LN(E72/C72)</f>
        <v>-3.0081949278370866E-4</v>
      </c>
      <c r="AE72" s="29">
        <f t="shared" ref="AE72" si="249">LN(F72/C72)</f>
        <v>-1.1131606495215051E-3</v>
      </c>
      <c r="AF72" s="29">
        <f t="shared" ref="AF72" si="250">+LN(G72/C72)</f>
        <v>-1.0160333511704301E-3</v>
      </c>
      <c r="AG72" s="29">
        <f t="shared" ref="AG72" si="251">LN(H72/I72)</f>
        <v>5.6468970781478854E-3</v>
      </c>
      <c r="AH72" s="29">
        <f t="shared" ref="AH72" si="252">LN(O72/P72)</f>
        <v>5.0658111747872376E-3</v>
      </c>
      <c r="AI72" s="29">
        <f t="shared" ref="AI72" si="253">LN(L72/G72)</f>
        <v>2.8808882398432222E-4</v>
      </c>
      <c r="AJ72" s="73">
        <f t="shared" ref="AJ72" si="254">(C72-I72)/(H72-I72)</f>
        <v>0.70584862385320568</v>
      </c>
      <c r="AK72" s="73">
        <f t="shared" ref="AK72" si="255">(N71-I72)/(H72-I72)</f>
        <v>0.57339449541284226</v>
      </c>
      <c r="AL72" s="29">
        <f t="shared" ref="AL72" si="256">LN(M72/L72)</f>
        <v>6.7963914423897997E-5</v>
      </c>
      <c r="AM72" s="29">
        <f t="shared" ref="AM72" si="257">LN(N72/L72)</f>
        <v>-1.2597865858565416E-3</v>
      </c>
      <c r="AN72" s="29">
        <f t="shared" ref="AN72" si="258">LN(N72/C72)</f>
        <v>-1.9877311130426889E-3</v>
      </c>
      <c r="AO72" s="32">
        <f t="shared" ref="AO72" si="259">+(G72-I72)/(H72-I72)</f>
        <v>0.52580275229358053</v>
      </c>
      <c r="AP72" s="32">
        <f t="shared" ref="AP72" si="260">+(N72-P72)/(O72-P72)</f>
        <v>0.40473145780051017</v>
      </c>
      <c r="AQ72" s="73">
        <f t="shared" si="214"/>
        <v>0.35965909090908865</v>
      </c>
      <c r="AR72" s="29">
        <f t="shared" ref="AR72" si="261">LN(N72/C72)</f>
        <v>-1.9877311130426889E-3</v>
      </c>
      <c r="AS72" s="32">
        <f t="shared" ref="AS72" si="262">(N72-L72)/(S72-T72)</f>
        <v>-0.22102272727272118</v>
      </c>
      <c r="AT72" s="29">
        <f t="shared" ref="AT72" si="263">LN(G72/I72)</f>
        <v>2.9731289500021228E-3</v>
      </c>
      <c r="AU72" s="29">
        <f t="shared" ref="AU72" si="264">LN(N72/P72)</f>
        <v>2.0533854813520767E-3</v>
      </c>
      <c r="AV72" s="29">
        <f t="shared" si="191"/>
        <v>0.58665699782450609</v>
      </c>
      <c r="AW72" s="29">
        <f t="shared" si="192"/>
        <v>-6.5680384795693153E-4</v>
      </c>
      <c r="AX72" s="29">
        <f t="shared" si="193"/>
        <v>2.6380280008851905E-3</v>
      </c>
      <c r="AY72" s="72">
        <f t="shared" ref="AY72" si="265">IF(AM71&lt;0,1,0)</f>
        <v>1</v>
      </c>
      <c r="BA72" t="str">
        <f t="shared" si="241"/>
        <v/>
      </c>
      <c r="BB72">
        <f t="shared" si="242"/>
        <v>0.5</v>
      </c>
      <c r="BC72" t="str">
        <f t="shared" si="243"/>
        <v/>
      </c>
      <c r="BD72" t="str">
        <f t="shared" si="244"/>
        <v/>
      </c>
      <c r="BE72" s="29">
        <f t="shared" si="245"/>
        <v>-6.298932929282708E-4</v>
      </c>
    </row>
    <row r="73" spans="1:57">
      <c r="A73" s="1">
        <v>42607</v>
      </c>
      <c r="B73" s="74">
        <f t="shared" si="146"/>
        <v>4</v>
      </c>
      <c r="C73">
        <v>3073.44</v>
      </c>
      <c r="D73">
        <v>3065.68</v>
      </c>
      <c r="E73">
        <v>3062.43</v>
      </c>
      <c r="F73">
        <v>3052.88</v>
      </c>
      <c r="G73">
        <v>3052.8</v>
      </c>
      <c r="H73">
        <v>3073.44</v>
      </c>
      <c r="I73">
        <v>3041.5</v>
      </c>
      <c r="J73">
        <v>931</v>
      </c>
      <c r="K73">
        <v>1117</v>
      </c>
      <c r="L73">
        <v>3052.8</v>
      </c>
      <c r="M73">
        <v>3052.66</v>
      </c>
      <c r="N73">
        <v>3068.33</v>
      </c>
      <c r="O73">
        <v>3072.12</v>
      </c>
      <c r="P73">
        <v>3050.76</v>
      </c>
      <c r="Q73">
        <v>1442</v>
      </c>
      <c r="R73">
        <v>1317</v>
      </c>
      <c r="S73">
        <f t="shared" si="62"/>
        <v>3073.44</v>
      </c>
      <c r="T73">
        <f t="shared" si="63"/>
        <v>3041.5</v>
      </c>
      <c r="U73" s="73">
        <f t="shared" si="147"/>
        <v>1.0446640677841748E-2</v>
      </c>
      <c r="V73">
        <f t="shared" si="64"/>
        <v>931</v>
      </c>
      <c r="W73">
        <f t="shared" si="65"/>
        <v>1117</v>
      </c>
      <c r="Y73" s="29">
        <f t="shared" si="148"/>
        <v>1.0392264042896577E-2</v>
      </c>
      <c r="Z73" s="29">
        <f t="shared" ref="Z73" si="266">LN(C73/N72)</f>
        <v>-4.0394124400527946E-3</v>
      </c>
      <c r="AA73" s="29">
        <f t="shared" si="170"/>
        <v>-1.6640158062287693E-3</v>
      </c>
      <c r="AB73" s="29">
        <f t="shared" si="171"/>
        <v>8.7826248716129755E-3</v>
      </c>
      <c r="AC73" s="29">
        <f t="shared" ref="AC73" si="267">LN(D73/C73)</f>
        <v>-2.5280509691529875E-3</v>
      </c>
      <c r="AD73" s="29">
        <f t="shared" ref="AD73" si="268">LN(E73/C73)</f>
        <v>-3.5887369897050197E-3</v>
      </c>
      <c r="AE73" s="29">
        <f t="shared" ref="AE73" si="269">LN(F73/C73)</f>
        <v>-6.7120480772574157E-3</v>
      </c>
      <c r="AF73" s="29">
        <f t="shared" ref="AF73" si="270">+LN(G73/C73)</f>
        <v>-6.7382531846343543E-3</v>
      </c>
      <c r="AG73" s="29">
        <f t="shared" ref="AG73" si="271">LN(H73/I73)</f>
        <v>1.0446640677841748E-2</v>
      </c>
      <c r="AH73" s="29">
        <f t="shared" ref="AH73" si="272">LN(O73/P73)</f>
        <v>6.9771371155784483E-3</v>
      </c>
      <c r="AI73" s="29">
        <f t="shared" ref="AI73" si="273">LN(L73/G73)</f>
        <v>0</v>
      </c>
      <c r="AJ73" s="73">
        <f t="shared" ref="AJ73" si="274">(C73-I73)/(H73-I73)</f>
        <v>1</v>
      </c>
      <c r="AK73" s="73">
        <f t="shared" ref="AK73" si="275">(N72-I73)/(H73-I73)</f>
        <v>1.3894802755165947</v>
      </c>
      <c r="AL73" s="29">
        <f t="shared" ref="AL73" si="276">LN(M73/L73)</f>
        <v>-4.5860590365019767E-5</v>
      </c>
      <c r="AM73" s="29">
        <f t="shared" ref="AM73" si="277">LN(N73/L73)</f>
        <v>5.0742373784056398E-3</v>
      </c>
      <c r="AN73" s="29">
        <f t="shared" ref="AN73" si="278">LN(N73/C73)</f>
        <v>-1.6640158062287693E-3</v>
      </c>
      <c r="AO73" s="32">
        <f t="shared" ref="AO73" si="279">+(G73-I73)/(H73-I73)</f>
        <v>0.35378835316218415</v>
      </c>
      <c r="AP73" s="32">
        <f t="shared" ref="AP73" si="280">+(N73-P73)/(O73-P73)</f>
        <v>0.82256554307116003</v>
      </c>
      <c r="AQ73" s="73">
        <f t="shared" si="214"/>
        <v>0.84001252348152411</v>
      </c>
      <c r="AR73" s="29">
        <f t="shared" ref="AR73" si="281">LN(N73/C73)</f>
        <v>-1.6640158062287693E-3</v>
      </c>
      <c r="AS73" s="32">
        <f t="shared" ref="AS73" si="282">(N73-L73)/(S73-T73)</f>
        <v>0.48622417031933995</v>
      </c>
      <c r="AT73" s="29">
        <f t="shared" ref="AT73" si="283">LN(G73/I73)</f>
        <v>3.7083874932073639E-3</v>
      </c>
      <c r="AU73" s="29">
        <f t="shared" ref="AU73" si="284">LN(N73/P73)</f>
        <v>5.74269974330843E-3</v>
      </c>
      <c r="AV73" s="29">
        <f t="shared" si="191"/>
        <v>0.35965909090908865</v>
      </c>
      <c r="AW73" s="29">
        <f t="shared" si="192"/>
        <v>-1.2597865858565416E-3</v>
      </c>
      <c r="AX73" s="29">
        <f t="shared" si="193"/>
        <v>-1.9877311130426889E-3</v>
      </c>
      <c r="AY73" s="72">
        <f t="shared" ref="AY73" si="285">IF(AM72&lt;0,1,0)</f>
        <v>1</v>
      </c>
      <c r="BA73" t="str">
        <f t="shared" si="241"/>
        <v/>
      </c>
      <c r="BB73" t="str">
        <f t="shared" si="242"/>
        <v/>
      </c>
      <c r="BC73">
        <f t="shared" si="243"/>
        <v>0</v>
      </c>
      <c r="BD73" t="str">
        <f t="shared" si="244"/>
        <v/>
      </c>
      <c r="BE73" s="29" t="str">
        <f t="shared" si="245"/>
        <v/>
      </c>
    </row>
    <row r="74" spans="1:57">
      <c r="A74" s="1">
        <v>42608</v>
      </c>
      <c r="B74" s="74">
        <f t="shared" si="146"/>
        <v>5</v>
      </c>
      <c r="C74">
        <v>3069.85</v>
      </c>
      <c r="D74">
        <v>3072.84</v>
      </c>
      <c r="E74">
        <v>3073.48</v>
      </c>
      <c r="F74">
        <v>3072.33</v>
      </c>
      <c r="G74">
        <v>3085.74</v>
      </c>
      <c r="H74">
        <v>3087.65</v>
      </c>
      <c r="I74">
        <v>3068.17</v>
      </c>
      <c r="J74">
        <v>1123</v>
      </c>
      <c r="K74">
        <v>947</v>
      </c>
      <c r="L74">
        <v>3086.62</v>
      </c>
      <c r="M74">
        <v>3082.99</v>
      </c>
      <c r="N74">
        <v>3070.31</v>
      </c>
      <c r="O74">
        <v>3087.33</v>
      </c>
      <c r="P74">
        <v>3063.89</v>
      </c>
      <c r="Q74">
        <v>1302</v>
      </c>
      <c r="R74">
        <v>1438</v>
      </c>
      <c r="S74">
        <f t="shared" si="62"/>
        <v>3087.65</v>
      </c>
      <c r="T74">
        <f t="shared" si="63"/>
        <v>3063.89</v>
      </c>
      <c r="U74" s="73">
        <f t="shared" si="147"/>
        <v>7.7249333193251304E-3</v>
      </c>
      <c r="V74">
        <f t="shared" si="64"/>
        <v>1123</v>
      </c>
      <c r="W74">
        <f t="shared" si="65"/>
        <v>1438</v>
      </c>
      <c r="Y74" s="29">
        <f t="shared" si="148"/>
        <v>7.73979184650723E-3</v>
      </c>
      <c r="Z74" s="29">
        <f t="shared" ref="Z74" si="286">LN(C74/N73)</f>
        <v>4.9526082033077355E-4</v>
      </c>
      <c r="AA74" s="29">
        <f t="shared" si="170"/>
        <v>-5.6317500699827709E-3</v>
      </c>
      <c r="AB74" s="29">
        <f t="shared" si="171"/>
        <v>2.0931832493422298E-3</v>
      </c>
      <c r="AC74" s="29">
        <f t="shared" ref="AC74" si="287">LN(D74/C74)</f>
        <v>9.7351493763909796E-4</v>
      </c>
      <c r="AD74" s="29">
        <f t="shared" ref="AD74" si="288">LN(E74/C74)</f>
        <v>1.1817696338843836E-3</v>
      </c>
      <c r="AE74" s="29">
        <f t="shared" ref="AE74" si="289">LN(F74/C74)</f>
        <v>8.0753092054231435E-4</v>
      </c>
      <c r="AF74" s="29">
        <f t="shared" ref="AF74" si="290">+LN(G74/C74)</f>
        <v>5.16279846285044E-3</v>
      </c>
      <c r="AG74" s="29">
        <f t="shared" ref="AG74" si="291">LN(H74/I74)</f>
        <v>6.3289911090334654E-3</v>
      </c>
      <c r="AH74" s="29">
        <f t="shared" ref="AH74" si="292">LN(O74/P74)</f>
        <v>7.6212892588465881E-3</v>
      </c>
      <c r="AI74" s="29">
        <f t="shared" ref="AI74" si="293">LN(L74/G74)</f>
        <v>2.8514215177425641E-4</v>
      </c>
      <c r="AJ74" s="73">
        <f t="shared" ref="AJ74" si="294">(C74-I74)/(H74-I74)</f>
        <v>8.6242299794652713E-2</v>
      </c>
      <c r="AK74" s="73">
        <f t="shared" ref="AK74" si="295">(N73-I74)/(H74-I74)</f>
        <v>8.2135523613888258E-3</v>
      </c>
      <c r="AL74" s="29">
        <f t="shared" ref="AL74" si="296">LN(M74/L74)</f>
        <v>-1.1767357803407882E-3</v>
      </c>
      <c r="AM74" s="29">
        <f t="shared" ref="AM74" si="297">LN(N74/L74)</f>
        <v>-5.2981073852428244E-3</v>
      </c>
      <c r="AN74" s="29">
        <f t="shared" ref="AN74" si="298">LN(N74/C74)</f>
        <v>1.4983322938185692E-4</v>
      </c>
      <c r="AO74" s="32">
        <f t="shared" ref="AO74" si="299">+(G74-I74)/(H74-I74)</f>
        <v>0.90195071868581589</v>
      </c>
      <c r="AP74" s="32">
        <f t="shared" ref="AP74" si="300">+(N74-P74)/(O74-P74)</f>
        <v>0.27389078498293762</v>
      </c>
      <c r="AQ74" s="73">
        <f t="shared" si="214"/>
        <v>0.27020202020202078</v>
      </c>
      <c r="AR74" s="29">
        <f t="shared" ref="AR74" si="301">LN(N74/C74)</f>
        <v>1.4983322938185692E-4</v>
      </c>
      <c r="AS74" s="32">
        <f t="shared" ref="AS74" si="302">(N74-L74)/(S74-T74)</f>
        <v>-0.68644781144780287</v>
      </c>
      <c r="AT74" s="29">
        <f t="shared" ref="AT74" si="303">LN(G74/I74)</f>
        <v>5.7102062725191268E-3</v>
      </c>
      <c r="AU74" s="29">
        <f t="shared" ref="AU74" si="304">LN(N74/P74)</f>
        <v>2.0931832493422298E-3</v>
      </c>
      <c r="AV74" s="29">
        <f t="shared" si="191"/>
        <v>0.84001252348152411</v>
      </c>
      <c r="AW74" s="29">
        <f t="shared" si="192"/>
        <v>5.0742373784056398E-3</v>
      </c>
      <c r="AX74" s="29">
        <f t="shared" si="193"/>
        <v>-1.6640158062287693E-3</v>
      </c>
      <c r="AY74" s="72">
        <f t="shared" ref="AY74" si="305">IF(AM73&lt;0,1,0)</f>
        <v>0</v>
      </c>
      <c r="BA74" t="str">
        <f t="shared" si="241"/>
        <v/>
      </c>
      <c r="BB74" t="str">
        <f t="shared" si="242"/>
        <v/>
      </c>
      <c r="BC74" t="str">
        <f t="shared" si="243"/>
        <v/>
      </c>
      <c r="BD74">
        <f t="shared" si="244"/>
        <v>0</v>
      </c>
      <c r="BE74" s="29" t="str">
        <f t="shared" si="245"/>
        <v/>
      </c>
    </row>
    <row r="75" spans="1:57">
      <c r="A75" s="1">
        <v>42611</v>
      </c>
      <c r="B75" s="74">
        <f t="shared" si="146"/>
        <v>1</v>
      </c>
      <c r="C75">
        <v>3068.46</v>
      </c>
      <c r="D75">
        <v>3068.36</v>
      </c>
      <c r="E75">
        <v>3067.94</v>
      </c>
      <c r="F75">
        <v>3062.66</v>
      </c>
      <c r="G75">
        <v>3071.79</v>
      </c>
      <c r="H75">
        <v>3074.94</v>
      </c>
      <c r="I75">
        <v>3058.78</v>
      </c>
      <c r="J75">
        <v>1117</v>
      </c>
      <c r="K75">
        <v>943</v>
      </c>
      <c r="L75">
        <v>3071.81</v>
      </c>
      <c r="M75">
        <v>3071.95</v>
      </c>
      <c r="N75">
        <v>3070.03</v>
      </c>
      <c r="O75">
        <v>3072.69</v>
      </c>
      <c r="P75">
        <v>3060.36</v>
      </c>
      <c r="Q75">
        <v>1426</v>
      </c>
      <c r="R75">
        <v>1358</v>
      </c>
      <c r="S75">
        <f t="shared" ref="S75:S85" si="306">MAX(H75,O75)</f>
        <v>3074.94</v>
      </c>
      <c r="T75">
        <f t="shared" ref="T75:T85" si="307">MIN(I75,P75)</f>
        <v>3058.78</v>
      </c>
      <c r="U75" s="73">
        <f t="shared" si="147"/>
        <v>5.2692452182717823E-3</v>
      </c>
      <c r="V75">
        <f t="shared" ref="V75:V85" si="308">IF(S75=H75,J75,Q75)</f>
        <v>1117</v>
      </c>
      <c r="W75">
        <f t="shared" ref="W75:W85" si="309">IF(T75=I75,K75,R75)</f>
        <v>943</v>
      </c>
      <c r="Y75" s="29">
        <f t="shared" si="148"/>
        <v>5.2664854682804583E-3</v>
      </c>
      <c r="Z75" s="29">
        <f t="shared" ref="Z75" si="310">LN(C75/N74)</f>
        <v>-6.0272662308755479E-4</v>
      </c>
      <c r="AA75" s="29">
        <f t="shared" si="170"/>
        <v>-1.5980553346629221E-3</v>
      </c>
      <c r="AB75" s="29">
        <f t="shared" si="171"/>
        <v>3.6711898836087413E-3</v>
      </c>
      <c r="AC75" s="29">
        <f t="shared" ref="AC75" si="311">LN(D75/C75)</f>
        <v>-3.2590168852513892E-5</v>
      </c>
      <c r="AD75" s="29">
        <f t="shared" ref="AD75" si="312">LN(E75/C75)</f>
        <v>-1.6948047755837353E-4</v>
      </c>
      <c r="AE75" s="29">
        <f t="shared" ref="AE75" si="313">LN(F75/C75)</f>
        <v>-1.891987672773798E-3</v>
      </c>
      <c r="AF75" s="29">
        <f t="shared" ref="AF75" si="314">+LN(G75/C75)</f>
        <v>1.0846464969560691E-3</v>
      </c>
      <c r="AG75" s="29">
        <f t="shared" ref="AG75" si="315">LN(H75/I75)</f>
        <v>5.2692452182717823E-3</v>
      </c>
      <c r="AH75" s="29">
        <f t="shared" ref="AH75" si="316">LN(O75/P75)</f>
        <v>4.0208433362761446E-3</v>
      </c>
      <c r="AI75" s="29">
        <f t="shared" ref="AI75" si="317">LN(L75/G75)</f>
        <v>6.5108405495109794E-6</v>
      </c>
      <c r="AJ75" s="73">
        <f t="shared" ref="AJ75" si="318">(C75-I75)/(H75-I75)</f>
        <v>0.59900990099009432</v>
      </c>
      <c r="AK75" s="73">
        <f t="shared" ref="AK75" si="319">(N74-I75)/(H75-I75)</f>
        <v>0.71349009900989169</v>
      </c>
      <c r="AL75" s="29">
        <f t="shared" ref="AL75" si="320">LN(M75/L75)</f>
        <v>4.5574696936198383E-5</v>
      </c>
      <c r="AM75" s="29">
        <f t="shared" ref="AM75" si="321">LN(N75/L75)</f>
        <v>-5.7963087603574127E-4</v>
      </c>
      <c r="AN75" s="29">
        <f t="shared" ref="AN75" si="322">LN(N75/C75)</f>
        <v>5.1152646146986047E-4</v>
      </c>
      <c r="AO75" s="32">
        <f t="shared" ref="AO75" si="323">+(G75-I75)/(H75-I75)</f>
        <v>0.80507425742573524</v>
      </c>
      <c r="AP75" s="32">
        <f t="shared" ref="AP75" si="324">+(N75-P75)/(O75-P75)</f>
        <v>0.78426601784267069</v>
      </c>
      <c r="AQ75" s="73">
        <f t="shared" si="214"/>
        <v>0.69616336633663989</v>
      </c>
      <c r="AR75" s="29">
        <f t="shared" ref="AR75" si="325">LN(N75/C75)</f>
        <v>5.1152646146986047E-4</v>
      </c>
      <c r="AS75" s="32">
        <f t="shared" ref="AS75" si="326">(N75-L75)/(S75-T75)</f>
        <v>-0.11014851485147038</v>
      </c>
      <c r="AT75" s="29">
        <f t="shared" ref="AT75" si="327">LN(G75/I75)</f>
        <v>4.2443099190948722E-3</v>
      </c>
      <c r="AU75" s="29">
        <f t="shared" ref="AU75" si="328">LN(N75/P75)</f>
        <v>3.1547774350904681E-3</v>
      </c>
      <c r="AV75" s="29">
        <f t="shared" si="191"/>
        <v>0.27020202020202078</v>
      </c>
      <c r="AW75" s="29">
        <f t="shared" si="192"/>
        <v>-5.2981073852428244E-3</v>
      </c>
      <c r="AX75" s="29">
        <f t="shared" si="193"/>
        <v>1.4983322938185692E-4</v>
      </c>
      <c r="AY75" s="72">
        <f t="shared" ref="AY75" si="329">IF(AM74&lt;0,1,0)</f>
        <v>1</v>
      </c>
      <c r="BA75" t="str">
        <f t="shared" si="241"/>
        <v/>
      </c>
      <c r="BB75" t="str">
        <f t="shared" si="242"/>
        <v/>
      </c>
      <c r="BC75" t="str">
        <f t="shared" si="243"/>
        <v/>
      </c>
      <c r="BD75" t="str">
        <f t="shared" si="244"/>
        <v/>
      </c>
      <c r="BE75" s="29" t="str">
        <f t="shared" si="245"/>
        <v/>
      </c>
    </row>
    <row r="76" spans="1:57">
      <c r="A76" s="1">
        <v>42612</v>
      </c>
      <c r="B76" s="74">
        <f t="shared" si="146"/>
        <v>2</v>
      </c>
      <c r="C76">
        <v>3071.44</v>
      </c>
      <c r="D76">
        <v>3073.88</v>
      </c>
      <c r="E76">
        <v>3073.71</v>
      </c>
      <c r="F76">
        <v>3076.31</v>
      </c>
      <c r="G76">
        <v>3071.36</v>
      </c>
      <c r="H76">
        <v>3077.48</v>
      </c>
      <c r="I76">
        <v>3065.97</v>
      </c>
      <c r="J76">
        <v>941</v>
      </c>
      <c r="K76">
        <v>1053</v>
      </c>
      <c r="L76">
        <v>3071.37</v>
      </c>
      <c r="M76">
        <v>3070.53</v>
      </c>
      <c r="N76">
        <v>3074.68</v>
      </c>
      <c r="O76">
        <v>3082.99</v>
      </c>
      <c r="P76">
        <v>3069.75</v>
      </c>
      <c r="Q76">
        <v>1332</v>
      </c>
      <c r="R76">
        <v>1310</v>
      </c>
      <c r="S76">
        <f t="shared" si="306"/>
        <v>3082.99</v>
      </c>
      <c r="T76">
        <f t="shared" si="307"/>
        <v>3065.97</v>
      </c>
      <c r="U76" s="73">
        <f t="shared" si="147"/>
        <v>5.5359096389113738E-3</v>
      </c>
      <c r="V76">
        <f t="shared" si="308"/>
        <v>1332</v>
      </c>
      <c r="W76">
        <f t="shared" si="309"/>
        <v>1053</v>
      </c>
      <c r="Y76" s="29">
        <f t="shared" si="148"/>
        <v>5.5413747297684409E-3</v>
      </c>
      <c r="Z76" s="29">
        <f t="shared" ref="Z76" si="330">LN(C76/N75)</f>
        <v>4.5917346328285132E-4</v>
      </c>
      <c r="AA76" s="29">
        <f t="shared" si="170"/>
        <v>-2.6990745021620429E-3</v>
      </c>
      <c r="AB76" s="29">
        <f t="shared" si="171"/>
        <v>2.8368351367493152E-3</v>
      </c>
      <c r="AC76" s="29">
        <f t="shared" ref="AC76" si="331">LN(D76/C76)</f>
        <v>7.9410026759250149E-4</v>
      </c>
      <c r="AD76" s="29">
        <f t="shared" ref="AD76" si="332">LN(E76/C76)</f>
        <v>7.3879404188672952E-4</v>
      </c>
      <c r="AE76" s="29">
        <f t="shared" ref="AE76" si="333">LN(F76/C76)</f>
        <v>1.5843197978673343E-3</v>
      </c>
      <c r="AF76" s="29">
        <f t="shared" ref="AF76" si="334">+LN(G76/C76)</f>
        <v>-2.6046753924794937E-5</v>
      </c>
      <c r="AG76" s="29">
        <f t="shared" ref="AG76" si="335">LN(H76/I76)</f>
        <v>3.7470846079365816E-3</v>
      </c>
      <c r="AH76" s="29">
        <f t="shared" ref="AH76" si="336">LN(O76/P76)</f>
        <v>4.3037802463657951E-3</v>
      </c>
      <c r="AI76" s="29">
        <f t="shared" ref="AI76" si="337">LN(L76/G76)</f>
        <v>3.2558813425736479E-6</v>
      </c>
      <c r="AJ76" s="73">
        <f t="shared" ref="AJ76" si="338">(C76-I76)/(H76-I76)</f>
        <v>0.47523892267594708</v>
      </c>
      <c r="AK76" s="73">
        <f t="shared" ref="AK76" si="339">(N75-I76)/(H76-I76)</f>
        <v>0.3527367506516354</v>
      </c>
      <c r="AL76" s="29">
        <f t="shared" ref="AL76" si="340">LN(M76/L76)</f>
        <v>-2.7353099374362777E-4</v>
      </c>
      <c r="AM76" s="29">
        <f t="shared" ref="AM76" si="341">LN(N76/L76)</f>
        <v>1.0771146736571319E-3</v>
      </c>
      <c r="AN76" s="29">
        <f t="shared" ref="AN76" si="342">LN(N76/C76)</f>
        <v>1.0543238010750275E-3</v>
      </c>
      <c r="AO76" s="32">
        <f t="shared" ref="AO76" si="343">+(G76-I76)/(H76-I76)</f>
        <v>0.46828844483060167</v>
      </c>
      <c r="AP76" s="32">
        <f t="shared" ref="AP76" si="344">+(N76-P76)/(O76-P76)</f>
        <v>0.37235649546827171</v>
      </c>
      <c r="AQ76" s="73">
        <f t="shared" si="214"/>
        <v>0.51175088131610136</v>
      </c>
      <c r="AR76" s="29">
        <f t="shared" ref="AR76" si="345">LN(N76/C76)</f>
        <v>1.0543238010750275E-3</v>
      </c>
      <c r="AS76" s="32">
        <f t="shared" ref="AS76" si="346">(N76-L76)/(S76-T76)</f>
        <v>0.19447708578143061</v>
      </c>
      <c r="AT76" s="29">
        <f t="shared" ref="AT76" si="347">LN(G76/I76)</f>
        <v>1.7564645817496746E-3</v>
      </c>
      <c r="AU76" s="29">
        <f t="shared" ref="AU76" si="348">LN(N76/P76)</f>
        <v>1.6047057442036407E-3</v>
      </c>
      <c r="AV76" s="29">
        <f t="shared" si="191"/>
        <v>0.69616336633663989</v>
      </c>
      <c r="AW76" s="29">
        <f t="shared" si="192"/>
        <v>-5.7963087603574127E-4</v>
      </c>
      <c r="AX76" s="29">
        <f t="shared" si="193"/>
        <v>5.1152646146986047E-4</v>
      </c>
      <c r="AY76" s="72">
        <f t="shared" ref="AY76" si="349">IF(AM75&lt;0,1,0)</f>
        <v>1</v>
      </c>
      <c r="BA76">
        <f t="shared" si="241"/>
        <v>1</v>
      </c>
      <c r="BB76" t="str">
        <f t="shared" si="242"/>
        <v/>
      </c>
      <c r="BC76" t="str">
        <f t="shared" si="243"/>
        <v/>
      </c>
      <c r="BD76" t="str">
        <f t="shared" si="244"/>
        <v/>
      </c>
      <c r="BE76" s="29">
        <f t="shared" si="245"/>
        <v>1.0771146736571319E-3</v>
      </c>
    </row>
    <row r="77" spans="1:57">
      <c r="A77" s="1">
        <v>42613</v>
      </c>
      <c r="B77" s="74">
        <f t="shared" si="146"/>
        <v>3</v>
      </c>
      <c r="C77">
        <v>3072.92</v>
      </c>
      <c r="D77">
        <v>3073.48</v>
      </c>
      <c r="E77">
        <v>3075</v>
      </c>
      <c r="F77">
        <v>3074.26</v>
      </c>
      <c r="G77">
        <v>3083.58</v>
      </c>
      <c r="H77">
        <v>3083.63</v>
      </c>
      <c r="I77">
        <v>3063.4</v>
      </c>
      <c r="J77">
        <v>1130</v>
      </c>
      <c r="K77">
        <v>1009</v>
      </c>
      <c r="L77">
        <v>3083.58</v>
      </c>
      <c r="M77">
        <v>3084.72</v>
      </c>
      <c r="N77">
        <v>3085.49</v>
      </c>
      <c r="O77">
        <v>3087.7</v>
      </c>
      <c r="P77">
        <v>3076.7</v>
      </c>
      <c r="Q77">
        <v>1302</v>
      </c>
      <c r="R77">
        <v>1411</v>
      </c>
      <c r="S77">
        <f t="shared" si="306"/>
        <v>3087.7</v>
      </c>
      <c r="T77">
        <f t="shared" si="307"/>
        <v>3063.4</v>
      </c>
      <c r="U77" s="73">
        <f t="shared" si="147"/>
        <v>7.9010669357535632E-3</v>
      </c>
      <c r="V77">
        <f t="shared" si="308"/>
        <v>1302</v>
      </c>
      <c r="W77">
        <f t="shared" si="309"/>
        <v>1009</v>
      </c>
      <c r="Y77" s="29">
        <f t="shared" si="148"/>
        <v>7.9077880322298427E-3</v>
      </c>
      <c r="Z77" s="29">
        <f t="shared" ref="Z77" si="350">LN(C77/N76)</f>
        <v>-5.7258118553069244E-4</v>
      </c>
      <c r="AA77" s="29">
        <f t="shared" si="170"/>
        <v>-7.1599937614556244E-4</v>
      </c>
      <c r="AB77" s="29">
        <f t="shared" si="171"/>
        <v>7.1850675596080464E-3</v>
      </c>
      <c r="AC77" s="29">
        <f t="shared" ref="AC77" si="351">LN(D77/C77)</f>
        <v>1.822204872932707E-4</v>
      </c>
      <c r="AD77" s="29">
        <f t="shared" ref="AD77" si="352">LN(E77/C77)</f>
        <v>6.7665164132321525E-4</v>
      </c>
      <c r="AE77" s="29">
        <f t="shared" ref="AE77" si="353">LN(F77/C77)</f>
        <v>4.3597227386383874E-4</v>
      </c>
      <c r="AF77" s="29">
        <f t="shared" ref="AF77" si="354">+LN(G77/C77)</f>
        <v>3.4630100392368632E-3</v>
      </c>
      <c r="AG77" s="29">
        <f t="shared" ref="AG77" si="355">LN(H77/I77)</f>
        <v>6.5820641956404816E-3</v>
      </c>
      <c r="AH77" s="29">
        <f t="shared" ref="AH77" si="356">LN(O77/P77)</f>
        <v>3.5688831599228446E-3</v>
      </c>
      <c r="AI77" s="29">
        <f t="shared" ref="AI77" si="357">LN(L77/G77)</f>
        <v>0</v>
      </c>
      <c r="AJ77" s="73">
        <f t="shared" ref="AJ77" si="358">(C77-I77)/(H77-I77)</f>
        <v>0.47058823529411631</v>
      </c>
      <c r="AK77" s="73">
        <f t="shared" ref="AK77" si="359">(N76-I77)/(H77-I77)</f>
        <v>0.55758774097873132</v>
      </c>
      <c r="AL77" s="29">
        <f t="shared" ref="AL77" si="360">LN(M77/L77)</f>
        <v>3.6963183145410894E-4</v>
      </c>
      <c r="AM77" s="29">
        <f t="shared" ref="AM77" si="361">LN(N77/L77)</f>
        <v>6.1921815153000875E-4</v>
      </c>
      <c r="AN77" s="29">
        <f t="shared" ref="AN77" si="362">LN(N77/C77)</f>
        <v>4.0822281907666996E-3</v>
      </c>
      <c r="AO77" s="32">
        <f t="shared" ref="AO77" si="363">+(G77-I77)/(H77-I77)</f>
        <v>0.99752842313395051</v>
      </c>
      <c r="AP77" s="32">
        <f t="shared" ref="AP77" si="364">+(N77-P77)/(O77-P77)</f>
        <v>0.79909090909090574</v>
      </c>
      <c r="AQ77" s="73">
        <f t="shared" ref="AQ77" si="365">+(N77-T77)/(S77-T77)</f>
        <v>0.90905349794238433</v>
      </c>
      <c r="AR77" s="29">
        <f t="shared" ref="AR77" si="366">LN(N77/C77)</f>
        <v>4.0822281907666996E-3</v>
      </c>
      <c r="AS77" s="32">
        <f t="shared" ref="AS77" si="367">(N77-L77)/(S77-T77)</f>
        <v>7.8600823045262377E-2</v>
      </c>
      <c r="AT77" s="29">
        <f t="shared" ref="AT77" si="368">LN(G77/I77)</f>
        <v>6.5658494080781914E-3</v>
      </c>
      <c r="AU77" s="29">
        <f t="shared" ref="AU77" si="369">LN(N77/P77)</f>
        <v>2.8528837837772667E-3</v>
      </c>
      <c r="AV77" s="29">
        <f t="shared" si="191"/>
        <v>0.51175088131610136</v>
      </c>
      <c r="AW77" s="29">
        <f t="shared" si="192"/>
        <v>1.0771146736571319E-3</v>
      </c>
      <c r="AX77" s="29">
        <f t="shared" si="193"/>
        <v>1.0543238010750275E-3</v>
      </c>
      <c r="AY77" s="72">
        <f t="shared" ref="AY77" si="370">IF(AM76&lt;0,1,0)</f>
        <v>0</v>
      </c>
      <c r="BA77" t="str">
        <f t="shared" si="241"/>
        <v/>
      </c>
      <c r="BB77">
        <f t="shared" si="242"/>
        <v>0.125</v>
      </c>
      <c r="BC77" t="str">
        <f t="shared" si="243"/>
        <v/>
      </c>
      <c r="BD77" t="str">
        <f t="shared" si="244"/>
        <v/>
      </c>
      <c r="BE77" s="29">
        <f t="shared" si="245"/>
        <v>7.7402268941251094E-5</v>
      </c>
    </row>
    <row r="78" spans="1:57">
      <c r="A78" s="1">
        <v>42614</v>
      </c>
      <c r="B78" s="74">
        <f t="shared" si="146"/>
        <v>4</v>
      </c>
      <c r="C78">
        <v>3083.96</v>
      </c>
      <c r="D78">
        <v>3082.17</v>
      </c>
      <c r="E78">
        <v>3081.76</v>
      </c>
      <c r="F78">
        <v>3086.35</v>
      </c>
      <c r="G78">
        <v>3080.87</v>
      </c>
      <c r="H78">
        <v>3088.7</v>
      </c>
      <c r="I78">
        <v>3072.79</v>
      </c>
      <c r="J78">
        <v>1012</v>
      </c>
      <c r="K78">
        <v>1104</v>
      </c>
      <c r="L78">
        <v>3080.71</v>
      </c>
      <c r="M78">
        <v>3080.8</v>
      </c>
      <c r="N78">
        <v>3063.3</v>
      </c>
      <c r="O78">
        <v>3082.57</v>
      </c>
      <c r="P78">
        <v>3062.88</v>
      </c>
      <c r="Q78">
        <v>1419</v>
      </c>
      <c r="R78">
        <v>1500</v>
      </c>
      <c r="S78">
        <f t="shared" si="306"/>
        <v>3088.7</v>
      </c>
      <c r="T78">
        <f t="shared" si="307"/>
        <v>3062.88</v>
      </c>
      <c r="U78" s="73">
        <f t="shared" si="147"/>
        <v>8.3946406054223009E-3</v>
      </c>
      <c r="V78">
        <f t="shared" si="308"/>
        <v>1012</v>
      </c>
      <c r="W78">
        <f t="shared" si="309"/>
        <v>1500</v>
      </c>
      <c r="Y78" s="29">
        <f t="shared" si="148"/>
        <v>8.3723524299925117E-3</v>
      </c>
      <c r="Z78" s="29">
        <f t="shared" ref="Z78" si="371">LN(C78/N77)</f>
        <v>-4.9599235956719601E-4</v>
      </c>
      <c r="AA78" s="29">
        <f t="shared" si="170"/>
        <v>-8.2575241639668093E-3</v>
      </c>
      <c r="AB78" s="29">
        <f t="shared" si="171"/>
        <v>1.3711644145545071E-4</v>
      </c>
      <c r="AC78" s="29">
        <f t="shared" ref="AC78" si="372">LN(D78/C78)</f>
        <v>-5.8059108396420341E-4</v>
      </c>
      <c r="AD78" s="29">
        <f t="shared" ref="AD78" si="373">LN(E78/C78)</f>
        <v>-7.1362309458219834E-4</v>
      </c>
      <c r="AE78" s="29">
        <f t="shared" ref="AE78" si="374">LN(F78/C78)</f>
        <v>7.746774860663279E-4</v>
      </c>
      <c r="AF78" s="29">
        <f t="shared" ref="AF78" si="375">+LN(G78/C78)</f>
        <v>-1.0024608168494461E-3</v>
      </c>
      <c r="AG78" s="29">
        <f t="shared" ref="AG78" si="376">LN(H78/I78)</f>
        <v>5.1643467280128785E-3</v>
      </c>
      <c r="AH78" s="29">
        <f t="shared" ref="AH78" si="377">LN(O78/P78)</f>
        <v>6.408014832738204E-3</v>
      </c>
      <c r="AI78" s="29">
        <f t="shared" ref="AI78" si="378">LN(L78/G78)</f>
        <v>-5.19347310383706E-5</v>
      </c>
      <c r="AJ78" s="73">
        <f t="shared" ref="AJ78" si="379">(C78-I78)/(H78-I78)</f>
        <v>0.70207416719045723</v>
      </c>
      <c r="AK78" s="73">
        <f t="shared" ref="AK78" si="380">(N77-I78)/(H78-I78)</f>
        <v>0.79824010056567785</v>
      </c>
      <c r="AL78" s="29">
        <f t="shared" ref="AL78" si="381">LN(M78/L78)</f>
        <v>2.9213618092477682E-5</v>
      </c>
      <c r="AM78" s="29">
        <f t="shared" ref="AM78" si="382">LN(N78/L78)</f>
        <v>-5.6673236530046687E-3</v>
      </c>
      <c r="AN78" s="29">
        <f t="shared" ref="AN78" si="383">LN(N78/C78)</f>
        <v>-6.7217192008925467E-3</v>
      </c>
      <c r="AO78" s="32">
        <f t="shared" ref="AO78" si="384">+(G78-I78)/(H78-I78)</f>
        <v>0.50785669390320565</v>
      </c>
      <c r="AP78" s="32">
        <f t="shared" ref="AP78" si="385">+(N78-P78)/(O78-P78)</f>
        <v>2.1330624682583624E-2</v>
      </c>
      <c r="AQ78" s="73">
        <f t="shared" ref="AQ78" si="386">+(N78-T78)/(S78-T78)</f>
        <v>1.6266460108446068E-2</v>
      </c>
      <c r="AR78" s="29">
        <f t="shared" ref="AR78" si="387">LN(N78/C78)</f>
        <v>-6.7217192008925467E-3</v>
      </c>
      <c r="AS78" s="32">
        <f t="shared" ref="AS78" si="388">(N78-L78)/(S78-T78)</f>
        <v>-0.67428350116189195</v>
      </c>
      <c r="AT78" s="29">
        <f t="shared" ref="AT78" si="389">LN(G78/I78)</f>
        <v>2.626080948089042E-3</v>
      </c>
      <c r="AU78" s="29">
        <f t="shared" ref="AU78" si="390">LN(N78/P78)</f>
        <v>1.3711644145545071E-4</v>
      </c>
      <c r="AV78" s="29">
        <f t="shared" si="191"/>
        <v>0.90905349794238433</v>
      </c>
      <c r="AW78" s="29">
        <f t="shared" si="192"/>
        <v>6.1921815153000875E-4</v>
      </c>
      <c r="AX78" s="29">
        <f t="shared" si="193"/>
        <v>4.0822281907666996E-3</v>
      </c>
      <c r="AY78" s="72">
        <f t="shared" ref="AY78" si="391">IF(AM77&lt;0,1,0)</f>
        <v>0</v>
      </c>
      <c r="BA78" t="str">
        <f t="shared" si="241"/>
        <v/>
      </c>
      <c r="BB78" t="str">
        <f t="shared" si="242"/>
        <v/>
      </c>
      <c r="BC78">
        <f t="shared" si="243"/>
        <v>0</v>
      </c>
      <c r="BD78" t="str">
        <f t="shared" si="244"/>
        <v/>
      </c>
      <c r="BE78" s="29" t="str">
        <f t="shared" si="245"/>
        <v/>
      </c>
    </row>
    <row r="79" spans="1:57">
      <c r="A79" s="1">
        <v>42615</v>
      </c>
      <c r="B79" s="74">
        <f t="shared" si="146"/>
        <v>5</v>
      </c>
      <c r="C79">
        <v>3057.49</v>
      </c>
      <c r="D79">
        <v>3058.56</v>
      </c>
      <c r="E79">
        <v>3062.29</v>
      </c>
      <c r="F79">
        <v>3065.58</v>
      </c>
      <c r="G79">
        <v>3065.52</v>
      </c>
      <c r="H79">
        <v>3072.52</v>
      </c>
      <c r="I79">
        <v>3057.34</v>
      </c>
      <c r="J79">
        <v>1029</v>
      </c>
      <c r="K79">
        <v>931</v>
      </c>
      <c r="L79">
        <v>3065.31</v>
      </c>
      <c r="M79">
        <v>3063.25</v>
      </c>
      <c r="N79">
        <v>3067.35</v>
      </c>
      <c r="O79">
        <v>3068.03</v>
      </c>
      <c r="P79">
        <v>3050.49</v>
      </c>
      <c r="Q79">
        <v>1458</v>
      </c>
      <c r="R79">
        <v>1407</v>
      </c>
      <c r="S79">
        <f t="shared" si="306"/>
        <v>3072.52</v>
      </c>
      <c r="T79">
        <f t="shared" si="307"/>
        <v>3050.49</v>
      </c>
      <c r="U79" s="73">
        <f t="shared" si="147"/>
        <v>7.1958383407939586E-3</v>
      </c>
      <c r="V79">
        <f t="shared" si="308"/>
        <v>1029</v>
      </c>
      <c r="W79">
        <f t="shared" si="309"/>
        <v>1407</v>
      </c>
      <c r="Y79" s="29">
        <f t="shared" si="148"/>
        <v>7.2052565993675211E-3</v>
      </c>
      <c r="Z79" s="29">
        <f t="shared" ref="Z79" si="392">LN(C79/N78)</f>
        <v>-1.8984483195758563E-3</v>
      </c>
      <c r="AA79" s="29">
        <f t="shared" si="170"/>
        <v>-1.6840751422718897E-3</v>
      </c>
      <c r="AB79" s="29">
        <f t="shared" si="171"/>
        <v>5.5117631985220706E-3</v>
      </c>
      <c r="AC79" s="29">
        <f t="shared" ref="AC79" si="393">LN(D79/C79)</f>
        <v>3.4989903971251499E-4</v>
      </c>
      <c r="AD79" s="29">
        <f t="shared" ref="AD79" si="394">LN(E79/C79)</f>
        <v>1.5686841632568699E-3</v>
      </c>
      <c r="AE79" s="29">
        <f t="shared" ref="AE79" si="395">LN(F79/C79)</f>
        <v>2.6424668368830151E-3</v>
      </c>
      <c r="AF79" s="29">
        <f t="shared" ref="AF79" si="396">+LN(G79/C79)</f>
        <v>2.622894492604862E-3</v>
      </c>
      <c r="AG79" s="29">
        <f t="shared" ref="AG79" si="397">LN(H79/I79)</f>
        <v>4.9528149193986846E-3</v>
      </c>
      <c r="AH79" s="29">
        <f t="shared" ref="AH79" si="398">LN(O79/P79)</f>
        <v>5.7334283611639256E-3</v>
      </c>
      <c r="AI79" s="29">
        <f t="shared" ref="AI79" si="399">LN(L79/G79)</f>
        <v>-6.8506221859691369E-5</v>
      </c>
      <c r="AJ79" s="73">
        <f t="shared" ref="AJ79" si="400">(C79-I79)/(H79-I79)</f>
        <v>9.8814229248773266E-3</v>
      </c>
      <c r="AK79" s="73">
        <f t="shared" ref="AK79" si="401">(N78-I79)/(H79-I79)</f>
        <v>0.39262187088274708</v>
      </c>
      <c r="AL79" s="29">
        <f t="shared" ref="AL79" si="402">LN(M79/L79)</f>
        <v>-6.7226235121537652E-4</v>
      </c>
      <c r="AM79" s="29">
        <f t="shared" ref="AM79" si="403">LN(N79/L79)</f>
        <v>6.6529045316183523E-4</v>
      </c>
      <c r="AN79" s="29">
        <f t="shared" ref="AN79" si="404">LN(N79/C79)</f>
        <v>3.21967872390702E-3</v>
      </c>
      <c r="AO79" s="32">
        <f t="shared" ref="AO79" si="405">+(G79-I79)/(H79-I79)</f>
        <v>0.53886693017127307</v>
      </c>
      <c r="AP79" s="32">
        <f t="shared" ref="AP79" si="406">+(N79-P79)/(O79-P79)</f>
        <v>0.96123147092358752</v>
      </c>
      <c r="AQ79" s="73">
        <f t="shared" ref="AQ79" si="407">+(N79-T79)/(S79-T79)</f>
        <v>0.76532001815705741</v>
      </c>
      <c r="AR79" s="29">
        <f t="shared" ref="AR79" si="408">LN(N79/C79)</f>
        <v>3.21967872390702E-3</v>
      </c>
      <c r="AS79" s="32">
        <f t="shared" ref="AS79" si="409">(N79-L79)/(S79-T79)</f>
        <v>9.2600998638218121E-2</v>
      </c>
      <c r="AT79" s="29">
        <f t="shared" ref="AT79" si="410">LN(G79/I79)</f>
        <v>2.6719555458245099E-3</v>
      </c>
      <c r="AU79" s="29">
        <f t="shared" ref="AU79" si="411">LN(N79/P79)</f>
        <v>5.5117631985220706E-3</v>
      </c>
      <c r="AV79" s="29">
        <f t="shared" si="191"/>
        <v>1.6266460108446068E-2</v>
      </c>
      <c r="AW79" s="29">
        <f t="shared" si="192"/>
        <v>-5.6673236530046687E-3</v>
      </c>
      <c r="AX79" s="29">
        <f t="shared" si="193"/>
        <v>-6.7217192008925467E-3</v>
      </c>
      <c r="AY79" s="72">
        <f t="shared" ref="AY79" si="412">IF(AM78&lt;0,1,0)</f>
        <v>1</v>
      </c>
      <c r="BA79" t="str">
        <f t="shared" si="241"/>
        <v/>
      </c>
      <c r="BB79" t="str">
        <f t="shared" si="242"/>
        <v/>
      </c>
      <c r="BC79" t="str">
        <f t="shared" si="243"/>
        <v/>
      </c>
      <c r="BD79">
        <f t="shared" si="244"/>
        <v>1</v>
      </c>
      <c r="BE79" s="29">
        <f t="shared" si="245"/>
        <v>6.6529045316183523E-4</v>
      </c>
    </row>
    <row r="80" spans="1:57">
      <c r="A80" s="1">
        <v>42618</v>
      </c>
      <c r="B80" s="74">
        <f t="shared" si="146"/>
        <v>1</v>
      </c>
      <c r="C80">
        <v>3070.71</v>
      </c>
      <c r="D80">
        <v>3074.7</v>
      </c>
      <c r="E80">
        <v>3073.46</v>
      </c>
      <c r="F80">
        <v>3068.15</v>
      </c>
      <c r="G80">
        <v>3073.47</v>
      </c>
      <c r="H80">
        <v>3085.49</v>
      </c>
      <c r="I80">
        <v>3065.33</v>
      </c>
      <c r="J80">
        <v>1028</v>
      </c>
      <c r="K80">
        <v>950</v>
      </c>
      <c r="L80">
        <v>3073.47</v>
      </c>
      <c r="M80">
        <v>3074.52</v>
      </c>
      <c r="N80">
        <v>3072.09</v>
      </c>
      <c r="O80">
        <v>3076.93</v>
      </c>
      <c r="P80">
        <v>3067.36</v>
      </c>
      <c r="Q80">
        <v>1329</v>
      </c>
      <c r="R80">
        <v>1447</v>
      </c>
      <c r="S80">
        <f t="shared" si="306"/>
        <v>3085.49</v>
      </c>
      <c r="T80">
        <f t="shared" si="307"/>
        <v>3065.33</v>
      </c>
      <c r="U80" s="73">
        <f t="shared" si="147"/>
        <v>6.5552470050076759E-3</v>
      </c>
      <c r="V80">
        <f t="shared" si="308"/>
        <v>1028</v>
      </c>
      <c r="W80">
        <f t="shared" si="309"/>
        <v>950</v>
      </c>
      <c r="Y80" s="29">
        <f t="shared" si="148"/>
        <v>6.5652568949851513E-3</v>
      </c>
      <c r="Z80" s="29">
        <f t="shared" ref="Z80" si="413">LN(C80/N79)</f>
        <v>1.0948085667490252E-3</v>
      </c>
      <c r="AA80" s="29">
        <f t="shared" si="170"/>
        <v>-4.3523660766439931E-3</v>
      </c>
      <c r="AB80" s="29">
        <f t="shared" si="171"/>
        <v>2.2028809283637348E-3</v>
      </c>
      <c r="AC80" s="29">
        <f t="shared" ref="AC80" si="414">LN(D80/C80)</f>
        <v>1.2985303049447441E-3</v>
      </c>
      <c r="AD80" s="29">
        <f t="shared" ref="AD80" si="415">LN(E80/C80)</f>
        <v>8.9515758308530004E-4</v>
      </c>
      <c r="AE80" s="29">
        <f t="shared" ref="AE80" si="416">LN(F80/C80)</f>
        <v>-8.3403112251986843E-4</v>
      </c>
      <c r="AF80" s="29">
        <f t="shared" ref="AF80" si="417">+LN(G80/C80)</f>
        <v>8.9841123978873498E-4</v>
      </c>
      <c r="AG80" s="29">
        <f t="shared" ref="AG80" si="418">LN(H80/I80)</f>
        <v>6.5552470050076759E-3</v>
      </c>
      <c r="AH80" s="29">
        <f t="shared" ref="AH80" si="419">LN(O80/P80)</f>
        <v>3.1150898602660261E-3</v>
      </c>
      <c r="AI80" s="29">
        <f t="shared" ref="AI80" si="420">LN(L80/G80)</f>
        <v>0</v>
      </c>
      <c r="AJ80" s="73">
        <f t="shared" ref="AJ80" si="421">(C80-I80)/(H80-I80)</f>
        <v>0.26686507936508669</v>
      </c>
      <c r="AK80" s="73">
        <f t="shared" ref="AK80" si="422">(N79-I80)/(H80-I80)</f>
        <v>0.10019841269841252</v>
      </c>
      <c r="AL80" s="29">
        <f t="shared" ref="AL80" si="423">LN(M80/L80)</f>
        <v>3.4157505467933641E-4</v>
      </c>
      <c r="AM80" s="29">
        <f t="shared" ref="AM80" si="424">LN(N80/L80)</f>
        <v>-4.4910472705325053E-4</v>
      </c>
      <c r="AN80" s="29">
        <f t="shared" ref="AN80" si="425">LN(N80/C80)</f>
        <v>4.4930651273544672E-4</v>
      </c>
      <c r="AO80" s="32">
        <f t="shared" ref="AO80" si="426">+(G80-I80)/(H80-I80)</f>
        <v>0.40376984126983789</v>
      </c>
      <c r="AP80" s="32">
        <f t="shared" ref="AP80" si="427">+(N80-P80)/(O80-P80)</f>
        <v>0.49425287356323533</v>
      </c>
      <c r="AQ80" s="73">
        <f t="shared" ref="AQ80" si="428">+(N80-T80)/(S80-T80)</f>
        <v>0.33531746031747356</v>
      </c>
      <c r="AR80" s="29">
        <f t="shared" ref="AR80" si="429">LN(N80/C80)</f>
        <v>4.4930651273544672E-4</v>
      </c>
      <c r="AS80" s="32">
        <f t="shared" ref="AS80" si="430">(N80-L80)/(S80-T80)</f>
        <v>-6.8452380952364306E-2</v>
      </c>
      <c r="AT80" s="29">
        <f t="shared" ref="AT80" si="431">LN(G80/I80)</f>
        <v>2.6519856554169229E-3</v>
      </c>
      <c r="AU80" s="29">
        <f t="shared" ref="AU80" si="432">LN(N80/P80)</f>
        <v>1.5408549416785159E-3</v>
      </c>
      <c r="AV80" s="29">
        <f t="shared" si="191"/>
        <v>0.76532001815705741</v>
      </c>
      <c r="AW80" s="29">
        <f t="shared" si="192"/>
        <v>6.6529045316183523E-4</v>
      </c>
      <c r="AX80" s="29">
        <f t="shared" si="193"/>
        <v>3.21967872390702E-3</v>
      </c>
      <c r="AY80" s="72">
        <f t="shared" ref="AY80" si="433">IF(AM79&lt;0,1,0)</f>
        <v>0</v>
      </c>
      <c r="BA80" t="str">
        <f t="shared" si="241"/>
        <v/>
      </c>
      <c r="BB80" t="str">
        <f t="shared" si="242"/>
        <v/>
      </c>
      <c r="BC80" t="str">
        <f t="shared" si="243"/>
        <v/>
      </c>
      <c r="BD80" t="str">
        <f t="shared" si="244"/>
        <v/>
      </c>
      <c r="BE80" s="29" t="str">
        <f t="shared" si="245"/>
        <v/>
      </c>
    </row>
    <row r="81" spans="1:57">
      <c r="A81" s="1">
        <v>42619</v>
      </c>
      <c r="B81" s="74">
        <f t="shared" si="146"/>
        <v>2</v>
      </c>
      <c r="C81">
        <v>3071.05</v>
      </c>
      <c r="D81">
        <v>3072.07</v>
      </c>
      <c r="E81">
        <v>3071.97</v>
      </c>
      <c r="F81">
        <v>3069.18</v>
      </c>
      <c r="G81">
        <v>3072.86</v>
      </c>
      <c r="H81">
        <v>3073.15</v>
      </c>
      <c r="I81">
        <v>3053.19</v>
      </c>
      <c r="J81">
        <v>934</v>
      </c>
      <c r="K81">
        <v>1002</v>
      </c>
      <c r="L81">
        <v>3072.97</v>
      </c>
      <c r="M81">
        <v>3072.9</v>
      </c>
      <c r="N81">
        <v>3090.69</v>
      </c>
      <c r="O81">
        <v>3095.51</v>
      </c>
      <c r="P81">
        <v>3070.96</v>
      </c>
      <c r="Q81">
        <v>1404</v>
      </c>
      <c r="R81">
        <v>1317</v>
      </c>
      <c r="S81">
        <f t="shared" si="306"/>
        <v>3095.51</v>
      </c>
      <c r="T81">
        <f t="shared" si="307"/>
        <v>3053.19</v>
      </c>
      <c r="U81" s="73">
        <f t="shared" si="147"/>
        <v>1.3765728783192639E-2</v>
      </c>
      <c r="V81">
        <f t="shared" si="308"/>
        <v>1404</v>
      </c>
      <c r="W81">
        <f t="shared" si="309"/>
        <v>1002</v>
      </c>
      <c r="Y81" s="29">
        <f t="shared" si="148"/>
        <v>1.3780303153644572E-2</v>
      </c>
      <c r="Z81" s="29">
        <f t="shared" ref="Z81" si="434">LN(C81/N80)</f>
        <v>-3.3858906355239331E-4</v>
      </c>
      <c r="AA81" s="29">
        <f t="shared" si="170"/>
        <v>-1.5583075152359152E-3</v>
      </c>
      <c r="AB81" s="29">
        <f t="shared" si="171"/>
        <v>1.220742126795674E-2</v>
      </c>
      <c r="AC81" s="29">
        <f t="shared" ref="AC81" si="435">LN(D81/C81)</f>
        <v>3.3207881642335132E-4</v>
      </c>
      <c r="AD81" s="29">
        <f t="shared" ref="AD81" si="436">LN(E81/C81)</f>
        <v>2.9952694501321703E-4</v>
      </c>
      <c r="AE81" s="29">
        <f t="shared" ref="AE81" si="437">LN(F81/C81)</f>
        <v>-6.090977236404534E-4</v>
      </c>
      <c r="AF81" s="29">
        <f t="shared" ref="AF81" si="438">+LN(G81/C81)</f>
        <v>5.8920135625783001E-4</v>
      </c>
      <c r="AG81" s="29">
        <f t="shared" ref="AG81" si="439">LN(H81/I81)</f>
        <v>6.5161485080493442E-3</v>
      </c>
      <c r="AH81" s="29">
        <f t="shared" ref="AH81" si="440">LN(O81/P81)</f>
        <v>7.9624581672207307E-3</v>
      </c>
      <c r="AI81" s="29">
        <f t="shared" ref="AI81" si="441">LN(L81/G81)</f>
        <v>3.5796629588355768E-5</v>
      </c>
      <c r="AJ81" s="73">
        <f t="shared" ref="AJ81" si="442">(C81-I81)/(H81-I81)</f>
        <v>0.89478957915832136</v>
      </c>
      <c r="AK81" s="73">
        <f t="shared" ref="AK81" si="443">(N80-I81)/(H81-I81)</f>
        <v>0.94689378757515308</v>
      </c>
      <c r="AL81" s="29">
        <f t="shared" ref="AL81" si="444">LN(M81/L81)</f>
        <v>-2.2779525112822206E-5</v>
      </c>
      <c r="AM81" s="29">
        <f t="shared" ref="AM81" si="445">LN(N81/L81)</f>
        <v>5.7498462990025105E-3</v>
      </c>
      <c r="AN81" s="29">
        <f t="shared" ref="AN81" si="446">LN(N81/C81)</f>
        <v>6.3748442848485833E-3</v>
      </c>
      <c r="AO81" s="32">
        <f t="shared" ref="AO81" si="447">+(G81-I81)/(H81-I81)</f>
        <v>0.98547094188376938</v>
      </c>
      <c r="AP81" s="32">
        <f t="shared" ref="AP81" si="448">+(N81-P81)/(O81-P81)</f>
        <v>0.80366598778003551</v>
      </c>
      <c r="AQ81" s="73">
        <f t="shared" ref="AQ81" si="449">+(N81-T81)/(S81-T81)</f>
        <v>0.88610586011341808</v>
      </c>
      <c r="AR81" s="29">
        <f t="shared" ref="AR81" si="450">LN(N81/C81)</f>
        <v>6.3748442848485833E-3</v>
      </c>
      <c r="AS81" s="32">
        <f t="shared" ref="AS81" si="451">(N81-L81)/(S81-T81)</f>
        <v>0.41871455576559985</v>
      </c>
      <c r="AT81" s="29">
        <f t="shared" ref="AT81" si="452">LN(G81/I81)</f>
        <v>6.4217783393659827E-3</v>
      </c>
      <c r="AU81" s="29">
        <f t="shared" ref="AU81" si="453">LN(N81/P81)</f>
        <v>6.4041506519847821E-3</v>
      </c>
      <c r="AV81" s="29">
        <f t="shared" si="191"/>
        <v>0.33531746031747356</v>
      </c>
      <c r="AW81" s="29">
        <f t="shared" si="192"/>
        <v>-4.4910472705325053E-4</v>
      </c>
      <c r="AX81" s="29">
        <f t="shared" si="193"/>
        <v>4.4930651273544672E-4</v>
      </c>
      <c r="AY81" s="72">
        <f t="shared" ref="AY81" si="454">IF(AM80&lt;0,1,0)</f>
        <v>1</v>
      </c>
      <c r="BA81">
        <f t="shared" si="241"/>
        <v>1</v>
      </c>
      <c r="BB81" t="str">
        <f t="shared" si="242"/>
        <v/>
      </c>
      <c r="BC81" t="str">
        <f t="shared" si="243"/>
        <v/>
      </c>
      <c r="BD81" t="str">
        <f t="shared" si="244"/>
        <v/>
      </c>
      <c r="BE81" s="29">
        <f t="shared" si="245"/>
        <v>5.7498462990025105E-3</v>
      </c>
    </row>
    <row r="82" spans="1:57">
      <c r="A82" s="1">
        <v>42620</v>
      </c>
      <c r="B82" s="74">
        <f t="shared" si="146"/>
        <v>3</v>
      </c>
      <c r="C82">
        <v>3091.33</v>
      </c>
      <c r="D82">
        <v>3091.58</v>
      </c>
      <c r="E82">
        <v>3090.13</v>
      </c>
      <c r="F82">
        <v>3094.62</v>
      </c>
      <c r="G82">
        <v>3101.74</v>
      </c>
      <c r="H82">
        <v>3105.68</v>
      </c>
      <c r="I82">
        <v>3088.78</v>
      </c>
      <c r="J82">
        <v>1114</v>
      </c>
      <c r="K82">
        <v>935</v>
      </c>
      <c r="L82">
        <v>3101.74</v>
      </c>
      <c r="M82">
        <v>3101.41</v>
      </c>
      <c r="N82">
        <v>3091.93</v>
      </c>
      <c r="O82">
        <v>3105.03</v>
      </c>
      <c r="P82">
        <v>3087.88</v>
      </c>
      <c r="Q82">
        <v>1342</v>
      </c>
      <c r="R82">
        <v>1453</v>
      </c>
      <c r="S82">
        <f t="shared" si="306"/>
        <v>3105.68</v>
      </c>
      <c r="T82">
        <f t="shared" si="307"/>
        <v>3087.88</v>
      </c>
      <c r="U82" s="73">
        <f t="shared" si="147"/>
        <v>5.7479217145664551E-3</v>
      </c>
      <c r="V82">
        <f t="shared" si="308"/>
        <v>1114</v>
      </c>
      <c r="W82">
        <f t="shared" si="309"/>
        <v>1453</v>
      </c>
      <c r="Y82" s="29">
        <f t="shared" si="148"/>
        <v>5.7580394199259633E-3</v>
      </c>
      <c r="Z82" s="29">
        <f t="shared" ref="Z82" si="455">LN(C82/N81)</f>
        <v>2.0705206462816271E-4</v>
      </c>
      <c r="AA82" s="29">
        <f t="shared" si="170"/>
        <v>-4.4372016180521815E-3</v>
      </c>
      <c r="AB82" s="29">
        <f t="shared" si="171"/>
        <v>1.3107200965144169E-3</v>
      </c>
      <c r="AC82" s="29">
        <f t="shared" ref="AC82" si="456">LN(D82/C82)</f>
        <v>8.0868070256895407E-5</v>
      </c>
      <c r="AD82" s="29">
        <f t="shared" ref="AD82" si="457">LN(E82/C82)</f>
        <v>-3.8825779510799998E-4</v>
      </c>
      <c r="AE82" s="29">
        <f t="shared" ref="AE82" si="458">LN(F82/C82)</f>
        <v>1.06370090615299E-3</v>
      </c>
      <c r="AF82" s="29">
        <f t="shared" ref="AF82" si="459">+LN(G82/C82)</f>
        <v>3.361825331982276E-3</v>
      </c>
      <c r="AG82" s="29">
        <f t="shared" ref="AG82" si="460">LN(H82/I82)</f>
        <v>5.4565020779444237E-3</v>
      </c>
      <c r="AH82" s="29">
        <f t="shared" ref="AH82" si="461">LN(O82/P82)</f>
        <v>5.5386058706861814E-3</v>
      </c>
      <c r="AI82" s="29">
        <f t="shared" ref="AI82" si="462">LN(L82/G82)</f>
        <v>0</v>
      </c>
      <c r="AJ82" s="73">
        <f t="shared" ref="AJ82" si="463">(C82-I82)/(H82-I82)</f>
        <v>0.15088757396448416</v>
      </c>
      <c r="AK82" s="73">
        <f t="shared" ref="AK82" si="464">(N81-I82)/(H82-I82)</f>
        <v>0.11301775147928377</v>
      </c>
      <c r="AL82" s="29">
        <f t="shared" ref="AL82" si="465">LN(M82/L82)</f>
        <v>-1.0639755618070326E-4</v>
      </c>
      <c r="AM82" s="29">
        <f t="shared" ref="AM82" si="466">LN(N82/L82)</f>
        <v>-3.1677529488435764E-3</v>
      </c>
      <c r="AN82" s="29">
        <f t="shared" ref="AN82" si="467">LN(N82/C82)</f>
        <v>1.9407238313874712E-4</v>
      </c>
      <c r="AO82" s="32">
        <f t="shared" ref="AO82" si="468">+(G82-I82)/(H82-I82)</f>
        <v>0.76686390532543558</v>
      </c>
      <c r="AP82" s="32">
        <f t="shared" ref="AP82" si="469">+(N82-P82)/(O82-P82)</f>
        <v>0.23615160349852513</v>
      </c>
      <c r="AQ82" s="73">
        <f t="shared" ref="AQ82" si="470">+(N82-T82)/(S82-T82)</f>
        <v>0.2275280898876286</v>
      </c>
      <c r="AR82" s="29">
        <f t="shared" ref="AR82" si="471">LN(N82/C82)</f>
        <v>1.9407238313874712E-4</v>
      </c>
      <c r="AS82" s="32">
        <f t="shared" ref="AS82" si="472">(N82-L82)/(S82-T82)</f>
        <v>-0.5511235955056234</v>
      </c>
      <c r="AT82" s="29">
        <f t="shared" ref="AT82" si="473">LN(G82/I82)</f>
        <v>4.187053408735774E-3</v>
      </c>
      <c r="AU82" s="29">
        <f t="shared" ref="AU82" si="474">LN(N82/P82)</f>
        <v>1.3107200965144169E-3</v>
      </c>
      <c r="AV82" s="29">
        <f t="shared" si="191"/>
        <v>0.88610586011341808</v>
      </c>
      <c r="AW82" s="29">
        <f t="shared" si="192"/>
        <v>5.7498462990025105E-3</v>
      </c>
      <c r="AX82" s="29">
        <f t="shared" si="193"/>
        <v>6.3748442848485833E-3</v>
      </c>
      <c r="AY82" s="72">
        <f t="shared" ref="AY82" si="475">IF(AM81&lt;0,1,0)</f>
        <v>0</v>
      </c>
      <c r="BA82" t="str">
        <f t="shared" si="241"/>
        <v/>
      </c>
      <c r="BB82">
        <f t="shared" si="242"/>
        <v>0</v>
      </c>
      <c r="BC82" t="str">
        <f t="shared" si="243"/>
        <v/>
      </c>
      <c r="BD82" t="str">
        <f t="shared" si="244"/>
        <v/>
      </c>
      <c r="BE82" s="29" t="str">
        <f t="shared" si="245"/>
        <v/>
      </c>
    </row>
    <row r="83" spans="1:57">
      <c r="A83" s="1">
        <v>42621</v>
      </c>
      <c r="B83" s="74">
        <f t="shared" si="146"/>
        <v>4</v>
      </c>
      <c r="C83">
        <v>3089.95</v>
      </c>
      <c r="D83">
        <v>3089.42</v>
      </c>
      <c r="E83">
        <v>3091.93</v>
      </c>
      <c r="F83">
        <v>3088.64</v>
      </c>
      <c r="G83">
        <v>3091.08</v>
      </c>
      <c r="H83">
        <v>3093.82</v>
      </c>
      <c r="I83">
        <v>3086.23</v>
      </c>
      <c r="J83">
        <v>951</v>
      </c>
      <c r="K83">
        <v>1046</v>
      </c>
      <c r="L83">
        <v>3091.08</v>
      </c>
      <c r="M83">
        <v>3090.51</v>
      </c>
      <c r="N83">
        <v>3095.95</v>
      </c>
      <c r="O83">
        <v>3096.78</v>
      </c>
      <c r="P83">
        <v>3083.9</v>
      </c>
      <c r="Q83">
        <v>1348</v>
      </c>
      <c r="R83">
        <v>1424</v>
      </c>
      <c r="S83">
        <f t="shared" si="306"/>
        <v>3096.78</v>
      </c>
      <c r="T83">
        <f t="shared" si="307"/>
        <v>3083.9</v>
      </c>
      <c r="U83" s="73">
        <f t="shared" si="147"/>
        <v>4.1678322270949806E-3</v>
      </c>
      <c r="V83">
        <f t="shared" si="308"/>
        <v>1348</v>
      </c>
      <c r="W83">
        <f t="shared" si="309"/>
        <v>1424</v>
      </c>
      <c r="Y83" s="29">
        <f t="shared" si="148"/>
        <v>4.1683522387093996E-3</v>
      </c>
      <c r="Z83" s="29">
        <f t="shared" ref="Z83" si="476">LN(C83/N82)</f>
        <v>-6.4058185138074594E-4</v>
      </c>
      <c r="AA83" s="29">
        <f t="shared" si="170"/>
        <v>-2.6805625466320336E-4</v>
      </c>
      <c r="AB83" s="29">
        <f t="shared" si="171"/>
        <v>3.899775972431701E-3</v>
      </c>
      <c r="AC83" s="29">
        <f t="shared" ref="AC83" si="477">LN(D83/C83)</f>
        <v>-1.7153852295597588E-4</v>
      </c>
      <c r="AD83" s="29">
        <f t="shared" ref="AD83" si="478">LN(E83/C83)</f>
        <v>6.4058185138072144E-4</v>
      </c>
      <c r="AE83" s="29">
        <f t="shared" ref="AE83" si="479">LN(F83/C83)</f>
        <v>-4.2404497454257874E-4</v>
      </c>
      <c r="AF83" s="29">
        <f t="shared" ref="AF83" si="480">+LN(G83/C83)</f>
        <v>3.6563485781149582E-4</v>
      </c>
      <c r="AG83" s="29">
        <f t="shared" ref="AG83" si="481">LN(H83/I83)</f>
        <v>2.4562920416846905E-3</v>
      </c>
      <c r="AH83" s="29">
        <f t="shared" ref="AH83" si="482">LN(O83/P83)</f>
        <v>4.1678322270949806E-3</v>
      </c>
      <c r="AI83" s="29">
        <f t="shared" ref="AI83" si="483">LN(L83/G83)</f>
        <v>0</v>
      </c>
      <c r="AJ83" s="73">
        <f t="shared" ref="AJ83" si="484">(C83-I83)/(H83-I83)</f>
        <v>0.49011857707506307</v>
      </c>
      <c r="AK83" s="73">
        <f t="shared" ref="AK83" si="485">(N82-I83)/(H83-I83)</f>
        <v>0.75098814229245181</v>
      </c>
      <c r="AL83" s="29">
        <f t="shared" ref="AL83" si="486">LN(M83/L83)</f>
        <v>-1.8441857244335649E-4</v>
      </c>
      <c r="AM83" s="29">
        <f t="shared" ref="AM83" si="487">LN(N83/L83)</f>
        <v>1.5742613194945764E-3</v>
      </c>
      <c r="AN83" s="29">
        <f t="shared" ref="AN83" si="488">LN(N83/C83)</f>
        <v>1.9398961773058508E-3</v>
      </c>
      <c r="AO83" s="32">
        <f t="shared" ref="AO83" si="489">+(G83-I83)/(H83-I83)</f>
        <v>0.63899868247691916</v>
      </c>
      <c r="AP83" s="32">
        <f t="shared" ref="AP83" si="490">+(N83-P83)/(O83-P83)</f>
        <v>0.93555900621115107</v>
      </c>
      <c r="AQ83" s="73">
        <f t="shared" ref="AQ83" si="491">+(N83-T83)/(S83-T83)</f>
        <v>0.93555900621115107</v>
      </c>
      <c r="AR83" s="29">
        <f t="shared" ref="AR83" si="492">LN(N83/C83)</f>
        <v>1.9398961773058508E-3</v>
      </c>
      <c r="AS83" s="32">
        <f t="shared" ref="AS83" si="493">(N83-L83)/(S83-T83)</f>
        <v>0.37810559006210015</v>
      </c>
      <c r="AT83" s="29">
        <f t="shared" ref="AT83" si="494">LN(G83/I83)</f>
        <v>1.5702631069395561E-3</v>
      </c>
      <c r="AU83" s="29">
        <f t="shared" ref="AU83" si="495">LN(N83/P83)</f>
        <v>3.899775972431701E-3</v>
      </c>
      <c r="AV83" s="29">
        <f t="shared" si="191"/>
        <v>0.2275280898876286</v>
      </c>
      <c r="AW83" s="29">
        <f t="shared" si="192"/>
        <v>-3.1677529488435764E-3</v>
      </c>
      <c r="AX83" s="29">
        <f t="shared" si="193"/>
        <v>1.9407238313874712E-4</v>
      </c>
      <c r="AY83" s="72">
        <f t="shared" ref="AY83" si="496">IF(AM82&lt;0,1,0)</f>
        <v>1</v>
      </c>
      <c r="BA83" t="str">
        <f t="shared" si="241"/>
        <v/>
      </c>
      <c r="BB83" t="str">
        <f t="shared" si="242"/>
        <v/>
      </c>
      <c r="BC83">
        <f t="shared" si="243"/>
        <v>0</v>
      </c>
      <c r="BD83" t="str">
        <f t="shared" si="244"/>
        <v/>
      </c>
      <c r="BE83" s="29" t="str">
        <f t="shared" si="245"/>
        <v/>
      </c>
    </row>
    <row r="84" spans="1:57">
      <c r="A84" s="1">
        <v>42622</v>
      </c>
      <c r="B84" s="74">
        <f t="shared" si="146"/>
        <v>5</v>
      </c>
      <c r="C84">
        <v>3095.43</v>
      </c>
      <c r="D84">
        <v>3096.59</v>
      </c>
      <c r="E84">
        <v>3094.77</v>
      </c>
      <c r="F84">
        <v>3094.54</v>
      </c>
      <c r="G84">
        <v>3096.57</v>
      </c>
      <c r="H84">
        <v>3101.79</v>
      </c>
      <c r="I84">
        <v>3089.32</v>
      </c>
      <c r="J84">
        <v>954</v>
      </c>
      <c r="K84">
        <v>1034</v>
      </c>
      <c r="L84">
        <v>3096.53</v>
      </c>
      <c r="M84">
        <v>3096.05</v>
      </c>
      <c r="N84">
        <v>3078.85</v>
      </c>
      <c r="O84">
        <v>3098.51</v>
      </c>
      <c r="P84">
        <v>3078.22</v>
      </c>
      <c r="Q84">
        <v>1338</v>
      </c>
      <c r="R84">
        <v>1500</v>
      </c>
      <c r="S84">
        <f t="shared" si="306"/>
        <v>3101.79</v>
      </c>
      <c r="T84">
        <f t="shared" si="307"/>
        <v>3078.22</v>
      </c>
      <c r="U84" s="73">
        <f t="shared" si="147"/>
        <v>7.6278563573008136E-3</v>
      </c>
      <c r="V84">
        <f t="shared" si="308"/>
        <v>954</v>
      </c>
      <c r="W84">
        <f t="shared" si="309"/>
        <v>1500</v>
      </c>
      <c r="Y84" s="29">
        <f t="shared" si="148"/>
        <v>7.6144509809623106E-3</v>
      </c>
      <c r="Z84" s="29">
        <f t="shared" ref="Z84" si="497">LN(C84/N83)</f>
        <v>-1.6797547597556623E-4</v>
      </c>
      <c r="AA84" s="29">
        <f t="shared" si="170"/>
        <v>-7.4232135638295027E-3</v>
      </c>
      <c r="AB84" s="29">
        <f t="shared" si="171"/>
        <v>2.0464279347121581E-4</v>
      </c>
      <c r="AC84" s="29">
        <f t="shared" ref="AC84" si="498">LN(D84/C84)</f>
        <v>3.7467579677409282E-4</v>
      </c>
      <c r="AD84" s="29">
        <f t="shared" ref="AD84" si="499">LN(E84/C84)</f>
        <v>-2.1324028383603861E-4</v>
      </c>
      <c r="AE84" s="29">
        <f t="shared" ref="AE84" si="500">LN(F84/C84)</f>
        <v>-2.8756197724154163E-4</v>
      </c>
      <c r="AF84" s="29">
        <f t="shared" ref="AF84" si="501">+LN(G84/C84)</f>
        <v>3.6821705842406008E-4</v>
      </c>
      <c r="AG84" s="29">
        <f t="shared" ref="AG84" si="502">LN(H84/I84)</f>
        <v>4.0283622365885211E-3</v>
      </c>
      <c r="AH84" s="29">
        <f t="shared" ref="AH84" si="503">LN(O84/P84)</f>
        <v>6.5698429366704766E-3</v>
      </c>
      <c r="AI84" s="29">
        <f t="shared" ref="AI84" si="504">LN(L84/G84)</f>
        <v>-1.2917601847337887E-5</v>
      </c>
      <c r="AJ84" s="73">
        <f t="shared" ref="AJ84" si="505">(C84-I84)/(H84-I84)</f>
        <v>0.48997594226140906</v>
      </c>
      <c r="AK84" s="73">
        <f t="shared" ref="AK84" si="506">(N83-I84)/(H84-I84)</f>
        <v>0.53167602245387013</v>
      </c>
      <c r="AL84" s="29">
        <f t="shared" ref="AL84" si="507">LN(M84/L84)</f>
        <v>-1.550242389960992E-4</v>
      </c>
      <c r="AM84" s="29">
        <f t="shared" ref="AM84" si="508">LN(N84/L84)</f>
        <v>-5.7259790671708565E-3</v>
      </c>
      <c r="AN84" s="29">
        <f t="shared" ref="AN84" si="509">LN(N84/C84)</f>
        <v>-5.3706796105942242E-3</v>
      </c>
      <c r="AO84" s="32">
        <f t="shared" ref="AO84" si="510">+(G84-I84)/(H84-I84)</f>
        <v>0.58139534883721866</v>
      </c>
      <c r="AP84" s="32">
        <f t="shared" ref="AP84" si="511">+(N84-P84)/(O84-P84)</f>
        <v>3.1049778215874624E-2</v>
      </c>
      <c r="AQ84" s="73">
        <f t="shared" ref="AQ84" si="512">+(N84-T84)/(S84-T84)</f>
        <v>2.6728892660165666E-2</v>
      </c>
      <c r="AR84" s="29">
        <f t="shared" ref="AR84" si="513">LN(N84/C84)</f>
        <v>-5.3706796105942242E-3</v>
      </c>
      <c r="AS84" s="32">
        <f t="shared" ref="AS84" si="514">(N84-L84)/(S84-T84)</f>
        <v>-0.75010606703437288</v>
      </c>
      <c r="AT84" s="29">
        <f t="shared" ref="AT84" si="515">LN(G84/I84)</f>
        <v>2.3440453417770523E-3</v>
      </c>
      <c r="AU84" s="29">
        <f t="shared" ref="AU84" si="516">LN(N84/P84)</f>
        <v>2.0464279347121581E-4</v>
      </c>
      <c r="AV84" s="29">
        <f t="shared" si="191"/>
        <v>0.93555900621115107</v>
      </c>
      <c r="AW84" s="29">
        <f t="shared" si="192"/>
        <v>1.5742613194945764E-3</v>
      </c>
      <c r="AX84" s="29">
        <f t="shared" si="193"/>
        <v>1.9398961773058508E-3</v>
      </c>
      <c r="AY84" s="72">
        <f t="shared" ref="AY84" si="517">IF(AM83&lt;0,1,0)</f>
        <v>0</v>
      </c>
      <c r="BA84" t="str">
        <f t="shared" si="241"/>
        <v/>
      </c>
      <c r="BB84" t="str">
        <f t="shared" si="242"/>
        <v/>
      </c>
      <c r="BC84" t="str">
        <f t="shared" si="243"/>
        <v/>
      </c>
      <c r="BD84">
        <f t="shared" si="244"/>
        <v>0</v>
      </c>
      <c r="BE84" s="29" t="str">
        <f t="shared" si="245"/>
        <v/>
      </c>
    </row>
    <row r="85" spans="1:57">
      <c r="A85" s="1">
        <v>42625</v>
      </c>
      <c r="B85" s="74">
        <f t="shared" si="146"/>
        <v>1</v>
      </c>
      <c r="C85">
        <v>3037.51</v>
      </c>
      <c r="D85">
        <v>3028.07</v>
      </c>
      <c r="E85">
        <v>3032.09</v>
      </c>
      <c r="F85">
        <v>3031.68</v>
      </c>
      <c r="G85">
        <v>3015.13</v>
      </c>
      <c r="H85">
        <v>3040.95</v>
      </c>
      <c r="I85">
        <v>3013.49</v>
      </c>
      <c r="J85">
        <v>955</v>
      </c>
      <c r="K85">
        <v>1123</v>
      </c>
      <c r="L85">
        <v>3014.64</v>
      </c>
      <c r="M85">
        <v>3015.7</v>
      </c>
      <c r="N85">
        <v>3021.97</v>
      </c>
      <c r="O85">
        <v>3023.91</v>
      </c>
      <c r="P85">
        <v>2999.93</v>
      </c>
      <c r="Q85">
        <v>1459</v>
      </c>
      <c r="R85">
        <v>1358</v>
      </c>
      <c r="S85">
        <f t="shared" si="306"/>
        <v>3040.95</v>
      </c>
      <c r="T85">
        <f t="shared" si="307"/>
        <v>2999.93</v>
      </c>
      <c r="U85" s="73">
        <f t="shared" si="147"/>
        <v>1.3581011537625583E-2</v>
      </c>
      <c r="V85">
        <f t="shared" si="308"/>
        <v>955</v>
      </c>
      <c r="W85">
        <f t="shared" si="309"/>
        <v>1358</v>
      </c>
      <c r="Y85" s="29">
        <f t="shared" si="148"/>
        <v>1.3504482289770232E-2</v>
      </c>
      <c r="Z85" s="29">
        <f t="shared" ref="Z85" si="518">LN(C85/N84)</f>
        <v>-1.3518049797381677E-2</v>
      </c>
      <c r="AA85" s="29">
        <f t="shared" si="170"/>
        <v>-6.2610299994320636E-3</v>
      </c>
      <c r="AB85" s="29">
        <f t="shared" si="171"/>
        <v>7.3199815381933793E-3</v>
      </c>
      <c r="AC85" s="29">
        <f t="shared" ref="AC85" si="519">LN(D85/C85)</f>
        <v>-3.1126479649694287E-3</v>
      </c>
      <c r="AD85" s="29">
        <f t="shared" ref="AD85" si="520">LN(E85/C85)</f>
        <v>-1.7859501254263871E-3</v>
      </c>
      <c r="AE85" s="29">
        <f t="shared" ref="AE85" si="521">LN(F85/C85)</f>
        <v>-1.9211795291225187E-3</v>
      </c>
      <c r="AF85" s="29">
        <f t="shared" ref="AF85" si="522">+LN(G85/C85)</f>
        <v>-7.3951538481018472E-3</v>
      </c>
      <c r="AG85" s="29">
        <f t="shared" ref="AG85" si="523">LN(H85/I85)</f>
        <v>9.0710910652506919E-3</v>
      </c>
      <c r="AH85" s="29">
        <f t="shared" ref="AH85" si="524">LN(O85/P85)</f>
        <v>7.9617409070803832E-3</v>
      </c>
      <c r="AI85" s="29">
        <f t="shared" ref="AI85" si="525">LN(L85/G85)</f>
        <v>-1.6252692924565866E-4</v>
      </c>
      <c r="AJ85" s="73">
        <f t="shared" ref="AJ85" si="526">(C85-I85)/(H85-I85)</f>
        <v>0.87472687545522232</v>
      </c>
      <c r="AK85" s="73">
        <f t="shared" ref="AK85" si="527">(N84-I85)/(H85-I85)</f>
        <v>2.3801893663510576</v>
      </c>
      <c r="AL85" s="29">
        <f t="shared" ref="AL85" si="528">LN(M85/L85)</f>
        <v>3.51555637299703E-4</v>
      </c>
      <c r="AM85" s="29">
        <f t="shared" ref="AM85" si="529">LN(N85/L85)</f>
        <v>2.4285165357731931E-3</v>
      </c>
      <c r="AN85" s="29">
        <f t="shared" ref="AN85" si="530">LN(N85/C85)</f>
        <v>-5.1291642415743693E-3</v>
      </c>
      <c r="AO85" s="32">
        <f t="shared" ref="AO85" si="531">+(G85-I85)/(H85-I85)</f>
        <v>5.9723233794622188E-2</v>
      </c>
      <c r="AP85" s="32">
        <f t="shared" ref="AP85" si="532">+(N85-P85)/(O85-P85)</f>
        <v>0.91909924937447651</v>
      </c>
      <c r="AQ85" s="73">
        <f t="shared" ref="AQ85" si="533">+(N85-T85)/(S85-T85)</f>
        <v>0.53729887859580627</v>
      </c>
      <c r="AR85" s="29">
        <f t="shared" ref="AR85" si="534">LN(N85/C85)</f>
        <v>-5.1291642415743693E-3</v>
      </c>
      <c r="AS85" s="32">
        <f t="shared" ref="AS85" si="535">(N85-L85)/(S85-T85)</f>
        <v>0.17869332033154389</v>
      </c>
      <c r="AT85" s="29">
        <f t="shared" ref="AT85" si="536">LN(G85/I85)</f>
        <v>5.4407145929103362E-4</v>
      </c>
      <c r="AU85" s="29">
        <f t="shared" ref="AU85" si="537">LN(N85/P85)</f>
        <v>7.3199815381933793E-3</v>
      </c>
      <c r="AV85" s="29">
        <f t="shared" si="191"/>
        <v>2.6728892660165666E-2</v>
      </c>
      <c r="AW85" s="29">
        <f t="shared" si="192"/>
        <v>-5.7259790671708565E-3</v>
      </c>
      <c r="AX85" s="29">
        <f t="shared" si="193"/>
        <v>-5.3706796105942242E-3</v>
      </c>
      <c r="AY85" s="72">
        <f t="shared" ref="AY85" si="538">IF(AM84&lt;0,1,0)</f>
        <v>1</v>
      </c>
      <c r="BA85" t="str">
        <f t="shared" si="241"/>
        <v/>
      </c>
      <c r="BB85" t="str">
        <f t="shared" si="242"/>
        <v/>
      </c>
      <c r="BC85" t="str">
        <f t="shared" si="243"/>
        <v/>
      </c>
      <c r="BD85" t="str">
        <f t="shared" si="244"/>
        <v/>
      </c>
      <c r="BE85" s="29" t="str">
        <f t="shared" si="245"/>
        <v/>
      </c>
    </row>
    <row r="86" spans="1:57">
      <c r="A86" s="1">
        <v>42626</v>
      </c>
      <c r="B86" s="74">
        <f t="shared" si="146"/>
        <v>2</v>
      </c>
      <c r="C86">
        <v>3025.03</v>
      </c>
      <c r="D86">
        <v>3029.2</v>
      </c>
      <c r="E86">
        <v>3026.8</v>
      </c>
      <c r="F86">
        <v>3021.19</v>
      </c>
      <c r="G86">
        <v>3016.54</v>
      </c>
      <c r="H86">
        <v>3029.72</v>
      </c>
      <c r="I86">
        <v>3012.68</v>
      </c>
      <c r="J86">
        <v>931</v>
      </c>
      <c r="K86">
        <v>1117</v>
      </c>
      <c r="L86">
        <v>3016.15</v>
      </c>
      <c r="M86">
        <v>3016.01</v>
      </c>
      <c r="N86">
        <v>3023.51</v>
      </c>
      <c r="O86">
        <v>3024.38</v>
      </c>
      <c r="P86">
        <v>3008.74</v>
      </c>
      <c r="Q86">
        <v>1500</v>
      </c>
      <c r="R86">
        <v>1329</v>
      </c>
      <c r="S86">
        <f t="shared" ref="S86:S91" si="539">MAX(H86,O86)</f>
        <v>3029.72</v>
      </c>
      <c r="T86">
        <f t="shared" ref="T86:T91" si="540">MIN(I86,P86)</f>
        <v>3008.74</v>
      </c>
      <c r="U86" s="73">
        <f t="shared" si="147"/>
        <v>6.9488195401203982E-3</v>
      </c>
      <c r="V86">
        <f t="shared" ref="V86:V91" si="541">IF(S86=H86,J86,Q86)</f>
        <v>931</v>
      </c>
      <c r="W86">
        <f t="shared" ref="W86:W91" si="542">IF(T86=I86,K86,R86)</f>
        <v>1329</v>
      </c>
      <c r="Y86" s="29">
        <f t="shared" si="148"/>
        <v>6.9354684085777716E-3</v>
      </c>
      <c r="Z86" s="29">
        <f t="shared" ref="Z86:Z88" si="543">LN(C86/N85)</f>
        <v>1.0120721882567385E-3</v>
      </c>
      <c r="AA86" s="29">
        <f t="shared" si="170"/>
        <v>-2.0517978595260555E-3</v>
      </c>
      <c r="AB86" s="29">
        <f t="shared" si="171"/>
        <v>4.8970216805944962E-3</v>
      </c>
      <c r="AC86" s="29">
        <f t="shared" ref="AC86:AC88" si="544">LN(D86/C86)</f>
        <v>1.3775494685304944E-3</v>
      </c>
      <c r="AD86" s="29">
        <f t="shared" ref="AD86:AD88" si="545">LN(E86/C86)</f>
        <v>5.8494704922947981E-4</v>
      </c>
      <c r="AE86" s="29">
        <f t="shared" ref="AE86:AE88" si="546">LN(F86/C86)</f>
        <v>-1.2702152803910959E-3</v>
      </c>
      <c r="AF86" s="29">
        <f t="shared" ref="AF86:AF88" si="547">+LN(G86/C86)</f>
        <v>-2.8105295771119034E-3</v>
      </c>
      <c r="AG86" s="29">
        <f t="shared" ref="AG86:AG88" si="548">LN(H86/I86)</f>
        <v>5.6401579412611062E-3</v>
      </c>
      <c r="AH86" s="29">
        <f t="shared" ref="AH86:AH88" si="549">LN(O86/P86)</f>
        <v>5.1847253279824757E-3</v>
      </c>
      <c r="AI86" s="29">
        <f t="shared" ref="AI86:AI88" si="550">LN(L86/G86)</f>
        <v>-1.2929555489946861E-4</v>
      </c>
      <c r="AJ86" s="73">
        <f t="shared" ref="AJ86:AJ88" si="551">(C86-I86)/(H86-I86)</f>
        <v>0.72476525821598536</v>
      </c>
      <c r="AK86" s="73">
        <f t="shared" ref="AK86:AK88" si="552">(N85-I86)/(H86-I86)</f>
        <v>0.54518779342722912</v>
      </c>
      <c r="AL86" s="29">
        <f t="shared" ref="AL86:AL88" si="553">LN(M86/L86)</f>
        <v>-4.6417866908326306E-5</v>
      </c>
      <c r="AM86" s="29">
        <f t="shared" ref="AM86:AM88" si="554">LN(N86/L86)</f>
        <v>2.4372244938418246E-3</v>
      </c>
      <c r="AN86" s="29">
        <f t="shared" ref="AN86:AN88" si="555">LN(N86/C86)</f>
        <v>-5.0260063816952153E-4</v>
      </c>
      <c r="AO86" s="32">
        <f t="shared" ref="AO86:AO88" si="556">+(G86-I86)/(H86-I86)</f>
        <v>0.22652582159625209</v>
      </c>
      <c r="AP86" s="32">
        <f t="shared" ref="AP86:AP88" si="557">+(N86-P86)/(O86-P86)</f>
        <v>0.94437340153453497</v>
      </c>
      <c r="AQ86" s="73">
        <f t="shared" ref="AQ86:AQ88" si="558">+(N86-T86)/(S86-T86)</f>
        <v>0.70400381315540628</v>
      </c>
      <c r="AR86" s="29">
        <f t="shared" ref="AR86:AR88" si="559">LN(N86/C86)</f>
        <v>-5.0260063816952153E-4</v>
      </c>
      <c r="AS86" s="32">
        <f t="shared" ref="AS86:AS88" si="560">(N86-L86)/(S86-T86)</f>
        <v>0.35081029551954818</v>
      </c>
      <c r="AT86" s="29">
        <f t="shared" ref="AT86:AT88" si="561">LN(G86/I86)</f>
        <v>1.2804311427924906E-3</v>
      </c>
      <c r="AU86" s="29">
        <f t="shared" ref="AU86:AU88" si="562">LN(N86/P86)</f>
        <v>4.8970216805944962E-3</v>
      </c>
      <c r="AV86" s="29">
        <f t="shared" si="191"/>
        <v>0.53729887859580627</v>
      </c>
      <c r="AW86" s="29">
        <f t="shared" si="192"/>
        <v>2.4285165357731931E-3</v>
      </c>
      <c r="AX86" s="29">
        <f t="shared" si="193"/>
        <v>-5.1291642415743693E-3</v>
      </c>
      <c r="AY86" s="72">
        <f t="shared" ref="AY86:AY88" si="563">IF(AM85&lt;0,1,0)</f>
        <v>0</v>
      </c>
      <c r="BA86">
        <f t="shared" si="241"/>
        <v>1</v>
      </c>
      <c r="BB86" t="str">
        <f t="shared" si="242"/>
        <v/>
      </c>
      <c r="BC86" t="str">
        <f t="shared" si="243"/>
        <v/>
      </c>
      <c r="BD86" t="str">
        <f t="shared" si="244"/>
        <v/>
      </c>
      <c r="BE86" s="29">
        <f t="shared" si="245"/>
        <v>2.4372244938418246E-3</v>
      </c>
    </row>
    <row r="87" spans="1:57">
      <c r="A87" s="1">
        <v>42627</v>
      </c>
      <c r="B87" s="74">
        <f t="shared" si="146"/>
        <v>3</v>
      </c>
      <c r="C87">
        <v>3008.9</v>
      </c>
      <c r="D87">
        <v>3005.93</v>
      </c>
      <c r="E87">
        <v>3007.62</v>
      </c>
      <c r="F87">
        <v>3003.95</v>
      </c>
      <c r="G87">
        <v>3005.8</v>
      </c>
      <c r="H87">
        <v>3017.94</v>
      </c>
      <c r="I87">
        <v>2999.32</v>
      </c>
      <c r="J87">
        <v>1024</v>
      </c>
      <c r="K87">
        <v>942</v>
      </c>
      <c r="L87">
        <v>3006.11</v>
      </c>
      <c r="M87">
        <v>3007.89</v>
      </c>
      <c r="N87">
        <v>3002.85</v>
      </c>
      <c r="O87">
        <v>3010.36</v>
      </c>
      <c r="P87">
        <v>2995.42</v>
      </c>
      <c r="Q87">
        <v>1334</v>
      </c>
      <c r="R87">
        <v>1439</v>
      </c>
      <c r="S87">
        <f t="shared" si="539"/>
        <v>3017.94</v>
      </c>
      <c r="T87">
        <f t="shared" si="540"/>
        <v>2995.42</v>
      </c>
      <c r="U87" s="73">
        <f t="shared" si="147"/>
        <v>7.4900239738726225E-3</v>
      </c>
      <c r="V87">
        <f t="shared" si="541"/>
        <v>1024</v>
      </c>
      <c r="W87">
        <f t="shared" si="542"/>
        <v>1439</v>
      </c>
      <c r="Y87" s="29">
        <f t="shared" si="148"/>
        <v>7.4844627604772444E-3</v>
      </c>
      <c r="Z87" s="29">
        <f t="shared" si="543"/>
        <v>-4.8438446876077857E-3</v>
      </c>
      <c r="AA87" s="29">
        <f t="shared" si="170"/>
        <v>-5.0126417286294658E-3</v>
      </c>
      <c r="AB87" s="29">
        <f t="shared" si="171"/>
        <v>2.4773822452429954E-3</v>
      </c>
      <c r="AC87" s="29">
        <f t="shared" si="544"/>
        <v>-9.8755916339461213E-4</v>
      </c>
      <c r="AD87" s="29">
        <f t="shared" si="545"/>
        <v>-4.2549514314314352E-4</v>
      </c>
      <c r="AE87" s="29">
        <f t="shared" si="546"/>
        <v>-1.6464741738899914E-3</v>
      </c>
      <c r="AF87" s="29">
        <f t="shared" si="547"/>
        <v>-1.0308079453657951E-3</v>
      </c>
      <c r="AG87" s="29">
        <f t="shared" si="548"/>
        <v>6.1888831236556448E-3</v>
      </c>
      <c r="AH87" s="29">
        <f t="shared" si="549"/>
        <v>4.9752174795644937E-3</v>
      </c>
      <c r="AI87" s="29">
        <f t="shared" si="550"/>
        <v>1.0312862310806755E-4</v>
      </c>
      <c r="AJ87" s="73">
        <f t="shared" si="551"/>
        <v>0.51450053705692711</v>
      </c>
      <c r="AK87" s="73">
        <f t="shared" si="552"/>
        <v>1.2991407089151557</v>
      </c>
      <c r="AL87" s="29">
        <f t="shared" si="553"/>
        <v>5.9195212902462462E-4</v>
      </c>
      <c r="AM87" s="29">
        <f t="shared" si="554"/>
        <v>-1.0850464372671776E-3</v>
      </c>
      <c r="AN87" s="29">
        <f t="shared" si="555"/>
        <v>-2.0127257595249455E-3</v>
      </c>
      <c r="AO87" s="32">
        <f t="shared" si="556"/>
        <v>0.34801288936627583</v>
      </c>
      <c r="AP87" s="32">
        <f t="shared" si="557"/>
        <v>0.49732262382863512</v>
      </c>
      <c r="AQ87" s="73">
        <f t="shared" si="558"/>
        <v>0.32992895204262179</v>
      </c>
      <c r="AR87" s="29">
        <f t="shared" si="559"/>
        <v>-2.0127257595249455E-3</v>
      </c>
      <c r="AS87" s="32">
        <f t="shared" si="560"/>
        <v>-0.14476021314388193</v>
      </c>
      <c r="AT87" s="29">
        <f t="shared" si="561"/>
        <v>2.1581592091853927E-3</v>
      </c>
      <c r="AU87" s="29">
        <f t="shared" si="562"/>
        <v>2.4773822452429954E-3</v>
      </c>
      <c r="AV87" s="29">
        <f t="shared" si="191"/>
        <v>0.70400381315540628</v>
      </c>
      <c r="AW87" s="29">
        <f t="shared" si="192"/>
        <v>2.4372244938418246E-3</v>
      </c>
      <c r="AX87" s="29">
        <f t="shared" si="193"/>
        <v>-5.0260063816952153E-4</v>
      </c>
      <c r="AY87" s="72">
        <f t="shared" si="563"/>
        <v>0</v>
      </c>
      <c r="BA87" t="str">
        <f t="shared" si="241"/>
        <v/>
      </c>
      <c r="BB87">
        <f t="shared" si="242"/>
        <v>0.5</v>
      </c>
      <c r="BC87" t="str">
        <f t="shared" si="243"/>
        <v/>
      </c>
      <c r="BD87" t="str">
        <f t="shared" si="244"/>
        <v/>
      </c>
      <c r="BE87" s="29">
        <f t="shared" si="245"/>
        <v>-5.4252321863358882E-4</v>
      </c>
    </row>
    <row r="88" spans="1:57">
      <c r="A88" s="1">
        <v>42632</v>
      </c>
      <c r="B88" s="74">
        <f t="shared" si="146"/>
        <v>1</v>
      </c>
      <c r="C88">
        <v>3005.32</v>
      </c>
      <c r="D88">
        <v>3012.28</v>
      </c>
      <c r="E88">
        <v>3014.27</v>
      </c>
      <c r="F88">
        <v>3013.44</v>
      </c>
      <c r="G88">
        <v>3021.02</v>
      </c>
      <c r="H88">
        <v>3023.47</v>
      </c>
      <c r="I88">
        <v>3005.32</v>
      </c>
      <c r="J88">
        <v>1012</v>
      </c>
      <c r="K88">
        <v>931</v>
      </c>
      <c r="L88">
        <v>3020.9</v>
      </c>
      <c r="M88">
        <v>3020.48</v>
      </c>
      <c r="N88">
        <v>3026.05</v>
      </c>
      <c r="O88">
        <v>3026.65</v>
      </c>
      <c r="P88">
        <v>3015.62</v>
      </c>
      <c r="Q88">
        <v>1500</v>
      </c>
      <c r="R88">
        <v>1407</v>
      </c>
      <c r="S88">
        <f t="shared" si="539"/>
        <v>3026.65</v>
      </c>
      <c r="T88">
        <f t="shared" si="540"/>
        <v>3005.32</v>
      </c>
      <c r="U88" s="73">
        <f t="shared" si="147"/>
        <v>7.072345819708825E-3</v>
      </c>
      <c r="V88">
        <f t="shared" si="541"/>
        <v>1500</v>
      </c>
      <c r="W88">
        <f t="shared" si="542"/>
        <v>931</v>
      </c>
      <c r="Y88" s="29">
        <f t="shared" si="148"/>
        <v>7.0974139193163872E-3</v>
      </c>
      <c r="Z88" s="29">
        <f t="shared" si="543"/>
        <v>8.2221379859461722E-4</v>
      </c>
      <c r="AA88" s="29">
        <f t="shared" si="170"/>
        <v>-1.9825862903006614E-4</v>
      </c>
      <c r="AB88" s="29">
        <f t="shared" si="171"/>
        <v>6.8740871906787272E-3</v>
      </c>
      <c r="AC88" s="29">
        <f t="shared" si="544"/>
        <v>2.3132156020872589E-3</v>
      </c>
      <c r="AD88" s="29">
        <f t="shared" si="545"/>
        <v>2.9736266406837643E-3</v>
      </c>
      <c r="AE88" s="29">
        <f t="shared" si="546"/>
        <v>2.6982318372690932E-3</v>
      </c>
      <c r="AF88" s="29">
        <f t="shared" si="547"/>
        <v>5.2104712047242648E-3</v>
      </c>
      <c r="AG88" s="29">
        <f t="shared" si="548"/>
        <v>6.0211269041035558E-3</v>
      </c>
      <c r="AH88" s="29">
        <f t="shared" si="549"/>
        <v>3.650949809250389E-3</v>
      </c>
      <c r="AI88" s="29">
        <f t="shared" si="550"/>
        <v>-3.9722472331894317E-5</v>
      </c>
      <c r="AJ88" s="73">
        <f t="shared" si="551"/>
        <v>0</v>
      </c>
      <c r="AK88" s="73">
        <f t="shared" si="552"/>
        <v>-0.13608815426998921</v>
      </c>
      <c r="AL88" s="29">
        <f t="shared" si="553"/>
        <v>-1.3904108024214226E-4</v>
      </c>
      <c r="AM88" s="29">
        <f t="shared" si="554"/>
        <v>1.7033384582865805E-3</v>
      </c>
      <c r="AN88" s="29">
        <f t="shared" si="555"/>
        <v>6.8740871906787272E-3</v>
      </c>
      <c r="AO88" s="32">
        <f t="shared" si="556"/>
        <v>0.86501377410469049</v>
      </c>
      <c r="AP88" s="32">
        <f t="shared" si="557"/>
        <v>0.94560290117861301</v>
      </c>
      <c r="AQ88" s="73">
        <f t="shared" si="558"/>
        <v>0.97187060478200138</v>
      </c>
      <c r="AR88" s="29">
        <f t="shared" si="559"/>
        <v>6.8740871906787272E-3</v>
      </c>
      <c r="AS88" s="32">
        <f t="shared" si="560"/>
        <v>0.24144397562119591</v>
      </c>
      <c r="AT88" s="29">
        <f t="shared" si="561"/>
        <v>5.2104712047242648E-3</v>
      </c>
      <c r="AU88" s="29">
        <f t="shared" si="562"/>
        <v>3.4526911802200914E-3</v>
      </c>
      <c r="AV88" s="29">
        <f t="shared" si="191"/>
        <v>0.32992895204262179</v>
      </c>
      <c r="AW88" s="29">
        <f t="shared" si="192"/>
        <v>-1.0850464372671776E-3</v>
      </c>
      <c r="AX88" s="29">
        <f t="shared" si="193"/>
        <v>-2.0127257595249455E-3</v>
      </c>
      <c r="AY88" s="72">
        <f t="shared" si="563"/>
        <v>1</v>
      </c>
      <c r="BA88" t="str">
        <f t="shared" si="241"/>
        <v/>
      </c>
      <c r="BB88" t="str">
        <f t="shared" si="242"/>
        <v/>
      </c>
      <c r="BC88" t="str">
        <f t="shared" si="243"/>
        <v/>
      </c>
      <c r="BD88" t="str">
        <f t="shared" si="244"/>
        <v/>
      </c>
      <c r="BE88" s="29" t="str">
        <f t="shared" si="245"/>
        <v/>
      </c>
    </row>
    <row r="89" spans="1:57">
      <c r="A89" s="1">
        <v>42633</v>
      </c>
      <c r="B89" s="74">
        <f t="shared" si="146"/>
        <v>2</v>
      </c>
      <c r="C89">
        <v>3027.17</v>
      </c>
      <c r="D89">
        <v>3026.67</v>
      </c>
      <c r="E89">
        <v>3023.65</v>
      </c>
      <c r="F89">
        <v>3021.13</v>
      </c>
      <c r="G89">
        <v>3024.08</v>
      </c>
      <c r="H89">
        <v>3027.82</v>
      </c>
      <c r="I89">
        <v>3015.88</v>
      </c>
      <c r="J89">
        <v>930</v>
      </c>
      <c r="K89">
        <v>1104</v>
      </c>
      <c r="L89">
        <v>3024.04</v>
      </c>
      <c r="M89">
        <v>3023.1</v>
      </c>
      <c r="N89">
        <v>3021.76</v>
      </c>
      <c r="O89">
        <v>3024.51</v>
      </c>
      <c r="P89">
        <v>3017.31</v>
      </c>
      <c r="Q89">
        <v>1301</v>
      </c>
      <c r="R89">
        <v>1431</v>
      </c>
      <c r="S89">
        <f t="shared" si="539"/>
        <v>3027.82</v>
      </c>
      <c r="T89">
        <f t="shared" si="540"/>
        <v>3015.88</v>
      </c>
      <c r="U89" s="73">
        <f t="shared" si="147"/>
        <v>3.9512270741863947E-3</v>
      </c>
      <c r="V89">
        <f t="shared" si="541"/>
        <v>930</v>
      </c>
      <c r="W89">
        <f t="shared" si="542"/>
        <v>1104</v>
      </c>
      <c r="Y89" s="29">
        <f t="shared" si="148"/>
        <v>3.9442779890128581E-3</v>
      </c>
      <c r="Z89" s="29">
        <f t="shared" ref="Z89" si="564">LN(C89/N88)</f>
        <v>3.7005098535342214E-4</v>
      </c>
      <c r="AA89" s="29">
        <f t="shared" si="170"/>
        <v>-2.0034455373648388E-3</v>
      </c>
      <c r="AB89" s="29">
        <f t="shared" si="171"/>
        <v>1.9477815368215551E-3</v>
      </c>
      <c r="AC89" s="29">
        <f>LN(D89/C89)</f>
        <v>-1.6518441225303146E-4</v>
      </c>
      <c r="AD89" s="29">
        <f t="shared" ref="AD89" si="565">LN(E89/C89)</f>
        <v>-1.1634788002553235E-3</v>
      </c>
      <c r="AE89" s="29">
        <f>LN(F89/C89)</f>
        <v>-1.997256091071035E-3</v>
      </c>
      <c r="AF89" s="29">
        <f>+LN(G89/C89)</f>
        <v>-1.0212766845112489E-3</v>
      </c>
      <c r="AG89" s="29">
        <f>LN(H89/I89)</f>
        <v>3.9512270741863947E-3</v>
      </c>
      <c r="AH89" s="29">
        <f>LN(O89/P89)</f>
        <v>2.3833889153683048E-3</v>
      </c>
      <c r="AI89" s="29">
        <f>LN(L89/G89)</f>
        <v>-1.3227250782238621E-5</v>
      </c>
      <c r="AJ89" s="73">
        <f>(C89-I89)/(H89-I89)</f>
        <v>0.94556113902846839</v>
      </c>
      <c r="AK89" s="73">
        <f t="shared" ref="AK89" si="566">(N88-I89)/(H89-I89)</f>
        <v>0.85175879396985144</v>
      </c>
      <c r="AL89" s="29">
        <f>LN(M89/L89)</f>
        <v>-3.1089077070196088E-4</v>
      </c>
      <c r="AM89" s="29">
        <f>LN(N89/L89)</f>
        <v>-7.5424265046388362E-4</v>
      </c>
      <c r="AN89" s="29">
        <f>LN(N89/C89)</f>
        <v>-1.7887465857573735E-3</v>
      </c>
      <c r="AO89" s="32">
        <f>+(G89-I89)/(H89-I89)</f>
        <v>0.6867671691792111</v>
      </c>
      <c r="AP89" s="32">
        <f>+(N89-P89)/(O89-P89)</f>
        <v>0.61805555555557001</v>
      </c>
      <c r="AQ89" s="73">
        <f>+(N89-T89)/(S89-T89)</f>
        <v>0.49246231155779585</v>
      </c>
      <c r="AR89" s="29">
        <f>LN(N89/C89)</f>
        <v>-1.7887465857573735E-3</v>
      </c>
      <c r="AS89" s="32">
        <f>(N89-L89)/(S89-T89)</f>
        <v>-0.19095477386932452</v>
      </c>
      <c r="AT89" s="29">
        <f>LN(G89/I89)</f>
        <v>2.7152514380678477E-3</v>
      </c>
      <c r="AU89" s="29">
        <f>LN(N89/P89)</f>
        <v>1.4737371169447286E-3</v>
      </c>
      <c r="AV89" s="29">
        <f t="shared" si="191"/>
        <v>0.97187060478200138</v>
      </c>
      <c r="AW89" s="29">
        <f t="shared" si="192"/>
        <v>1.7033384582865805E-3</v>
      </c>
      <c r="AX89" s="29">
        <f t="shared" si="193"/>
        <v>6.8740871906787272E-3</v>
      </c>
      <c r="AY89" s="72">
        <f t="shared" ref="AY89" si="567">IF(AM88&lt;0,1,0)</f>
        <v>0</v>
      </c>
      <c r="BA89">
        <f t="shared" si="241"/>
        <v>0</v>
      </c>
      <c r="BB89" t="str">
        <f t="shared" si="242"/>
        <v/>
      </c>
      <c r="BC89" t="str">
        <f t="shared" si="243"/>
        <v/>
      </c>
      <c r="BD89" t="str">
        <f t="shared" si="244"/>
        <v/>
      </c>
      <c r="BE89" s="29" t="str">
        <f t="shared" si="245"/>
        <v/>
      </c>
    </row>
    <row r="90" spans="1:57">
      <c r="A90" s="1">
        <v>42634</v>
      </c>
      <c r="B90" s="74">
        <f t="shared" si="146"/>
        <v>3</v>
      </c>
      <c r="C90">
        <v>3021.58</v>
      </c>
      <c r="D90">
        <v>3020.58</v>
      </c>
      <c r="E90">
        <v>3019.14</v>
      </c>
      <c r="F90">
        <v>3018.59</v>
      </c>
      <c r="G90">
        <v>3021.84</v>
      </c>
      <c r="H90">
        <v>3027.49</v>
      </c>
      <c r="I90">
        <v>3017.54</v>
      </c>
      <c r="J90">
        <v>952</v>
      </c>
      <c r="K90">
        <v>939</v>
      </c>
      <c r="L90">
        <v>3021.84</v>
      </c>
      <c r="M90">
        <v>3022.88</v>
      </c>
      <c r="N90">
        <v>3025.87</v>
      </c>
      <c r="O90">
        <v>3032.45</v>
      </c>
      <c r="P90">
        <v>3021.84</v>
      </c>
      <c r="Q90">
        <v>1402</v>
      </c>
      <c r="R90">
        <v>1301</v>
      </c>
      <c r="S90">
        <f t="shared" si="539"/>
        <v>3032.45</v>
      </c>
      <c r="T90">
        <f t="shared" si="540"/>
        <v>3017.54</v>
      </c>
      <c r="U90" s="73">
        <f t="shared" si="147"/>
        <v>4.9289437456547201E-3</v>
      </c>
      <c r="V90">
        <f t="shared" si="541"/>
        <v>1402</v>
      </c>
      <c r="W90">
        <f t="shared" si="542"/>
        <v>939</v>
      </c>
      <c r="Y90" s="29">
        <f t="shared" si="148"/>
        <v>4.93450446455161E-3</v>
      </c>
      <c r="Z90" s="29">
        <f t="shared" ref="Z90" si="568">LN(C90/N89)</f>
        <v>-5.956970815920347E-5</v>
      </c>
      <c r="AA90" s="29">
        <f t="shared" si="170"/>
        <v>-2.1722202152850171E-3</v>
      </c>
      <c r="AB90" s="29">
        <f t="shared" si="171"/>
        <v>2.7567235303698093E-3</v>
      </c>
      <c r="AC90" s="29">
        <f t="shared" ref="AC90" si="569">LN(D90/C90)</f>
        <v>-3.3100745731011715E-4</v>
      </c>
      <c r="AD90" s="29">
        <f t="shared" ref="AD90" si="570">LN(E90/C90)</f>
        <v>-8.0785076371686388E-4</v>
      </c>
      <c r="AE90" s="29">
        <f t="shared" ref="AE90" si="571">LN(F90/C90)</f>
        <v>-9.9003844071513122E-4</v>
      </c>
      <c r="AF90" s="29">
        <f t="shared" ref="AF90" si="572">+LN(G90/C90)</f>
        <v>8.6043995009746758E-5</v>
      </c>
      <c r="AG90" s="29">
        <f t="shared" ref="AG90" si="573">LN(H90/I90)</f>
        <v>3.2919634760115082E-3</v>
      </c>
      <c r="AH90" s="29">
        <f t="shared" ref="AH90" si="574">LN(O90/P90)</f>
        <v>3.5049562745544456E-3</v>
      </c>
      <c r="AI90" s="29">
        <f t="shared" ref="AI90" si="575">LN(L90/G90)</f>
        <v>0</v>
      </c>
      <c r="AJ90" s="73">
        <f t="shared" ref="AJ90" si="576">(C90-I90)/(H90-I90)</f>
        <v>0.40603015075377263</v>
      </c>
      <c r="AK90" s="73">
        <f t="shared" ref="AK90" si="577">(N89-I90)/(H90-I90)</f>
        <v>0.42412060301510873</v>
      </c>
      <c r="AL90" s="29">
        <f t="shared" ref="AL90" si="578">LN(M90/L90)</f>
        <v>3.4410196345296604E-4</v>
      </c>
      <c r="AM90" s="29">
        <f t="shared" ref="AM90" si="579">LN(N90/L90)</f>
        <v>1.3327360592693906E-3</v>
      </c>
      <c r="AN90" s="29">
        <f t="shared" ref="AN90" si="580">LN(N90/C90)</f>
        <v>1.4187800542789493E-3</v>
      </c>
      <c r="AO90" s="32">
        <f t="shared" ref="AO90" si="581">+(G90-I90)/(H90-I90)</f>
        <v>0.43216080402012669</v>
      </c>
      <c r="AP90" s="32">
        <f t="shared" ref="AP90" si="582">+(N90-P90)/(O90-P90)</f>
        <v>0.37983034872760318</v>
      </c>
      <c r="AQ90" s="73">
        <f t="shared" ref="AQ90" si="583">+(N90-T90)/(S90-T90)</f>
        <v>0.5586854460093903</v>
      </c>
      <c r="AR90" s="29">
        <f t="shared" ref="AR90" si="584">LN(N90/C90)</f>
        <v>1.4187800542789493E-3</v>
      </c>
      <c r="AS90" s="32">
        <f t="shared" ref="AS90" si="585">(N90-L90)/(S90-T90)</f>
        <v>0.27028839704894597</v>
      </c>
      <c r="AT90" s="29">
        <f t="shared" ref="AT90" si="586">LN(G90/I90)</f>
        <v>1.4239874711004768E-3</v>
      </c>
      <c r="AU90" s="29">
        <f t="shared" ref="AU90" si="587">LN(N90/P90)</f>
        <v>1.3327360592693906E-3</v>
      </c>
      <c r="AV90" s="29">
        <f t="shared" si="191"/>
        <v>0.49246231155779585</v>
      </c>
      <c r="AW90" s="29">
        <f t="shared" si="192"/>
        <v>-7.5424265046388362E-4</v>
      </c>
      <c r="AX90" s="29">
        <f t="shared" si="193"/>
        <v>-1.7887465857573735E-3</v>
      </c>
      <c r="AY90" s="72">
        <f t="shared" ref="AY90" si="588">IF(AM89&lt;0,1,0)</f>
        <v>1</v>
      </c>
      <c r="BA90" t="str">
        <f t="shared" si="241"/>
        <v/>
      </c>
      <c r="BB90">
        <f t="shared" si="242"/>
        <v>0.5</v>
      </c>
      <c r="BC90" t="str">
        <f t="shared" si="243"/>
        <v/>
      </c>
      <c r="BD90" t="str">
        <f t="shared" si="244"/>
        <v/>
      </c>
      <c r="BE90" s="29">
        <f t="shared" si="245"/>
        <v>6.6636802963469528E-4</v>
      </c>
    </row>
    <row r="91" spans="1:57">
      <c r="A91" s="1">
        <v>42635</v>
      </c>
      <c r="B91" s="74">
        <f t="shared" si="146"/>
        <v>4</v>
      </c>
      <c r="C91">
        <v>3038.42</v>
      </c>
      <c r="D91">
        <v>3041.38</v>
      </c>
      <c r="E91">
        <v>3038.11</v>
      </c>
      <c r="F91">
        <v>3035.91</v>
      </c>
      <c r="G91">
        <v>3048.61</v>
      </c>
      <c r="H91">
        <v>3054.44</v>
      </c>
      <c r="I91">
        <v>3035.07</v>
      </c>
      <c r="J91">
        <v>1056</v>
      </c>
      <c r="K91">
        <v>941</v>
      </c>
      <c r="L91">
        <v>3048.96</v>
      </c>
      <c r="M91">
        <v>3048.73</v>
      </c>
      <c r="N91">
        <v>3042.31</v>
      </c>
      <c r="O91">
        <v>3050.37</v>
      </c>
      <c r="P91">
        <v>3039.17</v>
      </c>
      <c r="Q91">
        <v>1303</v>
      </c>
      <c r="R91">
        <v>1430</v>
      </c>
      <c r="S91">
        <f t="shared" si="539"/>
        <v>3054.44</v>
      </c>
      <c r="T91">
        <f t="shared" si="540"/>
        <v>3035.07</v>
      </c>
      <c r="U91" s="73">
        <f t="shared" si="147"/>
        <v>6.3617812694060178E-3</v>
      </c>
      <c r="V91">
        <f t="shared" si="541"/>
        <v>1056</v>
      </c>
      <c r="W91">
        <f t="shared" si="542"/>
        <v>941</v>
      </c>
      <c r="Y91" s="29">
        <f t="shared" ref="Y91" si="589">(S91-T91)/(C91)</f>
        <v>6.3750238610856599E-3</v>
      </c>
      <c r="Z91" s="29">
        <f t="shared" ref="Z91" si="590">LN(C91/N90)</f>
        <v>4.1389900273288314E-3</v>
      </c>
      <c r="AA91" s="29">
        <f t="shared" si="170"/>
        <v>-3.9791744799634694E-3</v>
      </c>
      <c r="AB91" s="29">
        <f t="shared" si="171"/>
        <v>2.3826067894425012E-3</v>
      </c>
      <c r="AC91" s="29">
        <f t="shared" ref="AC91" si="591">LN(D91/C91)</f>
        <v>9.7371631759940425E-4</v>
      </c>
      <c r="AD91" s="29">
        <f t="shared" ref="AD91" si="592">LN(E91/C91)</f>
        <v>-1.0203191633020284E-4</v>
      </c>
      <c r="AE91" s="29">
        <f t="shared" ref="AE91" si="593">LN(F91/C91)</f>
        <v>-8.2642864080735698E-4</v>
      </c>
      <c r="AF91" s="29">
        <f t="shared" ref="AF91" si="594">+LN(G91/C91)</f>
        <v>3.3481055683957498E-3</v>
      </c>
      <c r="AG91" s="29">
        <f t="shared" ref="AG91" si="595">LN(H91/I91)</f>
        <v>6.3617812694060178E-3</v>
      </c>
      <c r="AH91" s="29">
        <f t="shared" ref="AH91" si="596">LN(O91/P91)</f>
        <v>3.6784429132172471E-3</v>
      </c>
      <c r="AI91" s="29">
        <f t="shared" ref="AI91" si="597">LN(L91/G91)</f>
        <v>1.1479983022229193E-4</v>
      </c>
      <c r="AJ91" s="73">
        <f t="shared" ref="AJ91" si="598">(C91-I91)/(H91-I91)</f>
        <v>0.17294785751161218</v>
      </c>
      <c r="AK91" s="73">
        <f t="shared" ref="AK91" si="599">(N90-I91)/(H91-I91)</f>
        <v>-0.47496128033042462</v>
      </c>
      <c r="AL91" s="29">
        <f t="shared" ref="AL91" si="600">LN(M91/L91)</f>
        <v>-7.5438403759149289E-5</v>
      </c>
      <c r="AM91" s="29">
        <f t="shared" ref="AM91" si="601">LN(N91/L91)</f>
        <v>-2.1834535792937928E-3</v>
      </c>
      <c r="AN91" s="29">
        <f t="shared" ref="AN91" si="602">LN(N91/C91)</f>
        <v>1.279451819324307E-3</v>
      </c>
      <c r="AO91" s="32">
        <f t="shared" ref="AO91" si="603">+(G91-I91)/(H91-I91)</f>
        <v>0.69901910170366754</v>
      </c>
      <c r="AP91" s="32">
        <f t="shared" ref="AP91" si="604">+(N91-P91)/(O91-P91)</f>
        <v>0.28035714285713603</v>
      </c>
      <c r="AQ91" s="73">
        <f t="shared" ref="AQ91" si="605">+(N91-T91)/(S91-T91)</f>
        <v>0.37377387712957266</v>
      </c>
      <c r="AR91" s="29">
        <f t="shared" ref="AR91" si="606">LN(N91/C91)</f>
        <v>1.279451819324307E-3</v>
      </c>
      <c r="AS91" s="32">
        <f t="shared" ref="AS91" si="607">(N91-L91)/(S91-T91)</f>
        <v>-0.34331440371709493</v>
      </c>
      <c r="AT91" s="29">
        <f t="shared" ref="AT91" si="608">LN(G91/I91)</f>
        <v>4.4512605385141225E-3</v>
      </c>
      <c r="AU91" s="29">
        <f t="shared" ref="AU91" si="609">LN(N91/P91)</f>
        <v>1.0326434614695767E-3</v>
      </c>
      <c r="AV91" s="29">
        <f t="shared" si="191"/>
        <v>0.5586854460093903</v>
      </c>
      <c r="AW91" s="29">
        <f t="shared" si="192"/>
        <v>1.3327360592693906E-3</v>
      </c>
      <c r="AX91" s="29">
        <f t="shared" si="193"/>
        <v>1.4187800542789493E-3</v>
      </c>
      <c r="AY91" s="72">
        <f t="shared" ref="AY91" si="610">IF(AM90&lt;0,1,0)</f>
        <v>0</v>
      </c>
      <c r="BA91" t="str">
        <f t="shared" si="241"/>
        <v/>
      </c>
      <c r="BB91" t="str">
        <f t="shared" si="242"/>
        <v/>
      </c>
      <c r="BC91">
        <f t="shared" si="243"/>
        <v>0</v>
      </c>
      <c r="BD91" t="str">
        <f t="shared" si="244"/>
        <v/>
      </c>
      <c r="BE91" s="29" t="str">
        <f t="shared" si="245"/>
        <v/>
      </c>
    </row>
    <row r="92" spans="1:57">
      <c r="A92" s="1">
        <v>42636</v>
      </c>
      <c r="B92" s="74">
        <f t="shared" si="146"/>
        <v>5</v>
      </c>
      <c r="C92">
        <v>3044.78</v>
      </c>
      <c r="D92">
        <v>3045.97</v>
      </c>
      <c r="E92">
        <v>3044.82</v>
      </c>
      <c r="F92">
        <v>3044.56</v>
      </c>
      <c r="G92">
        <v>3039.62</v>
      </c>
      <c r="H92">
        <v>3046.8</v>
      </c>
      <c r="I92">
        <v>3034.93</v>
      </c>
      <c r="J92">
        <v>1008</v>
      </c>
      <c r="K92">
        <v>1053</v>
      </c>
      <c r="L92">
        <v>3040.09</v>
      </c>
      <c r="M92">
        <v>3039.3</v>
      </c>
      <c r="N92">
        <v>3033.9</v>
      </c>
      <c r="O92">
        <v>3040.61</v>
      </c>
      <c r="P92">
        <v>3032.8</v>
      </c>
      <c r="Q92">
        <v>1400</v>
      </c>
      <c r="R92">
        <v>1458</v>
      </c>
      <c r="S92">
        <f t="shared" ref="S92:S99" si="611">MAX(H92,O92)</f>
        <v>3046.8</v>
      </c>
      <c r="T92">
        <f t="shared" ref="T92:T99" si="612">MIN(I92,P92)</f>
        <v>3032.8</v>
      </c>
      <c r="U92" s="73">
        <f t="shared" si="147"/>
        <v>4.6055742965080632E-3</v>
      </c>
      <c r="V92">
        <f t="shared" ref="V92:V99" si="613">IF(S92=H92,J92,Q92)</f>
        <v>1008</v>
      </c>
      <c r="W92">
        <f t="shared" ref="W92:W99" si="614">IF(T92=I92,K92,R92)</f>
        <v>1458</v>
      </c>
      <c r="Y92" s="29">
        <f t="shared" ref="Y92" si="615">(S92-T92)/(C92)</f>
        <v>4.5980333554476839E-3</v>
      </c>
      <c r="Z92" s="29">
        <f t="shared" ref="Z92" si="616">LN(C92/N91)</f>
        <v>8.1155367690187137E-4</v>
      </c>
      <c r="AA92" s="29">
        <f t="shared" si="170"/>
        <v>-4.2429389223986565E-3</v>
      </c>
      <c r="AB92" s="29">
        <f t="shared" si="171"/>
        <v>3.6263537410926265E-4</v>
      </c>
      <c r="AC92" s="29">
        <f t="shared" ref="AC92" si="617">LN(D92/C92)</f>
        <v>3.9075647995447978E-4</v>
      </c>
      <c r="AD92" s="29">
        <f t="shared" ref="AD92" si="618">LN(E92/C92)</f>
        <v>1.3137151865676366E-5</v>
      </c>
      <c r="AE92" s="29">
        <f t="shared" ref="AE92" si="619">LN(F92/C92)</f>
        <v>-7.2257420375909195E-5</v>
      </c>
      <c r="AF92" s="29">
        <f t="shared" ref="AF92" si="620">+LN(G92/C92)</f>
        <v>-1.6961413572629256E-3</v>
      </c>
      <c r="AG92" s="29">
        <f t="shared" ref="AG92" si="621">LN(H92/I92)</f>
        <v>3.9034995214302752E-3</v>
      </c>
      <c r="AH92" s="29">
        <f t="shared" ref="AH92" si="622">LN(O92/P92)</f>
        <v>2.5718679637764612E-3</v>
      </c>
      <c r="AI92" s="29">
        <f t="shared" ref="AI92" si="623">LN(L92/G92)</f>
        <v>1.5461263808187796E-4</v>
      </c>
      <c r="AJ92" s="73">
        <f t="shared" ref="AJ92" si="624">(C92-I92)/(H92-I92)</f>
        <v>0.82982308340354483</v>
      </c>
      <c r="AK92" s="73">
        <f t="shared" ref="AK92" si="625">(N91-I92)/(H92-I92)</f>
        <v>0.62173546756528175</v>
      </c>
      <c r="AL92" s="29">
        <f t="shared" ref="AL92" si="626">LN(M92/L92)</f>
        <v>-2.59894497456696E-4</v>
      </c>
      <c r="AM92" s="29">
        <f t="shared" ref="AM92" si="627">LN(N92/L92)</f>
        <v>-2.038199648963701E-3</v>
      </c>
      <c r="AN92" s="29">
        <f t="shared" ref="AN92" si="628">LN(N92/C92)</f>
        <v>-3.5797283681446995E-3</v>
      </c>
      <c r="AO92" s="32">
        <f t="shared" ref="AO92" si="629">+(G92-I92)/(H92-I92)</f>
        <v>0.39511373209771844</v>
      </c>
      <c r="AP92" s="32">
        <f t="shared" ref="AP92" si="630">+(N92-P92)/(O92-P92)</f>
        <v>0.14084507042252456</v>
      </c>
      <c r="AQ92" s="73">
        <f t="shared" ref="AQ92" si="631">+(N92-T92)/(S92-T92)</f>
        <v>7.8571428571422075E-2</v>
      </c>
      <c r="AR92" s="29">
        <f t="shared" ref="AR92" si="632">LN(N92/C92)</f>
        <v>-3.5797283681446995E-3</v>
      </c>
      <c r="AS92" s="32">
        <f t="shared" ref="AS92" si="633">(N92-L92)/(S92-T92)</f>
        <v>-0.44214285714286106</v>
      </c>
      <c r="AT92" s="29">
        <f t="shared" ref="AT92" si="634">LN(G92/I92)</f>
        <v>1.5441476099134919E-3</v>
      </c>
      <c r="AU92" s="29">
        <f t="shared" ref="AU92" si="635">LN(N92/P92)</f>
        <v>3.6263537410926265E-4</v>
      </c>
      <c r="AV92" s="29">
        <f t="shared" si="191"/>
        <v>0.37377387712957266</v>
      </c>
      <c r="AW92" s="29">
        <f t="shared" si="192"/>
        <v>-2.1834535792937928E-3</v>
      </c>
      <c r="AX92" s="29">
        <f t="shared" si="193"/>
        <v>1.279451819324307E-3</v>
      </c>
      <c r="AY92" s="72">
        <f t="shared" ref="AY92" si="636">IF(AM91&lt;0,1,0)</f>
        <v>1</v>
      </c>
      <c r="BA92" t="str">
        <f t="shared" si="241"/>
        <v/>
      </c>
      <c r="BB92" t="str">
        <f t="shared" si="242"/>
        <v/>
      </c>
      <c r="BC92" t="str">
        <f t="shared" si="243"/>
        <v/>
      </c>
      <c r="BD92">
        <f t="shared" si="244"/>
        <v>1</v>
      </c>
      <c r="BE92" s="29">
        <f t="shared" si="245"/>
        <v>-2.038199648963701E-3</v>
      </c>
    </row>
    <row r="93" spans="1:57">
      <c r="A93" s="1">
        <v>42639</v>
      </c>
      <c r="B93" s="74">
        <f t="shared" si="146"/>
        <v>1</v>
      </c>
      <c r="C93">
        <v>3028.24</v>
      </c>
      <c r="D93">
        <v>3024.54</v>
      </c>
      <c r="E93">
        <v>3021.66</v>
      </c>
      <c r="F93">
        <v>3021.91</v>
      </c>
      <c r="G93">
        <v>3012.34</v>
      </c>
      <c r="H93">
        <v>3028.24</v>
      </c>
      <c r="I93">
        <v>3007.35</v>
      </c>
      <c r="J93">
        <v>930</v>
      </c>
      <c r="K93">
        <v>1029</v>
      </c>
      <c r="L93">
        <v>3012.2</v>
      </c>
      <c r="M93">
        <v>3011.19</v>
      </c>
      <c r="N93">
        <v>2980.43</v>
      </c>
      <c r="O93">
        <v>3013.83</v>
      </c>
      <c r="P93">
        <v>2980.12</v>
      </c>
      <c r="Q93">
        <v>1303</v>
      </c>
      <c r="R93">
        <v>1458</v>
      </c>
      <c r="S93">
        <f t="shared" si="611"/>
        <v>3028.24</v>
      </c>
      <c r="T93">
        <f t="shared" si="612"/>
        <v>2980.12</v>
      </c>
      <c r="U93" s="73">
        <f t="shared" si="147"/>
        <v>1.6018024509120005E-2</v>
      </c>
      <c r="V93">
        <f t="shared" si="613"/>
        <v>930</v>
      </c>
      <c r="W93">
        <f t="shared" si="614"/>
        <v>1458</v>
      </c>
      <c r="Y93" s="29">
        <f t="shared" ref="Y93" si="637">(S93-T93)/(C93)</f>
        <v>1.5890418196708285E-2</v>
      </c>
      <c r="Z93" s="29">
        <f t="shared" ref="Z93" si="638">LN(C93/N92)</f>
        <v>-1.8673279220410991E-3</v>
      </c>
      <c r="AA93" s="29">
        <f t="shared" si="170"/>
        <v>-1.5914007262295558E-2</v>
      </c>
      <c r="AB93" s="29">
        <f t="shared" si="171"/>
        <v>1.0401724682425287E-4</v>
      </c>
      <c r="AC93" s="29">
        <f t="shared" ref="AC93" si="639">LN(D93/C93)</f>
        <v>-1.2225788681780275E-3</v>
      </c>
      <c r="AD93" s="29">
        <f t="shared" ref="AD93" si="640">LN(E93/C93)</f>
        <v>-2.1752434237061451E-3</v>
      </c>
      <c r="AE93" s="29">
        <f t="shared" ref="AE93" si="641">LN(F93/C93)</f>
        <v>-2.0925108665775954E-3</v>
      </c>
      <c r="AF93" s="29">
        <f t="shared" ref="AF93" si="642">+LN(G93/C93)</f>
        <v>-5.2644072989719258E-3</v>
      </c>
      <c r="AG93" s="29">
        <f t="shared" ref="AG93" si="643">LN(H93/I93)</f>
        <v>6.9223003608948185E-3</v>
      </c>
      <c r="AH93" s="29">
        <f t="shared" ref="AH93" si="644">LN(O93/P93)</f>
        <v>1.1248127000068791E-2</v>
      </c>
      <c r="AI93" s="29">
        <f t="shared" ref="AI93" si="645">LN(L93/G93)</f>
        <v>-4.6476577473352069E-5</v>
      </c>
      <c r="AJ93" s="73">
        <f t="shared" ref="AJ93" si="646">(C93-I93)/(H93-I93)</f>
        <v>1</v>
      </c>
      <c r="AK93" s="73">
        <f t="shared" ref="AK93" si="647">(N92-I93)/(H93-I93)</f>
        <v>1.2709430349449662</v>
      </c>
      <c r="AL93" s="29">
        <f t="shared" ref="AL93" si="648">LN(M93/L93)</f>
        <v>-3.353593273772814E-4</v>
      </c>
      <c r="AM93" s="29">
        <f t="shared" ref="AM93" si="649">LN(N93/L93)</f>
        <v>-1.0603123385850434E-2</v>
      </c>
      <c r="AN93" s="29">
        <f t="shared" ref="AN93" si="650">LN(N93/C93)</f>
        <v>-1.5914007262295558E-2</v>
      </c>
      <c r="AO93" s="32">
        <f t="shared" ref="AO93" si="651">+(G93-I93)/(H93-I93)</f>
        <v>0.23887027285783949</v>
      </c>
      <c r="AP93" s="32">
        <f t="shared" ref="AP93" si="652">+(N93-P93)/(O93-P93)</f>
        <v>9.1960842479959989E-3</v>
      </c>
      <c r="AQ93" s="73">
        <f t="shared" ref="AQ93" si="653">+(N93-T93)/(S93-T93)</f>
        <v>6.4422277639224054E-3</v>
      </c>
      <c r="AR93" s="29">
        <f t="shared" ref="AR93" si="654">LN(N93/C93)</f>
        <v>-1.5914007262295558E-2</v>
      </c>
      <c r="AS93" s="32">
        <f t="shared" ref="AS93" si="655">(N93-L93)/(S93-T93)</f>
        <v>-0.66022443890274429</v>
      </c>
      <c r="AT93" s="29">
        <f t="shared" ref="AT93" si="656">LN(G93/I93)</f>
        <v>1.657893061922899E-3</v>
      </c>
      <c r="AU93" s="29">
        <f t="shared" ref="AU93" si="657">LN(N93/P93)</f>
        <v>1.0401724682425287E-4</v>
      </c>
      <c r="AV93" s="29">
        <f t="shared" si="191"/>
        <v>7.8571428571422075E-2</v>
      </c>
      <c r="AW93" s="29">
        <f t="shared" si="192"/>
        <v>-2.038199648963701E-3</v>
      </c>
      <c r="AX93" s="29">
        <f t="shared" si="193"/>
        <v>-3.5797283681446995E-3</v>
      </c>
      <c r="AY93" s="72">
        <f t="shared" ref="AY93" si="658">IF(AM92&lt;0,1,0)</f>
        <v>1</v>
      </c>
      <c r="BA93" t="str">
        <f>IF(B93=2,IF(AQ92&lt;0.226,IF(AND(ABS(Z93)&lt;0.03,AJ93&lt;0.8),IF(AND(AO93&lt;0.5 &amp; Q92&lt;14),2,1),0),IF(AQ92&lt;0.8,IF(AND(AO93&gt;0.2,AF93&gt;-0.03,Z93&gt;-0.01),1,0),0)),"")</f>
        <v/>
      </c>
      <c r="BB93" t="str">
        <f t="shared" ref="BB93:BB94" si="659">IF(B93=3,IF(AQ92&lt;0.85,IF(AND(K93&gt;942,AO93&gt;0.9),0.25,1)*IF(AM92&lt;-0.004,1,0.5),0),"")</f>
        <v/>
      </c>
      <c r="BC93" t="str">
        <f t="shared" ref="BC93:BC97" si="660">IF(B93=4,IF(AQ92&lt;0.6,IF(AL93&gt;=0,IF(K93&lt;1018,2,1),0),IF(AQ92&gt;0.85,IF(AL93&lt;=0,-0.5,0),0)),"")</f>
        <v/>
      </c>
      <c r="BD93" t="str">
        <f t="shared" ref="BD93:BD97" si="661">IF(B93=5,IF(AQ92&lt;0.4,IF(AL93&gt; -0.004,1,0),IF(AQ92&lt;0.95,IF(AND(AJ93&lt;0.85,AO93&lt;0.95,AL93&gt;0,K93&lt;1115),0.5,0),0)),"")</f>
        <v/>
      </c>
      <c r="BE93" s="29" t="str">
        <f t="shared" ref="BE93:BE102" si="662">IF(MAX(AZ93:BD93)=0,"",MAX(AZ93:BD93)*AM93)</f>
        <v/>
      </c>
    </row>
    <row r="94" spans="1:57">
      <c r="A94" s="1">
        <v>42640</v>
      </c>
      <c r="B94" s="74">
        <f t="shared" si="146"/>
        <v>2</v>
      </c>
      <c r="C94">
        <v>2974.59</v>
      </c>
      <c r="D94">
        <v>2976.54</v>
      </c>
      <c r="E94">
        <v>2981.64</v>
      </c>
      <c r="F94">
        <v>2983.06</v>
      </c>
      <c r="G94">
        <v>2975.92</v>
      </c>
      <c r="H94">
        <v>2987.86</v>
      </c>
      <c r="I94">
        <v>2973.63</v>
      </c>
      <c r="J94">
        <v>1004</v>
      </c>
      <c r="K94">
        <v>930</v>
      </c>
      <c r="L94">
        <v>2975.3</v>
      </c>
      <c r="M94">
        <v>2977.52</v>
      </c>
      <c r="N94">
        <v>2998.17</v>
      </c>
      <c r="O94">
        <v>2998.23</v>
      </c>
      <c r="P94">
        <v>2969.13</v>
      </c>
      <c r="Q94">
        <v>1500</v>
      </c>
      <c r="R94">
        <v>1409</v>
      </c>
      <c r="S94">
        <f t="shared" si="611"/>
        <v>2998.23</v>
      </c>
      <c r="T94">
        <f t="shared" si="612"/>
        <v>2969.13</v>
      </c>
      <c r="U94" s="73">
        <f t="shared" si="147"/>
        <v>9.7531339401063892E-3</v>
      </c>
      <c r="V94">
        <f t="shared" si="613"/>
        <v>1500</v>
      </c>
      <c r="W94">
        <f t="shared" si="614"/>
        <v>1409</v>
      </c>
      <c r="Y94" s="29">
        <f t="shared" ref="Y94" si="663">(S94-T94)/(C94)</f>
        <v>9.7828608312405772E-3</v>
      </c>
      <c r="Z94" s="29">
        <f t="shared" ref="Z94" si="664">LN(C94/N93)</f>
        <v>-1.9613710355950815E-3</v>
      </c>
      <c r="AA94" s="29">
        <f t="shared" si="170"/>
        <v>-2.0012007204971961E-5</v>
      </c>
      <c r="AB94" s="29">
        <f t="shared" si="171"/>
        <v>9.7331219329015381E-3</v>
      </c>
      <c r="AC94" s="29">
        <f t="shared" ref="AC94" si="665">LN(D94/C94)</f>
        <v>6.5533774923014004E-4</v>
      </c>
      <c r="AD94" s="29">
        <f t="shared" ref="AD94" si="666">LN(E94/C94)</f>
        <v>2.3672703345340787E-3</v>
      </c>
      <c r="AE94" s="29">
        <f t="shared" ref="AE94" si="667">LN(F94/C94)</f>
        <v>2.8434049353779061E-3</v>
      </c>
      <c r="AF94" s="29">
        <f t="shared" ref="AF94" si="668">+LN(G94/C94)</f>
        <v>4.4702051492984433E-4</v>
      </c>
      <c r="AG94" s="29">
        <f t="shared" ref="AG94" si="669">LN(H94/I94)</f>
        <v>4.7739833585962836E-3</v>
      </c>
      <c r="AH94" s="29">
        <f t="shared" ref="AH94" si="670">LN(O94/P94)</f>
        <v>9.7531339401063892E-3</v>
      </c>
      <c r="AI94" s="29">
        <f t="shared" ref="AI94" si="671">LN(L94/G94)</f>
        <v>-2.0836063941278462E-4</v>
      </c>
      <c r="AJ94" s="73">
        <f t="shared" ref="AJ94" si="672">(C94-I94)/(H94-I94)</f>
        <v>6.7463106113846455E-2</v>
      </c>
      <c r="AK94" s="73">
        <f t="shared" ref="AK94" si="673">(N93-I94)/(H94-I94)</f>
        <v>0.47786366830637517</v>
      </c>
      <c r="AL94" s="29">
        <f t="shared" ref="AL94" si="674">LN(M94/L94)</f>
        <v>7.4586501957660202E-4</v>
      </c>
      <c r="AM94" s="29">
        <f t="shared" ref="AM94" si="675">LN(N94/L94)</f>
        <v>7.6572282927321721E-3</v>
      </c>
      <c r="AN94" s="29">
        <f t="shared" ref="AN94" si="676">LN(N94/C94)</f>
        <v>7.8958881682490486E-3</v>
      </c>
      <c r="AO94" s="32">
        <f t="shared" ref="AO94" si="677">+(G94-I94)/(H94-I94)</f>
        <v>0.16092761770906258</v>
      </c>
      <c r="AP94" s="32">
        <f t="shared" ref="AP94" si="678">+(N94-P94)/(O94-P94)</f>
        <v>0.9979381443298988</v>
      </c>
      <c r="AQ94" s="73">
        <f t="shared" ref="AQ94" si="679">+(N94-T94)/(S94-T94)</f>
        <v>0.9979381443298988</v>
      </c>
      <c r="AR94" s="29">
        <f t="shared" ref="AR94" si="680">LN(N94/C94)</f>
        <v>7.8958881682490486E-3</v>
      </c>
      <c r="AS94" s="32">
        <f t="shared" ref="AS94" si="681">(N94-L94)/(S94-T94)</f>
        <v>0.78591065292096085</v>
      </c>
      <c r="AT94" s="29">
        <f t="shared" ref="AT94" si="682">LN(G94/I94)</f>
        <v>7.6980615780619958E-4</v>
      </c>
      <c r="AU94" s="29">
        <f t="shared" ref="AU94" si="683">LN(N94/P94)</f>
        <v>9.7331219329015381E-3</v>
      </c>
      <c r="AV94" s="29">
        <f t="shared" si="191"/>
        <v>6.4422277639224054E-3</v>
      </c>
      <c r="AW94" s="29">
        <f t="shared" si="192"/>
        <v>-1.0603123385850434E-2</v>
      </c>
      <c r="AX94" s="29">
        <f t="shared" si="193"/>
        <v>-1.5914007262295558E-2</v>
      </c>
      <c r="AY94" s="72">
        <f t="shared" ref="AY94" si="684">IF(AM93&lt;0,1,0)</f>
        <v>1</v>
      </c>
      <c r="BA94">
        <f t="shared" ref="BA94:BA97" si="685">IF(B94=2,IF(AQ93&lt;0.226,IF(AND(ABS(Z94)&lt;0.03,AJ94&lt;0.8),IF(AND(AO94&lt;0.5 &amp; Q93&lt;14),2,1),0),IF(AQ93&lt;0.8,IF(AND(AO94&gt;0.2,AF94&gt;-0.03,Z94&gt;-0.01),1,0),0)),"")</f>
        <v>1</v>
      </c>
      <c r="BB94" t="str">
        <f t="shared" si="659"/>
        <v/>
      </c>
      <c r="BC94" t="str">
        <f t="shared" si="660"/>
        <v/>
      </c>
      <c r="BD94" t="str">
        <f t="shared" si="661"/>
        <v/>
      </c>
      <c r="BE94" s="29">
        <f t="shared" si="662"/>
        <v>7.6572282927321721E-3</v>
      </c>
    </row>
    <row r="95" spans="1:57">
      <c r="A95" s="1">
        <v>42641</v>
      </c>
      <c r="B95" s="74">
        <f t="shared" si="146"/>
        <v>3</v>
      </c>
      <c r="C95">
        <v>3000.7</v>
      </c>
      <c r="D95">
        <v>2994.25</v>
      </c>
      <c r="E95">
        <v>2991.82</v>
      </c>
      <c r="F95">
        <v>2992.45</v>
      </c>
      <c r="G95">
        <v>2989.7</v>
      </c>
      <c r="H95">
        <v>3000.7</v>
      </c>
      <c r="I95">
        <v>2987.49</v>
      </c>
      <c r="J95">
        <v>930</v>
      </c>
      <c r="K95">
        <v>945</v>
      </c>
      <c r="L95">
        <v>2989.92</v>
      </c>
      <c r="M95">
        <v>2987.63</v>
      </c>
      <c r="N95">
        <v>2987.86</v>
      </c>
      <c r="O95">
        <v>2994.82</v>
      </c>
      <c r="P95">
        <v>2984.32</v>
      </c>
      <c r="Q95">
        <v>1353</v>
      </c>
      <c r="R95">
        <v>1445</v>
      </c>
      <c r="S95">
        <f t="shared" si="611"/>
        <v>3000.7</v>
      </c>
      <c r="T95">
        <f t="shared" si="612"/>
        <v>2984.32</v>
      </c>
      <c r="U95" s="73">
        <f t="shared" si="147"/>
        <v>5.4736795856902051E-3</v>
      </c>
      <c r="V95">
        <f t="shared" si="613"/>
        <v>930</v>
      </c>
      <c r="W95">
        <f t="shared" si="614"/>
        <v>1445</v>
      </c>
      <c r="Y95" s="29">
        <f t="shared" ref="Y95:Y97" si="686">(S95-T95)/(C95)</f>
        <v>5.4587262971972058E-3</v>
      </c>
      <c r="Z95" s="29">
        <f t="shared" ref="Z95:Z97" si="687">LN(C95/N94)</f>
        <v>8.434922410398781E-4</v>
      </c>
      <c r="AA95" s="29">
        <f t="shared" si="170"/>
        <v>-4.2881826935691767E-3</v>
      </c>
      <c r="AB95" s="29">
        <f t="shared" si="171"/>
        <v>1.185496892121008E-3</v>
      </c>
      <c r="AC95" s="29">
        <f t="shared" ref="AC95:AC97" si="688">LN(D95/C95)</f>
        <v>-2.1518119379754326E-3</v>
      </c>
      <c r="AD95" s="29">
        <f t="shared" ref="AD95:AD97" si="689">LN(E95/C95)</f>
        <v>-2.963696908742354E-3</v>
      </c>
      <c r="AE95" s="29">
        <f t="shared" ref="AE95:AE97" si="690">LN(F95/C95)</f>
        <v>-2.7531449108120134E-3</v>
      </c>
      <c r="AF95" s="29">
        <f t="shared" ref="AF95:AF97" si="691">+LN(G95/C95)</f>
        <v>-3.672546862857604E-3</v>
      </c>
      <c r="AG95" s="29">
        <f t="shared" ref="AG95:AG97" si="692">LN(H95/I95)</f>
        <v>4.4120248117624408E-3</v>
      </c>
      <c r="AH95" s="29">
        <f t="shared" ref="AH95:AH97" si="693">LN(O95/P95)</f>
        <v>3.5122143966160322E-3</v>
      </c>
      <c r="AI95" s="29">
        <f t="shared" ref="AI95:AI97" si="694">LN(L95/G95)</f>
        <v>7.3583271211053144E-5</v>
      </c>
      <c r="AJ95" s="73">
        <f t="shared" ref="AJ95:AJ97" si="695">(C95-I95)/(H95-I95)</f>
        <v>1</v>
      </c>
      <c r="AK95" s="73">
        <f t="shared" ref="AK95:AK97" si="696">(N94-I95)/(H95-I95)</f>
        <v>0.80847842543529613</v>
      </c>
      <c r="AL95" s="29">
        <f t="shared" ref="AL95:AL97" si="697">LN(M95/L95)</f>
        <v>-7.6620023656212468E-4</v>
      </c>
      <c r="AM95" s="29">
        <f t="shared" ref="AM95:AM97" si="698">LN(N95/L95)</f>
        <v>-6.8921910192267974E-4</v>
      </c>
      <c r="AN95" s="29">
        <f t="shared" ref="AN95:AN97" si="699">LN(N95/C95)</f>
        <v>-4.2881826935691767E-3</v>
      </c>
      <c r="AO95" s="32">
        <f t="shared" ref="AO95:AO97" si="700">+(G95-I95)/(H95-I95)</f>
        <v>0.16729750189250797</v>
      </c>
      <c r="AP95" s="32">
        <f t="shared" ref="AP95:AP97" si="701">+(N95-P95)/(O95-P95)</f>
        <v>0.33714285714285369</v>
      </c>
      <c r="AQ95" s="73">
        <f t="shared" ref="AQ95:AQ97" si="702">+(N95-T95)/(S95-T95)</f>
        <v>0.21611721611721846</v>
      </c>
      <c r="AR95" s="29">
        <f t="shared" ref="AR95:AR97" si="703">LN(N95/C95)</f>
        <v>-4.2881826935691767E-3</v>
      </c>
      <c r="AS95" s="32">
        <f t="shared" ref="AS95:AS97" si="704">(N95-L95)/(S95-T95)</f>
        <v>-0.12576312576312509</v>
      </c>
      <c r="AT95" s="29">
        <f t="shared" ref="AT95:AT97" si="705">LN(G95/I95)</f>
        <v>7.3947794890497054E-4</v>
      </c>
      <c r="AU95" s="29">
        <f t="shared" ref="AU95:AU97" si="706">LN(N95/P95)</f>
        <v>1.185496892121008E-3</v>
      </c>
      <c r="AV95" s="29">
        <f t="shared" si="191"/>
        <v>0.9979381443298988</v>
      </c>
      <c r="AW95" s="29">
        <f t="shared" si="192"/>
        <v>7.6572282927321721E-3</v>
      </c>
      <c r="AX95" s="29">
        <f t="shared" si="193"/>
        <v>7.8958881682490486E-3</v>
      </c>
      <c r="AY95" s="72">
        <f t="shared" ref="AY95:AY97" si="707">IF(AM94&lt;0,1,0)</f>
        <v>0</v>
      </c>
      <c r="BA95" t="str">
        <f t="shared" si="685"/>
        <v/>
      </c>
      <c r="BB95">
        <f>IF(B95=3,IF(AQ94&lt;0.85,IF(AND(K95&gt;942,AO95&gt;0.9),0.25,1)*IF(AM94&lt;-0.004,1,0.5),0),"")</f>
        <v>0</v>
      </c>
      <c r="BC95" t="str">
        <f t="shared" si="660"/>
        <v/>
      </c>
      <c r="BD95" t="str">
        <f t="shared" si="661"/>
        <v/>
      </c>
      <c r="BE95" s="29" t="str">
        <f t="shared" si="662"/>
        <v/>
      </c>
    </row>
    <row r="96" spans="1:57">
      <c r="A96" s="1">
        <v>42642</v>
      </c>
      <c r="B96" s="74">
        <f t="shared" si="146"/>
        <v>4</v>
      </c>
      <c r="C96">
        <v>2992.17</v>
      </c>
      <c r="D96">
        <v>2995.68</v>
      </c>
      <c r="E96">
        <v>2996.79</v>
      </c>
      <c r="F96">
        <v>2996.15</v>
      </c>
      <c r="G96">
        <v>3004.64</v>
      </c>
      <c r="H96">
        <v>3009.2</v>
      </c>
      <c r="I96">
        <v>2991.91</v>
      </c>
      <c r="J96">
        <v>1104</v>
      </c>
      <c r="K96">
        <v>931</v>
      </c>
      <c r="L96">
        <v>3005.19</v>
      </c>
      <c r="M96">
        <v>3003.79</v>
      </c>
      <c r="N96">
        <v>2998.48</v>
      </c>
      <c r="O96">
        <v>3005.77</v>
      </c>
      <c r="P96">
        <v>2996.42</v>
      </c>
      <c r="Q96">
        <v>1301</v>
      </c>
      <c r="R96">
        <v>1457</v>
      </c>
      <c r="S96">
        <f t="shared" si="611"/>
        <v>3009.2</v>
      </c>
      <c r="T96">
        <f t="shared" si="612"/>
        <v>2991.91</v>
      </c>
      <c r="U96" s="73">
        <f t="shared" si="147"/>
        <v>5.7622832580210264E-3</v>
      </c>
      <c r="V96">
        <f t="shared" si="613"/>
        <v>1104</v>
      </c>
      <c r="W96">
        <f t="shared" si="614"/>
        <v>931</v>
      </c>
      <c r="Y96" s="29">
        <f t="shared" si="686"/>
        <v>5.7784149964741184E-3</v>
      </c>
      <c r="Z96" s="29">
        <f t="shared" si="687"/>
        <v>1.441464590071875E-3</v>
      </c>
      <c r="AA96" s="29">
        <f t="shared" si="170"/>
        <v>-3.5687691014140307E-3</v>
      </c>
      <c r="AB96" s="29">
        <f t="shared" si="171"/>
        <v>2.1935141566070079E-3</v>
      </c>
      <c r="AC96" s="29">
        <f t="shared" si="688"/>
        <v>1.1723741917482127E-3</v>
      </c>
      <c r="AD96" s="29">
        <f t="shared" si="689"/>
        <v>1.5428391294768217E-3</v>
      </c>
      <c r="AE96" s="29">
        <f t="shared" si="690"/>
        <v>1.3292544773919031E-3</v>
      </c>
      <c r="AF96" s="29">
        <f t="shared" si="691"/>
        <v>4.1588837978019108E-3</v>
      </c>
      <c r="AG96" s="29">
        <f t="shared" si="692"/>
        <v>5.7622832580210264E-3</v>
      </c>
      <c r="AH96" s="29">
        <f t="shared" si="693"/>
        <v>3.1155320184836559E-3</v>
      </c>
      <c r="AI96" s="29">
        <f t="shared" si="694"/>
        <v>1.830334640200608E-4</v>
      </c>
      <c r="AJ96" s="73">
        <f t="shared" si="695"/>
        <v>1.5037593984975062E-2</v>
      </c>
      <c r="AK96" s="73">
        <f t="shared" si="696"/>
        <v>-0.23423944476574526</v>
      </c>
      <c r="AL96" s="29">
        <f t="shared" si="697"/>
        <v>-4.659692744297767E-4</v>
      </c>
      <c r="AM96" s="29">
        <f t="shared" si="698"/>
        <v>-2.235300339263785E-3</v>
      </c>
      <c r="AN96" s="29">
        <f t="shared" si="699"/>
        <v>2.1066169225581453E-3</v>
      </c>
      <c r="AO96" s="32">
        <f t="shared" si="700"/>
        <v>0.73626373626373887</v>
      </c>
      <c r="AP96" s="32">
        <f t="shared" si="701"/>
        <v>0.22032085561496956</v>
      </c>
      <c r="AQ96" s="73">
        <f t="shared" si="702"/>
        <v>0.37998843262002185</v>
      </c>
      <c r="AR96" s="29">
        <f t="shared" si="703"/>
        <v>2.1066169225581453E-3</v>
      </c>
      <c r="AS96" s="32">
        <f t="shared" si="704"/>
        <v>-0.38808559861191733</v>
      </c>
      <c r="AT96" s="29">
        <f t="shared" si="705"/>
        <v>4.2457810318507466E-3</v>
      </c>
      <c r="AU96" s="29">
        <f t="shared" si="706"/>
        <v>6.8725085692186814E-4</v>
      </c>
      <c r="AV96" s="29">
        <f t="shared" si="191"/>
        <v>0.21611721611721846</v>
      </c>
      <c r="AW96" s="29">
        <f t="shared" si="192"/>
        <v>-6.8921910192267974E-4</v>
      </c>
      <c r="AX96" s="29">
        <f t="shared" si="193"/>
        <v>-4.2881826935691767E-3</v>
      </c>
      <c r="AY96" s="72">
        <f t="shared" si="707"/>
        <v>1</v>
      </c>
      <c r="BA96" t="str">
        <f t="shared" si="685"/>
        <v/>
      </c>
      <c r="BB96" t="str">
        <f t="shared" ref="BB96:BB97" si="708">IF(B96=3,IF(AQ95&lt;0.85,IF(AND(K96&gt;942,AO96&gt;0.9),0.25,1)*IF(AM95&lt;-0.004,1,0.5),0),"")</f>
        <v/>
      </c>
      <c r="BC96">
        <f t="shared" si="660"/>
        <v>0</v>
      </c>
      <c r="BD96" t="str">
        <f t="shared" si="661"/>
        <v/>
      </c>
      <c r="BE96" s="29" t="str">
        <f t="shared" si="662"/>
        <v/>
      </c>
    </row>
    <row r="97" spans="1:57">
      <c r="A97" s="1">
        <v>42643</v>
      </c>
      <c r="B97" s="74">
        <f t="shared" si="146"/>
        <v>5</v>
      </c>
      <c r="C97">
        <v>2994.25</v>
      </c>
      <c r="D97">
        <v>2993.06</v>
      </c>
      <c r="E97">
        <v>2997.55</v>
      </c>
      <c r="F97">
        <v>2998.72</v>
      </c>
      <c r="G97">
        <v>3002.81</v>
      </c>
      <c r="H97">
        <v>3006.05</v>
      </c>
      <c r="I97">
        <v>2993.06</v>
      </c>
      <c r="J97">
        <v>1021</v>
      </c>
      <c r="K97">
        <v>931</v>
      </c>
      <c r="L97">
        <v>3002.81</v>
      </c>
      <c r="M97">
        <v>3003.44</v>
      </c>
      <c r="N97">
        <v>3004.7</v>
      </c>
      <c r="O97">
        <v>3009.2</v>
      </c>
      <c r="P97">
        <v>3001.89</v>
      </c>
      <c r="Q97" s="72">
        <v>1412</v>
      </c>
      <c r="R97">
        <v>1446</v>
      </c>
      <c r="S97">
        <f t="shared" si="611"/>
        <v>3009.2</v>
      </c>
      <c r="T97">
        <f t="shared" si="612"/>
        <v>2993.06</v>
      </c>
      <c r="U97" s="73">
        <f t="shared" si="147"/>
        <v>5.3779872584912959E-3</v>
      </c>
      <c r="V97">
        <f t="shared" si="613"/>
        <v>1412</v>
      </c>
      <c r="W97">
        <f t="shared" si="614"/>
        <v>931</v>
      </c>
      <c r="Y97" s="29">
        <f t="shared" si="686"/>
        <v>5.3903314686482001E-3</v>
      </c>
      <c r="Z97" s="29">
        <f t="shared" si="687"/>
        <v>-1.4117107570362261E-3</v>
      </c>
      <c r="AA97" s="29">
        <f t="shared" si="170"/>
        <v>-1.4965333111140676E-3</v>
      </c>
      <c r="AB97" s="29">
        <f t="shared" si="171"/>
        <v>3.8814539473771142E-3</v>
      </c>
      <c r="AC97" s="29">
        <f t="shared" si="688"/>
        <v>-3.9750740004098706E-4</v>
      </c>
      <c r="AD97" s="29">
        <f t="shared" si="689"/>
        <v>1.1015055020732795E-3</v>
      </c>
      <c r="AE97" s="29">
        <f t="shared" si="690"/>
        <v>1.4917481078425099E-3</v>
      </c>
      <c r="AF97" s="29">
        <f t="shared" si="691"/>
        <v>2.8547340908092376E-3</v>
      </c>
      <c r="AG97" s="29">
        <f t="shared" si="692"/>
        <v>4.3306491468780104E-3</v>
      </c>
      <c r="AH97" s="29">
        <f t="shared" si="693"/>
        <v>2.4321724025101973E-3</v>
      </c>
      <c r="AI97" s="29">
        <f t="shared" si="694"/>
        <v>0</v>
      </c>
      <c r="AJ97" s="73">
        <f t="shared" si="695"/>
        <v>9.1608929946114928E-2</v>
      </c>
      <c r="AK97" s="73">
        <f t="shared" si="696"/>
        <v>0.41724403387220738</v>
      </c>
      <c r="AL97" s="29">
        <f t="shared" si="697"/>
        <v>2.0978147839674168E-4</v>
      </c>
      <c r="AM97" s="29">
        <f t="shared" si="698"/>
        <v>6.2921245652710299E-4</v>
      </c>
      <c r="AN97" s="29">
        <f t="shared" si="699"/>
        <v>3.4839465473361902E-3</v>
      </c>
      <c r="AO97" s="32">
        <f t="shared" si="700"/>
        <v>0.75057736720552903</v>
      </c>
      <c r="AP97" s="32">
        <f t="shared" si="701"/>
        <v>0.38440492476059734</v>
      </c>
      <c r="AQ97" s="73">
        <f t="shared" si="702"/>
        <v>0.72118959107806468</v>
      </c>
      <c r="AR97" s="29">
        <f t="shared" si="703"/>
        <v>3.4839465473361902E-3</v>
      </c>
      <c r="AS97" s="32">
        <f t="shared" si="704"/>
        <v>0.11710037174720493</v>
      </c>
      <c r="AT97" s="29">
        <f t="shared" si="705"/>
        <v>3.2522414908501577E-3</v>
      </c>
      <c r="AU97" s="29">
        <f t="shared" si="706"/>
        <v>9.356390913960866E-4</v>
      </c>
      <c r="AV97" s="29">
        <f t="shared" si="191"/>
        <v>0.37998843262002185</v>
      </c>
      <c r="AW97" s="29">
        <f t="shared" si="192"/>
        <v>-2.235300339263785E-3</v>
      </c>
      <c r="AX97" s="29">
        <f t="shared" si="193"/>
        <v>2.1066169225581453E-3</v>
      </c>
      <c r="AY97" s="72">
        <f t="shared" si="707"/>
        <v>1</v>
      </c>
      <c r="BA97" t="str">
        <f t="shared" si="685"/>
        <v/>
      </c>
      <c r="BB97" t="str">
        <f t="shared" si="708"/>
        <v/>
      </c>
      <c r="BC97" t="str">
        <f t="shared" si="660"/>
        <v/>
      </c>
      <c r="BD97">
        <f t="shared" si="661"/>
        <v>1</v>
      </c>
      <c r="BE97" s="29">
        <f t="shared" si="662"/>
        <v>6.2921245652710299E-4</v>
      </c>
    </row>
    <row r="98" spans="1:57">
      <c r="A98" s="1">
        <v>42653</v>
      </c>
      <c r="B98" s="74">
        <f t="shared" si="146"/>
        <v>1</v>
      </c>
      <c r="C98">
        <v>3020.46</v>
      </c>
      <c r="D98">
        <v>3028.49</v>
      </c>
      <c r="E98">
        <v>3025.13</v>
      </c>
      <c r="F98">
        <v>3021.66</v>
      </c>
      <c r="G98">
        <v>3042.18</v>
      </c>
      <c r="H98">
        <v>3042.31</v>
      </c>
      <c r="I98">
        <v>3014.62</v>
      </c>
      <c r="J98">
        <v>1130</v>
      </c>
      <c r="K98">
        <v>947</v>
      </c>
      <c r="L98">
        <v>3042.18</v>
      </c>
      <c r="M98">
        <v>3040.52</v>
      </c>
      <c r="N98">
        <v>3048.14</v>
      </c>
      <c r="O98">
        <v>3048.24</v>
      </c>
      <c r="P98">
        <v>3038.28</v>
      </c>
      <c r="Q98" s="72">
        <v>1500</v>
      </c>
      <c r="R98">
        <v>1411</v>
      </c>
      <c r="S98">
        <f t="shared" si="611"/>
        <v>3048.24</v>
      </c>
      <c r="T98">
        <f t="shared" si="612"/>
        <v>3014.62</v>
      </c>
      <c r="U98" s="73">
        <f t="shared" si="147"/>
        <v>1.1090589130398508E-2</v>
      </c>
      <c r="V98">
        <f t="shared" si="613"/>
        <v>1500</v>
      </c>
      <c r="W98">
        <f t="shared" si="614"/>
        <v>947</v>
      </c>
      <c r="Y98" s="29">
        <f t="shared" ref="Y98" si="709">(S98-T98)/(C98)</f>
        <v>1.1130754918125018E-2</v>
      </c>
      <c r="Z98" s="29">
        <f t="shared" ref="Z98" si="710">LN(C98/N97)</f>
        <v>5.2314082755670318E-3</v>
      </c>
      <c r="AA98" s="29">
        <f t="shared" si="170"/>
        <v>-3.280635393754046E-5</v>
      </c>
      <c r="AB98" s="29">
        <f t="shared" si="171"/>
        <v>1.1057782776460809E-2</v>
      </c>
      <c r="AC98" s="29">
        <f t="shared" ref="AC98" si="711">LN(D98/C98)</f>
        <v>2.6550078003619616E-3</v>
      </c>
      <c r="AD98" s="29">
        <f t="shared" ref="AD98" si="712">LN(E98/C98)</f>
        <v>1.5449280976262065E-3</v>
      </c>
      <c r="AE98" s="29">
        <f t="shared" ref="AE98" si="713">LN(F98/C98)</f>
        <v>3.9721157996774203E-4</v>
      </c>
      <c r="AF98" s="29">
        <f t="shared" ref="AF98" si="714">+LN(G98/C98)</f>
        <v>7.1652260157819385E-3</v>
      </c>
      <c r="AG98" s="29">
        <f t="shared" ref="AG98" si="715">LN(H98/I98)</f>
        <v>9.1433095337021177E-3</v>
      </c>
      <c r="AH98" s="29">
        <f t="shared" ref="AH98" si="716">LN(O98/P98)</f>
        <v>3.272809056853451E-3</v>
      </c>
      <c r="AI98" s="29">
        <f t="shared" ref="AI98" si="717">LN(L98/G98)</f>
        <v>0</v>
      </c>
      <c r="AJ98" s="73">
        <f t="shared" ref="AJ98" si="718">(C98-I98)/(H98-I98)</f>
        <v>0.21090646442759603</v>
      </c>
      <c r="AK98" s="73">
        <f t="shared" ref="AK98" si="719">(N97-I98)/(H98-I98)</f>
        <v>-0.35825207656193764</v>
      </c>
      <c r="AL98" s="29">
        <f t="shared" ref="AL98" si="720">LN(M98/L98)</f>
        <v>-5.4581026228832168E-4</v>
      </c>
      <c r="AM98" s="29">
        <f t="shared" ref="AM98" si="721">LN(N98/L98)</f>
        <v>1.9572048439348952E-3</v>
      </c>
      <c r="AN98" s="29">
        <f t="shared" ref="AN98" si="722">LN(N98/C98)</f>
        <v>9.1224308597167483E-3</v>
      </c>
      <c r="AO98" s="32">
        <f t="shared" ref="AO98" si="723">+(G98-I98)/(H98-I98)</f>
        <v>0.99530516431924487</v>
      </c>
      <c r="AP98" s="32">
        <f t="shared" ref="AP98" si="724">+(N98-P98)/(O98-P98)</f>
        <v>0.98995983935743848</v>
      </c>
      <c r="AQ98" s="73">
        <f t="shared" ref="AQ98" si="725">+(N98-T98)/(S98-T98)</f>
        <v>0.99702558001190034</v>
      </c>
      <c r="AR98" s="29">
        <f t="shared" ref="AR98" si="726">LN(N98/C98)</f>
        <v>9.1224308597167483E-3</v>
      </c>
      <c r="AS98" s="32">
        <f t="shared" ref="AS98" si="727">(N98-L98)/(S98-T98)</f>
        <v>0.17727543129089993</v>
      </c>
      <c r="AT98" s="29">
        <f t="shared" ref="AT98" si="728">LN(G98/I98)</f>
        <v>9.1005779325260966E-3</v>
      </c>
      <c r="AU98" s="29">
        <f t="shared" ref="AU98" si="729">LN(N98/P98)</f>
        <v>3.2400027029158584E-3</v>
      </c>
      <c r="AV98" s="29">
        <f t="shared" si="191"/>
        <v>0.72118959107806468</v>
      </c>
      <c r="AW98" s="29">
        <f t="shared" si="192"/>
        <v>6.2921245652710299E-4</v>
      </c>
      <c r="AX98" s="29">
        <f t="shared" si="193"/>
        <v>3.4839465473361902E-3</v>
      </c>
      <c r="AY98" s="72">
        <f t="shared" ref="AY98" si="730">IF(AM97&lt;0,1,0)</f>
        <v>0</v>
      </c>
      <c r="BA98" t="str">
        <f t="shared" ref="BA98:BA104" si="731">IF(B98=2,IF(AQ97&lt;0.226,IF(AND(ABS(Z98)&lt;0.03,AJ98&lt;0.8),IF(AND(AO98&lt;0.5 &amp; Q97&lt;14),2,1),0),IF(AQ97&lt;0.8,IF(AND(AO98&gt;0.2,AF98&gt;-0.03,Z98&gt;-0.01),1,0),0)),"")</f>
        <v/>
      </c>
      <c r="BB98" t="str">
        <f t="shared" ref="BB98:BB104" si="732">IF(B98=3,IF(AQ97&lt;0.85,IF(AND(K98&gt;942,AO98&gt;0.9),0.25,1)*IF(AM97&lt;-0.004,1,0.5),0),"")</f>
        <v/>
      </c>
      <c r="BC98" t="str">
        <f t="shared" ref="BC98:BC104" si="733">IF(B98=4,IF(AQ97&lt;0.6,IF(AL98&gt;=0,IF(K98&lt;1018,2,1),0),IF(AQ97&gt;0.85,IF(AL98&lt;=0,-0.5,0),0)),"")</f>
        <v/>
      </c>
      <c r="BD98" t="str">
        <f t="shared" ref="BD98:BD106" si="734">IF(B98=5,IF(AQ97&lt;0.4,IF(AL98&gt; -0.004,1,0),IF(AQ97&lt;0.95,IF(AND(AJ98&lt;0.85,AO98&lt;0.95,AL98&gt;0,K98&lt;1115),0.5,0),0)),"")</f>
        <v/>
      </c>
      <c r="BE98" s="29" t="str">
        <f t="shared" si="662"/>
        <v/>
      </c>
    </row>
    <row r="99" spans="1:57">
      <c r="A99" s="1">
        <v>42654</v>
      </c>
      <c r="B99" s="74">
        <f t="shared" si="146"/>
        <v>2</v>
      </c>
      <c r="C99">
        <v>3051.62</v>
      </c>
      <c r="D99">
        <v>3049.07</v>
      </c>
      <c r="E99">
        <v>3050.62</v>
      </c>
      <c r="F99">
        <v>3051.52</v>
      </c>
      <c r="G99">
        <v>3059.55</v>
      </c>
      <c r="H99">
        <v>3061.96</v>
      </c>
      <c r="I99">
        <v>3048.02</v>
      </c>
      <c r="J99">
        <v>1115</v>
      </c>
      <c r="K99">
        <v>934</v>
      </c>
      <c r="L99">
        <v>3059.08</v>
      </c>
      <c r="M99">
        <v>3058.3</v>
      </c>
      <c r="N99">
        <v>3065.25</v>
      </c>
      <c r="O99">
        <v>3066.1</v>
      </c>
      <c r="P99">
        <v>3053.46</v>
      </c>
      <c r="Q99" s="72">
        <v>1500</v>
      </c>
      <c r="R99" s="72">
        <v>1341</v>
      </c>
      <c r="S99">
        <f t="shared" si="611"/>
        <v>3066.1</v>
      </c>
      <c r="T99">
        <f t="shared" si="612"/>
        <v>3048.02</v>
      </c>
      <c r="U99" s="73">
        <f t="shared" si="147"/>
        <v>5.9141962211174334E-3</v>
      </c>
      <c r="V99">
        <f t="shared" si="613"/>
        <v>1500</v>
      </c>
      <c r="W99">
        <f t="shared" si="614"/>
        <v>934</v>
      </c>
      <c r="Y99" s="29">
        <f t="shared" ref="Y99" si="735">(S99-T99)/(C99)</f>
        <v>5.924721950963727E-3</v>
      </c>
      <c r="Z99" s="29">
        <f t="shared" ref="Z99" si="736">LN(C99/N98)</f>
        <v>1.1410286232785226E-3</v>
      </c>
      <c r="AA99" s="29">
        <f t="shared" si="170"/>
        <v>-2.7726357342033669E-4</v>
      </c>
      <c r="AB99" s="29">
        <f t="shared" si="171"/>
        <v>5.6369326476972221E-3</v>
      </c>
      <c r="AC99" s="29">
        <f t="shared" ref="AC99" si="737">LN(D99/C99)</f>
        <v>-8.3597106179949567E-4</v>
      </c>
      <c r="AD99" s="29">
        <f t="shared" ref="AD99" si="738">LN(E99/C99)</f>
        <v>-3.2774850184571098E-4</v>
      </c>
      <c r="AE99" s="29">
        <f t="shared" ref="AE99" si="739">LN(F99/C99)</f>
        <v>-3.2770016748363302E-5</v>
      </c>
      <c r="AF99" s="29">
        <f t="shared" ref="AF99" si="740">+LN(G99/C99)</f>
        <v>2.5952491751735978E-3</v>
      </c>
      <c r="AG99" s="29">
        <f t="shared" ref="AG99" si="741">LN(H99/I99)</f>
        <v>4.5630343102207567E-3</v>
      </c>
      <c r="AH99" s="29">
        <f t="shared" ref="AH99" si="742">LN(O99/P99)</f>
        <v>4.1310218301602855E-3</v>
      </c>
      <c r="AI99" s="29">
        <f t="shared" ref="AI99" si="743">LN(L99/G99)</f>
        <v>-1.53629162385923E-4</v>
      </c>
      <c r="AJ99" s="73">
        <f t="shared" ref="AJ99" si="744">(C99-I99)/(H99-I99)</f>
        <v>0.25824964131993505</v>
      </c>
      <c r="AK99" s="73">
        <f t="shared" ref="AK99" si="745">(N98-I99)/(H99-I99)</f>
        <v>8.6083213773235582E-3</v>
      </c>
      <c r="AL99" s="29">
        <f t="shared" ref="AL99" si="746">LN(M99/L99)</f>
        <v>-2.5501113359857543E-4</v>
      </c>
      <c r="AM99" s="29">
        <f t="shared" ref="AM99" si="747">LN(N99/L99)</f>
        <v>2.014914966194296E-3</v>
      </c>
      <c r="AN99" s="29">
        <f t="shared" ref="AN99" si="748">LN(N99/C99)</f>
        <v>4.4565349789818911E-3</v>
      </c>
      <c r="AO99" s="32">
        <f t="shared" ref="AO99" si="749">+(G99-I99)/(H99-I99)</f>
        <v>0.82711621233860511</v>
      </c>
      <c r="AP99" s="32">
        <f t="shared" ref="AP99" si="750">+(N99-P99)/(O99-P99)</f>
        <v>0.93275316455696855</v>
      </c>
      <c r="AQ99" s="73">
        <f t="shared" ref="AQ99" si="751">+(N99-T99)/(S99-T99)</f>
        <v>0.95298672566372167</v>
      </c>
      <c r="AR99" s="29">
        <f t="shared" ref="AR99" si="752">LN(N99/C99)</f>
        <v>4.4565349789818911E-3</v>
      </c>
      <c r="AS99" s="32">
        <f t="shared" ref="AS99" si="753">(N99-L99)/(S99-T99)</f>
        <v>0.34126106194690803</v>
      </c>
      <c r="AT99" s="29">
        <f t="shared" ref="AT99" si="754">LN(G99/I99)</f>
        <v>3.7756468438889506E-3</v>
      </c>
      <c r="AU99" s="29">
        <f t="shared" ref="AU99" si="755">LN(N99/P99)</f>
        <v>3.8537582567399133E-3</v>
      </c>
      <c r="AV99" s="29">
        <f t="shared" si="191"/>
        <v>0.99702558001190034</v>
      </c>
      <c r="AW99" s="29">
        <f t="shared" si="192"/>
        <v>1.9572048439348952E-3</v>
      </c>
      <c r="AX99" s="29">
        <f t="shared" si="193"/>
        <v>9.1224308597167483E-3</v>
      </c>
      <c r="AY99" s="72">
        <f t="shared" ref="AY99" si="756">IF(AM98&lt;0,1,0)</f>
        <v>0</v>
      </c>
      <c r="BA99">
        <f t="shared" si="731"/>
        <v>0</v>
      </c>
      <c r="BB99" t="str">
        <f t="shared" si="732"/>
        <v/>
      </c>
      <c r="BC99" t="str">
        <f t="shared" si="733"/>
        <v/>
      </c>
      <c r="BD99" t="str">
        <f t="shared" si="734"/>
        <v/>
      </c>
      <c r="BE99" s="29" t="str">
        <f t="shared" si="662"/>
        <v/>
      </c>
    </row>
    <row r="100" spans="1:57">
      <c r="A100" s="1">
        <v>42655</v>
      </c>
      <c r="B100" s="74">
        <f t="shared" si="146"/>
        <v>3</v>
      </c>
      <c r="C100">
        <v>3057.32</v>
      </c>
      <c r="D100">
        <v>3053.6</v>
      </c>
      <c r="E100">
        <v>3054.43</v>
      </c>
      <c r="F100">
        <v>3053.4</v>
      </c>
      <c r="G100">
        <v>3055.5</v>
      </c>
      <c r="H100">
        <v>3060.51</v>
      </c>
      <c r="I100">
        <v>3052.62</v>
      </c>
      <c r="J100">
        <v>1021</v>
      </c>
      <c r="K100">
        <v>1124</v>
      </c>
      <c r="L100">
        <v>3054.6</v>
      </c>
      <c r="M100">
        <v>3054.07</v>
      </c>
      <c r="N100">
        <v>3058.5</v>
      </c>
      <c r="O100" s="72">
        <v>3058.76</v>
      </c>
      <c r="P100" s="72">
        <v>3050.23</v>
      </c>
      <c r="Q100" s="72">
        <v>1336</v>
      </c>
      <c r="R100" s="72">
        <v>1407</v>
      </c>
      <c r="S100">
        <f t="shared" ref="S100:S104" si="757">MAX(H100,O100)</f>
        <v>3060.51</v>
      </c>
      <c r="T100">
        <f t="shared" ref="T100:T104" si="758">MIN(I100,P100)</f>
        <v>3050.23</v>
      </c>
      <c r="U100" s="73">
        <f t="shared" si="147"/>
        <v>3.3645711314031802E-3</v>
      </c>
      <c r="V100">
        <f t="shared" ref="V100:V104" si="759">IF(S100=H100,J100,Q100)</f>
        <v>1021</v>
      </c>
      <c r="W100">
        <f t="shared" ref="W100:W104" si="760">IF(T100=I100,K100,R100)</f>
        <v>1407</v>
      </c>
      <c r="Y100" s="29">
        <f t="shared" ref="Y100" si="761">(S100-T100)/(C100)</f>
        <v>3.3624219905015501E-3</v>
      </c>
      <c r="Z100" s="29">
        <f t="shared" ref="Z100" si="762">LN(C100/N99)</f>
        <v>-2.5904169113175105E-3</v>
      </c>
      <c r="AA100" s="29">
        <f t="shared" si="170"/>
        <v>-6.5696904312775037E-4</v>
      </c>
      <c r="AB100" s="29">
        <f t="shared" si="171"/>
        <v>2.7076020882753813E-3</v>
      </c>
      <c r="AC100" s="29">
        <f t="shared" ref="AC100" si="763">LN(D100/C100)</f>
        <v>-1.2174927701588656E-3</v>
      </c>
      <c r="AD100" s="29">
        <f t="shared" ref="AD100" si="764">LN(E100/C100)</f>
        <v>-9.457193816494664E-4</v>
      </c>
      <c r="AE100" s="29">
        <f t="shared" ref="AE100" si="765">LN(F100/C100)</f>
        <v>-1.2829913783368263E-3</v>
      </c>
      <c r="AF100" s="29">
        <f t="shared" ref="AF100" si="766">+LN(G100/C100)</f>
        <v>-5.9546986620861823E-4</v>
      </c>
      <c r="AG100" s="29">
        <f t="shared" ref="AG100" si="767">LN(H100/I100)</f>
        <v>2.581330474273493E-3</v>
      </c>
      <c r="AH100" s="29">
        <f t="shared" ref="AH100" si="768">LN(O100/P100)</f>
        <v>2.7926074665515811E-3</v>
      </c>
      <c r="AI100" s="29">
        <f t="shared" ref="AI100" si="769">LN(L100/G100)</f>
        <v>-2.9459419862487601E-4</v>
      </c>
      <c r="AJ100" s="73">
        <f t="shared" ref="AJ100" si="770">(C100-I100)/(H100-I100)</f>
        <v>0.59569074778201236</v>
      </c>
      <c r="AK100" s="73">
        <f t="shared" ref="AK100" si="771">(N99-I100)/(H100-I100)</f>
        <v>1.6007604562737117</v>
      </c>
      <c r="AL100" s="29">
        <f t="shared" ref="AL100" si="772">LN(M100/L100)</f>
        <v>-1.7352386078468496E-4</v>
      </c>
      <c r="AM100" s="29">
        <f t="shared" ref="AM100" si="773">LN(N100/L100)</f>
        <v>1.2759485462742245E-3</v>
      </c>
      <c r="AN100" s="29">
        <f t="shared" ref="AN100" si="774">LN(N100/C100)</f>
        <v>3.8588448144081134E-4</v>
      </c>
      <c r="AO100" s="32">
        <f t="shared" ref="AO100" si="775">+(G100-I100)/(H100-I100)</f>
        <v>0.36501901140684279</v>
      </c>
      <c r="AP100" s="32">
        <f t="shared" ref="AP100" si="776">+(N100-P100)/(O100-P100)</f>
        <v>0.96951934349352731</v>
      </c>
      <c r="AQ100" s="73">
        <f t="shared" ref="AQ100" si="777">+(N100-T100)/(S100-T100)</f>
        <v>0.80447470817118882</v>
      </c>
      <c r="AR100" s="29">
        <f t="shared" ref="AR100" si="778">LN(N100/C100)</f>
        <v>3.8588448144081134E-4</v>
      </c>
      <c r="AS100" s="32">
        <f t="shared" ref="AS100" si="779">(N100-L100)/(S100-T100)</f>
        <v>0.37937743190661627</v>
      </c>
      <c r="AT100" s="29">
        <f t="shared" ref="AT100" si="780">LN(G100/I100)</f>
        <v>9.4300708349647475E-4</v>
      </c>
      <c r="AU100" s="29">
        <f t="shared" ref="AU100" si="781">LN(N100/P100)</f>
        <v>2.7076020882753813E-3</v>
      </c>
      <c r="AV100" s="29">
        <f t="shared" si="191"/>
        <v>0.95298672566372167</v>
      </c>
      <c r="AW100" s="29">
        <f t="shared" si="192"/>
        <v>2.014914966194296E-3</v>
      </c>
      <c r="AX100" s="29">
        <f t="shared" si="193"/>
        <v>4.4565349789818911E-3</v>
      </c>
      <c r="AY100" s="72">
        <f t="shared" ref="AY100" si="782">IF(AM99&lt;0,1,0)</f>
        <v>0</v>
      </c>
      <c r="BA100" t="str">
        <f t="shared" si="731"/>
        <v/>
      </c>
      <c r="BB100">
        <f t="shared" si="732"/>
        <v>0</v>
      </c>
      <c r="BC100" t="str">
        <f t="shared" si="733"/>
        <v/>
      </c>
      <c r="BD100" t="str">
        <f t="shared" si="734"/>
        <v/>
      </c>
      <c r="BE100" s="29" t="str">
        <f t="shared" si="662"/>
        <v/>
      </c>
    </row>
    <row r="101" spans="1:57">
      <c r="A101" s="1">
        <v>42656</v>
      </c>
      <c r="B101" s="74">
        <f t="shared" si="146"/>
        <v>4</v>
      </c>
      <c r="C101">
        <v>3057.97</v>
      </c>
      <c r="D101">
        <v>3056.34</v>
      </c>
      <c r="E101">
        <v>3057.82</v>
      </c>
      <c r="F101">
        <v>3062.26</v>
      </c>
      <c r="G101">
        <v>3058.74</v>
      </c>
      <c r="H101">
        <v>3063.5</v>
      </c>
      <c r="I101">
        <v>3052.64</v>
      </c>
      <c r="J101">
        <v>939</v>
      </c>
      <c r="K101">
        <v>1051</v>
      </c>
      <c r="L101">
        <v>3058.62</v>
      </c>
      <c r="M101">
        <v>3059.22</v>
      </c>
      <c r="N101">
        <v>3061.34</v>
      </c>
      <c r="O101" s="72">
        <v>3065</v>
      </c>
      <c r="P101" s="72">
        <v>3054.91</v>
      </c>
      <c r="Q101" s="72">
        <v>1410</v>
      </c>
      <c r="R101" s="72">
        <v>1334</v>
      </c>
      <c r="S101">
        <f t="shared" si="757"/>
        <v>3065</v>
      </c>
      <c r="T101">
        <f t="shared" si="758"/>
        <v>3052.64</v>
      </c>
      <c r="U101" s="73">
        <f t="shared" si="147"/>
        <v>4.0407793913112737E-3</v>
      </c>
      <c r="V101">
        <f t="shared" si="759"/>
        <v>1410</v>
      </c>
      <c r="W101">
        <f t="shared" si="760"/>
        <v>1051</v>
      </c>
      <c r="Y101" s="29">
        <f t="shared" ref="Y101" si="783">(S101-T101)/(C101)</f>
        <v>4.0418970755109205E-3</v>
      </c>
      <c r="Z101" s="29">
        <f t="shared" ref="Z101" si="784">LN(C101/N100)</f>
        <v>-1.733025752850085E-4</v>
      </c>
      <c r="AA101" s="29">
        <f t="shared" si="170"/>
        <v>-1.1948407810965682E-3</v>
      </c>
      <c r="AB101" s="29">
        <f t="shared" si="171"/>
        <v>2.8459386102146745E-3</v>
      </c>
      <c r="AC101" s="29">
        <f t="shared" ref="AC101" si="785">LN(D101/C101)</f>
        <v>-5.3317546497110024E-4</v>
      </c>
      <c r="AD101" s="29">
        <f t="shared" ref="AD101" si="786">LN(E101/C101)</f>
        <v>-4.905335207055143E-5</v>
      </c>
      <c r="AE101" s="29">
        <f t="shared" ref="AE101" si="787">LN(F101/C101)</f>
        <v>1.4019083278281115E-3</v>
      </c>
      <c r="AF101" s="29">
        <f t="shared" ref="AF101" si="788">+LN(G101/C101)</f>
        <v>2.5176933484420731E-4</v>
      </c>
      <c r="AG101" s="29">
        <f t="shared" ref="AG101" si="789">LN(H101/I101)</f>
        <v>3.5512631867087308E-3</v>
      </c>
      <c r="AH101" s="29">
        <f t="shared" ref="AH101" si="790">LN(O101/P101)</f>
        <v>3.2974371003678458E-3</v>
      </c>
      <c r="AI101" s="29">
        <f t="shared" ref="AI101" si="791">LN(L101/G101)</f>
        <v>-3.9232610150545024E-5</v>
      </c>
      <c r="AJ101" s="73">
        <f t="shared" ref="AJ101" si="792">(C101-I101)/(H101-I101)</f>
        <v>0.49079189686923247</v>
      </c>
      <c r="AK101" s="73">
        <f t="shared" ref="AK101" si="793">(N100-I101)/(H101-I101)</f>
        <v>0.53959484346225217</v>
      </c>
      <c r="AL101" s="29">
        <f t="shared" ref="AL101" si="794">LN(M101/L101)</f>
        <v>1.9614766058733432E-4</v>
      </c>
      <c r="AM101" s="29">
        <f t="shared" ref="AM101" si="795">LN(N101/L101)</f>
        <v>8.8889475718705849E-4</v>
      </c>
      <c r="AN101" s="29">
        <f t="shared" ref="AN101" si="796">LN(N101/C101)</f>
        <v>1.1014314818806087E-3</v>
      </c>
      <c r="AO101" s="32">
        <f t="shared" ref="AO101" si="797">+(G101-I101)/(H101-I101)</f>
        <v>0.56169429097604395</v>
      </c>
      <c r="AP101" s="32">
        <f t="shared" ref="AP101" si="798">+(N101-P101)/(O101-P101)</f>
        <v>0.63726461843411286</v>
      </c>
      <c r="AQ101" s="73">
        <f t="shared" ref="AQ101" si="799">+(N101-T101)/(S101-T101)</f>
        <v>0.70388349514564585</v>
      </c>
      <c r="AR101" s="29">
        <f t="shared" ref="AR101" si="800">LN(N101/C101)</f>
        <v>1.1014314818806087E-3</v>
      </c>
      <c r="AS101" s="32">
        <f t="shared" ref="AS101" si="801">(N101-L101)/(S101-T101)</f>
        <v>0.22006472491911219</v>
      </c>
      <c r="AT101" s="29">
        <f t="shared" ref="AT101" si="802">LN(G101/I101)</f>
        <v>1.9962764631782804E-3</v>
      </c>
      <c r="AU101" s="29">
        <f t="shared" ref="AU101" si="803">LN(N101/P101)</f>
        <v>2.1025963192712847E-3</v>
      </c>
      <c r="AV101" s="29">
        <f t="shared" si="191"/>
        <v>0.80447470817118882</v>
      </c>
      <c r="AW101" s="29">
        <f t="shared" si="192"/>
        <v>1.2759485462742245E-3</v>
      </c>
      <c r="AX101" s="29">
        <f t="shared" si="193"/>
        <v>3.8588448144081134E-4</v>
      </c>
      <c r="AY101" s="72">
        <f t="shared" ref="AY101" si="804">IF(AM100&lt;0,1,0)</f>
        <v>0</v>
      </c>
      <c r="BA101" t="str">
        <f t="shared" si="731"/>
        <v/>
      </c>
      <c r="BB101" t="str">
        <f t="shared" si="732"/>
        <v/>
      </c>
      <c r="BC101">
        <f t="shared" si="733"/>
        <v>0</v>
      </c>
      <c r="BD101" t="str">
        <f t="shared" si="734"/>
        <v/>
      </c>
      <c r="BE101" s="29" t="str">
        <f t="shared" si="662"/>
        <v/>
      </c>
    </row>
    <row r="102" spans="1:57">
      <c r="A102" s="1">
        <v>42657</v>
      </c>
      <c r="B102" s="74">
        <f t="shared" si="146"/>
        <v>5</v>
      </c>
      <c r="C102">
        <v>3056.99</v>
      </c>
      <c r="D102">
        <v>3055.02</v>
      </c>
      <c r="E102">
        <v>3056.23</v>
      </c>
      <c r="F102">
        <v>3052.29</v>
      </c>
      <c r="G102">
        <v>3045.14</v>
      </c>
      <c r="H102">
        <v>3057.06</v>
      </c>
      <c r="I102">
        <v>3043.18</v>
      </c>
      <c r="J102">
        <v>930</v>
      </c>
      <c r="K102">
        <v>1127</v>
      </c>
      <c r="L102">
        <v>3044.74</v>
      </c>
      <c r="M102">
        <v>3047.11</v>
      </c>
      <c r="N102">
        <v>3063.81</v>
      </c>
      <c r="O102" s="72">
        <v>3064.79</v>
      </c>
      <c r="P102" s="72">
        <v>3043.74</v>
      </c>
      <c r="Q102" s="72">
        <v>1449</v>
      </c>
      <c r="R102" s="72">
        <v>1302</v>
      </c>
      <c r="S102">
        <f t="shared" si="757"/>
        <v>3064.79</v>
      </c>
      <c r="T102">
        <f t="shared" si="758"/>
        <v>3043.18</v>
      </c>
      <c r="U102" s="73">
        <f t="shared" si="147"/>
        <v>7.0760302254323851E-3</v>
      </c>
      <c r="V102">
        <f t="shared" si="759"/>
        <v>1449</v>
      </c>
      <c r="W102">
        <f t="shared" si="760"/>
        <v>1127</v>
      </c>
      <c r="Y102" s="29">
        <f t="shared" ref="Y102" si="805">(S102-T102)/(C102)</f>
        <v>7.0690450410371411E-3</v>
      </c>
      <c r="Z102" s="29">
        <f t="shared" ref="Z102" si="806">LN(C102/N101)</f>
        <v>-1.4219568846274954E-3</v>
      </c>
      <c r="AA102" s="29">
        <f t="shared" si="170"/>
        <v>-3.1981203157417442E-4</v>
      </c>
      <c r="AB102" s="29">
        <f t="shared" si="171"/>
        <v>6.7562181938581409E-3</v>
      </c>
      <c r="AC102" s="29">
        <f t="shared" ref="AC102" si="807">LN(D102/C102)</f>
        <v>-6.4463247547682297E-4</v>
      </c>
      <c r="AD102" s="29">
        <f t="shared" ref="AD102" si="808">LN(E102/C102)</f>
        <v>-2.4864147009769836E-4</v>
      </c>
      <c r="AE102" s="29">
        <f t="shared" ref="AE102" si="809">LN(F102/C102)</f>
        <v>-1.538643155082197E-3</v>
      </c>
      <c r="AF102" s="29">
        <f t="shared" ref="AF102" si="810">+LN(G102/C102)</f>
        <v>-3.8838946060065983E-3</v>
      </c>
      <c r="AG102" s="29">
        <f t="shared" ref="AG102" si="811">LN(H102/I102)</f>
        <v>4.5506484835710877E-3</v>
      </c>
      <c r="AH102" s="29">
        <f t="shared" ref="AH102" si="812">LN(O102/P102)</f>
        <v>6.8920291209065947E-3</v>
      </c>
      <c r="AI102" s="29">
        <f t="shared" ref="AI102" si="813">LN(L102/G102)</f>
        <v>-1.3136547865485931E-4</v>
      </c>
      <c r="AJ102" s="73">
        <f t="shared" ref="AJ102" si="814">(C102-I102)/(H102-I102)</f>
        <v>0.99495677233428215</v>
      </c>
      <c r="AK102" s="73">
        <f t="shared" ref="AK102" si="815">(N101-I102)/(H102-I102)</f>
        <v>1.3083573487031821</v>
      </c>
      <c r="AL102" s="29">
        <f t="shared" ref="AL102" si="816">LN(M102/L102)</f>
        <v>7.780887971867988E-4</v>
      </c>
      <c r="AM102" s="29">
        <f t="shared" ref="AM102" si="817">LN(N102/L102)</f>
        <v>6.2437278739643637E-3</v>
      </c>
      <c r="AN102" s="29">
        <f t="shared" ref="AN102" si="818">LN(N102/C102)</f>
        <v>2.2284677893028384E-3</v>
      </c>
      <c r="AO102" s="32">
        <f t="shared" ref="AO102" si="819">+(G102-I102)/(H102-I102)</f>
        <v>0.14121037463977096</v>
      </c>
      <c r="AP102" s="32">
        <f t="shared" ref="AP102" si="820">+(N102-P102)/(O102-P102)</f>
        <v>0.95344418052256485</v>
      </c>
      <c r="AQ102" s="73">
        <f t="shared" ref="AQ102" si="821">+(N102-T102)/(S102-T102)</f>
        <v>0.95465062471078144</v>
      </c>
      <c r="AR102" s="29">
        <f t="shared" ref="AR102" si="822">LN(N102/C102)</f>
        <v>2.2284677893028384E-3</v>
      </c>
      <c r="AS102" s="32">
        <f t="shared" ref="AS102" si="823">(N102-L102)/(S102-T102)</f>
        <v>0.88246182322998845</v>
      </c>
      <c r="AT102" s="29">
        <f t="shared" ref="AT102" si="824">LN(G102/I102)</f>
        <v>6.4385579854873086E-4</v>
      </c>
      <c r="AU102" s="29">
        <f t="shared" ref="AU102" si="825">LN(N102/P102)</f>
        <v>6.5722170893323583E-3</v>
      </c>
      <c r="AV102" s="29">
        <f t="shared" si="191"/>
        <v>0.70388349514564585</v>
      </c>
      <c r="AW102" s="29">
        <f t="shared" si="192"/>
        <v>8.8889475718705849E-4</v>
      </c>
      <c r="AX102" s="29">
        <f t="shared" si="193"/>
        <v>1.1014314818806087E-3</v>
      </c>
      <c r="AY102" s="72">
        <f t="shared" ref="AY102" si="826">IF(AM101&lt;0,1,0)</f>
        <v>0</v>
      </c>
      <c r="BA102" t="str">
        <f t="shared" ref="BA102" si="827">IF(B102=2,IF(AQ101&lt;0.226,IF(AND(ABS(Z102)&lt;0.03,AJ102&lt;0.8),IF(AND(AO102&lt;0.5 &amp; Q101&lt;14),2,1),0),IF(AQ101&lt;0.8,IF(AND(AO102&gt;0.2,AF102&gt;-0.03,Z102&gt;-0.01),1,0),0)),"")</f>
        <v/>
      </c>
      <c r="BB102" t="str">
        <f t="shared" ref="BB102" si="828">IF(B102=3,IF(AQ101&lt;0.85,IF(AND(K102&gt;942,AO102&gt;0.9),0.25,1)*IF(AM101&lt;-0.004,1,0.5),0),"")</f>
        <v/>
      </c>
      <c r="BC102" t="str">
        <f t="shared" ref="BC102" si="829">IF(B102=4,IF(AQ101&lt;0.6,IF(AL102&gt;=0,IF(K102&lt;1018,2,1),0),IF(AQ101&gt;0.85,IF(AL102&lt;=0,-0.5,0),0)),"")</f>
        <v/>
      </c>
      <c r="BD102">
        <f t="shared" ref="BD102" si="830">IF(B102=5,IF(AQ101&lt;0.4,IF(AL102&gt; -0.004,1,0),IF(AQ101&lt;0.95,IF(AND(AJ102&lt;0.85,AO102&lt;0.95,AL102&gt;0,K102&lt;1115),0.5,0),0)),"")</f>
        <v>0</v>
      </c>
      <c r="BE102" s="29" t="str">
        <f t="shared" si="662"/>
        <v/>
      </c>
    </row>
    <row r="103" spans="1:57">
      <c r="A103" s="1">
        <v>42660</v>
      </c>
      <c r="B103" s="74">
        <f t="shared" si="146"/>
        <v>1</v>
      </c>
      <c r="C103">
        <v>3064.69</v>
      </c>
      <c r="D103">
        <v>3064.8</v>
      </c>
      <c r="E103">
        <v>3063.55</v>
      </c>
      <c r="F103">
        <v>3062.6</v>
      </c>
      <c r="G103">
        <v>3067.71</v>
      </c>
      <c r="H103">
        <v>3068.25</v>
      </c>
      <c r="I103">
        <v>3060.56</v>
      </c>
      <c r="J103">
        <v>1001</v>
      </c>
      <c r="K103">
        <v>1045</v>
      </c>
      <c r="L103">
        <v>3067.71</v>
      </c>
      <c r="M103">
        <v>3067.74</v>
      </c>
      <c r="N103">
        <v>3041.17</v>
      </c>
      <c r="O103" s="72">
        <v>3068.81</v>
      </c>
      <c r="P103" s="72">
        <v>3033.75</v>
      </c>
      <c r="Q103" s="72">
        <v>1325</v>
      </c>
      <c r="R103" s="72">
        <v>1430</v>
      </c>
      <c r="S103">
        <f t="shared" si="757"/>
        <v>3068.81</v>
      </c>
      <c r="T103">
        <f t="shared" si="758"/>
        <v>3033.75</v>
      </c>
      <c r="U103" s="73">
        <f t="shared" si="147"/>
        <v>1.1490386245709911E-2</v>
      </c>
      <c r="V103">
        <f t="shared" si="759"/>
        <v>1325</v>
      </c>
      <c r="W103">
        <f t="shared" si="760"/>
        <v>1430</v>
      </c>
      <c r="Y103" s="29">
        <f t="shared" ref="Y103" si="831">(S103-T103)/(C103)</f>
        <v>1.1439982510465968E-2</v>
      </c>
      <c r="Z103" s="29">
        <f t="shared" ref="Z103" si="832">LN(C103/N102)</f>
        <v>2.8718283627262984E-4</v>
      </c>
      <c r="AA103" s="29">
        <f t="shared" si="170"/>
        <v>-9.0475545080544399E-3</v>
      </c>
      <c r="AB103" s="29">
        <f t="shared" si="171"/>
        <v>2.4428317376554392E-3</v>
      </c>
      <c r="AC103" s="29">
        <f t="shared" ref="AC103" si="833">LN(D103/C103)</f>
        <v>3.5892056276047625E-5</v>
      </c>
      <c r="AD103" s="29">
        <f t="shared" ref="AD103" si="834">LN(E103/C103)</f>
        <v>-3.72048096402787E-4</v>
      </c>
      <c r="AE103" s="29">
        <f t="shared" ref="AE103" si="835">LN(F103/C103)</f>
        <v>-6.8219394905594038E-4</v>
      </c>
      <c r="AF103" s="29">
        <f t="shared" ref="AF103" si="836">+LN(G103/C103)</f>
        <v>9.8493256934952585E-4</v>
      </c>
      <c r="AG103" s="29">
        <f t="shared" ref="AG103" si="837">LN(H103/I103)</f>
        <v>2.5094607388967717E-3</v>
      </c>
      <c r="AH103" s="29">
        <f t="shared" ref="AH103" si="838">LN(O103/P103)</f>
        <v>1.1490386245709911E-2</v>
      </c>
      <c r="AI103" s="29">
        <f t="shared" ref="AI103" si="839">LN(L103/G103)</f>
        <v>0</v>
      </c>
      <c r="AJ103" s="73">
        <f t="shared" ref="AJ103" si="840">(C103-I103)/(H103-I103)</f>
        <v>0.53706111833551107</v>
      </c>
      <c r="AK103" s="73">
        <f t="shared" ref="AK103" si="841">(N102-I103)/(H103-I103)</f>
        <v>0.42262678803640791</v>
      </c>
      <c r="AL103" s="29">
        <f t="shared" ref="AL103" si="842">LN(M103/L103)</f>
        <v>9.7792337969682058E-6</v>
      </c>
      <c r="AM103" s="29">
        <f t="shared" ref="AM103" si="843">LN(N103/L103)</f>
        <v>-8.6890451210462696E-3</v>
      </c>
      <c r="AN103" s="29">
        <f t="shared" ref="AN103" si="844">LN(N103/C103)</f>
        <v>-7.7041125516966284E-3</v>
      </c>
      <c r="AO103" s="32">
        <f t="shared" ref="AO103" si="845">+(G103-I103)/(H103-I103)</f>
        <v>0.92977893368010922</v>
      </c>
      <c r="AP103" s="32">
        <f t="shared" ref="AP103" si="846">+(N103-P103)/(O103-P103)</f>
        <v>0.21163719338277479</v>
      </c>
      <c r="AQ103" s="73">
        <f t="shared" ref="AQ103" si="847">+(N103-T103)/(S103-T103)</f>
        <v>0.21163719338277479</v>
      </c>
      <c r="AR103" s="29">
        <f t="shared" ref="AR103" si="848">LN(N103/C103)</f>
        <v>-7.7041125516966284E-3</v>
      </c>
      <c r="AS103" s="32">
        <f t="shared" ref="AS103" si="849">(N103-L103)/(S103-T103)</f>
        <v>-0.75698802053622372</v>
      </c>
      <c r="AT103" s="29">
        <f t="shared" ref="AT103" si="850">LN(G103/I103)</f>
        <v>2.3334491607919635E-3</v>
      </c>
      <c r="AU103" s="29">
        <f t="shared" ref="AU103" si="851">LN(N103/P103)</f>
        <v>2.4428317376554392E-3</v>
      </c>
      <c r="AV103" s="29">
        <f t="shared" si="191"/>
        <v>0.95465062471078144</v>
      </c>
      <c r="AW103" s="29">
        <f t="shared" si="192"/>
        <v>6.2437278739643637E-3</v>
      </c>
      <c r="AX103" s="29">
        <f t="shared" si="193"/>
        <v>2.2284677893028384E-3</v>
      </c>
      <c r="AY103" s="72">
        <f t="shared" ref="AY103" si="852">IF(AM102&lt;0,1,0)</f>
        <v>0</v>
      </c>
      <c r="BA103" t="str">
        <f t="shared" si="731"/>
        <v/>
      </c>
      <c r="BB103" t="str">
        <f t="shared" si="732"/>
        <v/>
      </c>
      <c r="BC103" t="str">
        <f t="shared" si="733"/>
        <v/>
      </c>
      <c r="BD103" t="str">
        <f t="shared" si="734"/>
        <v/>
      </c>
      <c r="BE103" s="29" t="str">
        <f t="shared" ref="BE103:BE106" si="853">IF(MAX(AZ103:BD103)=0,"",MAX(AZ103:BD103)*AM103)</f>
        <v/>
      </c>
    </row>
    <row r="104" spans="1:57">
      <c r="A104" s="1">
        <v>42661</v>
      </c>
      <c r="B104" s="74">
        <f t="shared" si="146"/>
        <v>2</v>
      </c>
      <c r="C104">
        <v>3037.4</v>
      </c>
      <c r="D104">
        <v>3039.8</v>
      </c>
      <c r="E104">
        <v>3043.61</v>
      </c>
      <c r="F104">
        <v>3042.28</v>
      </c>
      <c r="G104">
        <v>3056.87</v>
      </c>
      <c r="H104">
        <v>3058.07</v>
      </c>
      <c r="I104">
        <v>3037.4</v>
      </c>
      <c r="J104">
        <v>1123</v>
      </c>
      <c r="K104">
        <v>931</v>
      </c>
      <c r="L104">
        <v>3056.85</v>
      </c>
      <c r="M104">
        <v>3056.06</v>
      </c>
      <c r="N104">
        <v>3083.88</v>
      </c>
      <c r="O104" s="72">
        <v>3084.19</v>
      </c>
      <c r="P104" s="72">
        <v>3055.05</v>
      </c>
      <c r="Q104" s="72">
        <v>1500</v>
      </c>
      <c r="R104" s="72">
        <v>1314</v>
      </c>
      <c r="S104">
        <f t="shared" si="757"/>
        <v>3084.19</v>
      </c>
      <c r="T104">
        <f t="shared" si="758"/>
        <v>3037.4</v>
      </c>
      <c r="U104" s="73">
        <f t="shared" si="147"/>
        <v>1.5287175790244934E-2</v>
      </c>
      <c r="V104">
        <f t="shared" si="759"/>
        <v>1500</v>
      </c>
      <c r="W104">
        <f t="shared" si="760"/>
        <v>931</v>
      </c>
      <c r="Y104" s="29">
        <f t="shared" ref="Y104" si="854">(S104-T104)/(C104)</f>
        <v>1.5404622374399145E-2</v>
      </c>
      <c r="Z104" s="29">
        <f t="shared" ref="Z104" si="855">LN(C104/N103)</f>
        <v>-1.240423482296878E-3</v>
      </c>
      <c r="AA104" s="29">
        <f t="shared" si="170"/>
        <v>-1.005176660644128E-4</v>
      </c>
      <c r="AB104" s="29">
        <f t="shared" si="171"/>
        <v>1.518665812418051E-2</v>
      </c>
      <c r="AC104" s="29">
        <f t="shared" ref="AC104" si="856">LN(D104/C104)</f>
        <v>7.8983746619120483E-4</v>
      </c>
      <c r="AD104" s="29">
        <f t="shared" ref="AD104" si="857">LN(E104/C104)</f>
        <v>2.0424245836629085E-3</v>
      </c>
      <c r="AE104" s="29">
        <f t="shared" ref="AE104" si="858">LN(F104/C104)</f>
        <v>1.6053479946436544E-3</v>
      </c>
      <c r="AF104" s="29">
        <f t="shared" ref="AF104" si="859">+LN(G104/C104)</f>
        <v>6.3896303387845485E-3</v>
      </c>
      <c r="AG104" s="29">
        <f t="shared" ref="AG104" si="860">LN(H104/I104)</f>
        <v>6.7821117091346993E-3</v>
      </c>
      <c r="AH104" s="29">
        <f t="shared" ref="AH104" si="861">LN(O104/P104)</f>
        <v>9.493103002539114E-3</v>
      </c>
      <c r="AI104" s="29">
        <f t="shared" ref="AI104" si="862">LN(L104/G104)</f>
        <v>-6.5426614238084375E-6</v>
      </c>
      <c r="AJ104" s="73">
        <f t="shared" ref="AJ104" si="863">(C104-I104)/(H104-I104)</f>
        <v>0</v>
      </c>
      <c r="AK104" s="73">
        <f t="shared" ref="AK104" si="864">(N103-I104)/(H104-I104)</f>
        <v>0.18238993710691673</v>
      </c>
      <c r="AL104" s="29">
        <f t="shared" ref="AL104" si="865">LN(M104/L104)</f>
        <v>-2.5846937200060512E-4</v>
      </c>
      <c r="AM104" s="29">
        <f t="shared" ref="AM104" si="866">LN(N104/L104)</f>
        <v>8.8035704468198816E-3</v>
      </c>
      <c r="AN104" s="29">
        <f t="shared" ref="AN104" si="867">LN(N104/C104)</f>
        <v>1.518665812418051E-2</v>
      </c>
      <c r="AO104" s="32">
        <f t="shared" ref="AO104" si="868">+(G104-I104)/(H104-I104)</f>
        <v>0.94194484760521202</v>
      </c>
      <c r="AP104" s="32">
        <f t="shared" ref="AP104" si="869">+(N104-P104)/(O104-P104)</f>
        <v>0.98936170212766139</v>
      </c>
      <c r="AQ104" s="73">
        <f t="shared" ref="AQ104" si="870">+(N104-T104)/(S104-T104)</f>
        <v>0.99337465270357028</v>
      </c>
      <c r="AR104" s="29">
        <f t="shared" ref="AR104" si="871">LN(N104/C104)</f>
        <v>1.518665812418051E-2</v>
      </c>
      <c r="AS104" s="32">
        <f t="shared" ref="AS104" si="872">(N104-L104)/(S104-T104)</f>
        <v>0.57768754007266987</v>
      </c>
      <c r="AT104" s="29">
        <f t="shared" ref="AT104" si="873">LN(G104/I104)</f>
        <v>6.3896303387845485E-3</v>
      </c>
      <c r="AU104" s="29">
        <f t="shared" ref="AU104" si="874">LN(N104/P104)</f>
        <v>9.392585336474607E-3</v>
      </c>
      <c r="AV104" s="29">
        <f t="shared" si="191"/>
        <v>0.21163719338277479</v>
      </c>
      <c r="AW104" s="29">
        <f t="shared" si="192"/>
        <v>-8.6890451210462696E-3</v>
      </c>
      <c r="AX104" s="29">
        <f t="shared" si="193"/>
        <v>-7.7041125516966284E-3</v>
      </c>
      <c r="AY104" s="72">
        <f t="shared" ref="AY104" si="875">IF(AM103&lt;0,1,0)</f>
        <v>1</v>
      </c>
      <c r="BA104">
        <f t="shared" si="731"/>
        <v>1</v>
      </c>
      <c r="BB104" t="str">
        <f t="shared" si="732"/>
        <v/>
      </c>
      <c r="BC104" t="str">
        <f t="shared" si="733"/>
        <v/>
      </c>
      <c r="BD104" t="str">
        <f t="shared" si="734"/>
        <v/>
      </c>
      <c r="BE104" s="29">
        <f t="shared" si="853"/>
        <v>8.8035704468198816E-3</v>
      </c>
    </row>
    <row r="105" spans="1:57">
      <c r="A105" s="1">
        <v>42662</v>
      </c>
      <c r="B105" s="74">
        <f t="shared" si="146"/>
        <v>3</v>
      </c>
      <c r="C105">
        <v>3085.75</v>
      </c>
      <c r="D105">
        <v>3087.63</v>
      </c>
      <c r="E105">
        <v>3086.61</v>
      </c>
      <c r="F105">
        <v>3085.98</v>
      </c>
      <c r="G105">
        <v>3087.54</v>
      </c>
      <c r="H105">
        <v>3096.22</v>
      </c>
      <c r="I105">
        <v>3084.84</v>
      </c>
      <c r="J105">
        <v>952</v>
      </c>
      <c r="K105">
        <v>940</v>
      </c>
      <c r="L105">
        <v>3087.68</v>
      </c>
      <c r="M105">
        <v>3088.23</v>
      </c>
      <c r="N105">
        <v>3084.72</v>
      </c>
      <c r="O105" s="72">
        <v>3089.32</v>
      </c>
      <c r="P105" s="72">
        <v>3076.77</v>
      </c>
      <c r="Q105" s="72">
        <v>1347</v>
      </c>
      <c r="R105" s="72">
        <v>1446</v>
      </c>
      <c r="S105">
        <f t="shared" ref="S105:S109" si="876">MAX(H105,O105)</f>
        <v>3096.22</v>
      </c>
      <c r="T105">
        <f t="shared" ref="T105:T109" si="877">MIN(I105,P105)</f>
        <v>3076.77</v>
      </c>
      <c r="U105" s="73">
        <f t="shared" si="147"/>
        <v>6.3016672195759958E-3</v>
      </c>
      <c r="V105">
        <f t="shared" ref="V105:V109" si="878">IF(S105=H105,J105,Q105)</f>
        <v>952</v>
      </c>
      <c r="W105">
        <f t="shared" ref="W105:W109" si="879">IF(T105=I105,K105,R105)</f>
        <v>1446</v>
      </c>
      <c r="Y105" s="29">
        <f t="shared" ref="Y105:Y106" si="880">(S105-T105)/(C105)</f>
        <v>6.3031677874098094E-3</v>
      </c>
      <c r="Z105" s="29">
        <f t="shared" ref="Z105:Z106" si="881">LN(C105/N104)</f>
        <v>6.061952036878664E-4</v>
      </c>
      <c r="AA105" s="29">
        <f t="shared" si="170"/>
        <v>-3.7211211465543342E-3</v>
      </c>
      <c r="AB105" s="29">
        <f t="shared" si="171"/>
        <v>2.5805460730217297E-3</v>
      </c>
      <c r="AC105" s="29">
        <f t="shared" ref="AC105:AC106" si="882">LN(D105/C105)</f>
        <v>6.0906668895068634E-4</v>
      </c>
      <c r="AD105" s="29">
        <f t="shared" ref="AD105:AD106" si="883">LN(E105/C105)</f>
        <v>2.7866164824001899E-4</v>
      </c>
      <c r="AE105" s="29">
        <f t="shared" ref="AE105:AE106" si="884">LN(F105/C105)</f>
        <v>7.4533396667318322E-5</v>
      </c>
      <c r="AF105" s="29">
        <f t="shared" ref="AF105:AF106" si="885">+LN(G105/C105)</f>
        <v>5.7991769386019727E-4</v>
      </c>
      <c r="AG105" s="29">
        <f t="shared" ref="AG105:AG106" si="886">LN(H105/I105)</f>
        <v>3.6822204794030246E-3</v>
      </c>
      <c r="AH105" s="29">
        <f t="shared" ref="AH105:AH106" si="887">LN(O105/P105)</f>
        <v>4.0706565521130998E-3</v>
      </c>
      <c r="AI105" s="29">
        <f t="shared" ref="AI105:AI106" si="888">LN(L105/G105)</f>
        <v>4.5342514120614605E-5</v>
      </c>
      <c r="AJ105" s="73">
        <f t="shared" ref="AJ105:AJ106" si="889">(C105-I105)/(H105-I105)</f>
        <v>7.9964850615103875E-2</v>
      </c>
      <c r="AK105" s="73">
        <f t="shared" ref="AK105:AK106" si="890">(N104-I105)/(H105-I105)</f>
        <v>-8.4358523725840559E-2</v>
      </c>
      <c r="AL105" s="29">
        <f t="shared" ref="AL105:AL106" si="891">LN(M105/L105)</f>
        <v>1.7811140429650922E-4</v>
      </c>
      <c r="AM105" s="29">
        <f t="shared" ref="AM105:AM106" si="892">LN(N105/L105)</f>
        <v>-9.5910836203293387E-4</v>
      </c>
      <c r="AN105" s="29">
        <f t="shared" ref="AN105:AN106" si="893">LN(N105/C105)</f>
        <v>-3.338481540520724E-4</v>
      </c>
      <c r="AO105" s="32">
        <f t="shared" ref="AO105:AO106" si="894">+(G105-I105)/(H105-I105)</f>
        <v>0.23725834797890158</v>
      </c>
      <c r="AP105" s="32">
        <f t="shared" ref="AP105:AP106" si="895">+(N105-P105)/(O105-P105)</f>
        <v>0.63346613545814368</v>
      </c>
      <c r="AQ105" s="73">
        <f t="shared" ref="AQ105:AQ106" si="896">+(N105-T105)/(S105-T105)</f>
        <v>0.40874035989716673</v>
      </c>
      <c r="AR105" s="29">
        <f t="shared" ref="AR105:AR106" si="897">LN(N105/C105)</f>
        <v>-3.338481540520724E-4</v>
      </c>
      <c r="AS105" s="32">
        <f t="shared" ref="AS105:AS106" si="898">(N105-L105)/(S105-T105)</f>
        <v>-0.15218508997429636</v>
      </c>
      <c r="AT105" s="29">
        <f t="shared" ref="AT105:AT106" si="899">LN(G105/I105)</f>
        <v>8.7486518076090641E-4</v>
      </c>
      <c r="AU105" s="29">
        <f t="shared" ref="AU105:AU106" si="900">LN(N105/P105)</f>
        <v>2.5805460730217297E-3</v>
      </c>
      <c r="AV105" s="29">
        <f t="shared" si="191"/>
        <v>0.99337465270357028</v>
      </c>
      <c r="AW105" s="29">
        <f t="shared" si="192"/>
        <v>8.8035704468198816E-3</v>
      </c>
      <c r="AX105" s="29">
        <f t="shared" si="193"/>
        <v>1.518665812418051E-2</v>
      </c>
      <c r="AY105" s="72">
        <f t="shared" ref="AY105:AY106" si="901">IF(AM104&lt;0,1,0)</f>
        <v>0</v>
      </c>
      <c r="BA105" t="str">
        <f t="shared" ref="BA105:BA106" si="902">IF(B105=2,IF(AQ104&lt;0.226,IF(AND(ABS(Z105)&lt;0.03,AJ105&lt;0.8),IF(AND(AO105&lt;0.5 &amp; Q104&lt;14),2,1),0),IF(AQ104&lt;0.8,IF(AND(AO105&gt;0.2,AF105&gt;-0.03,Z105&gt;-0.01),1,0),0)),"")</f>
        <v/>
      </c>
      <c r="BB105">
        <f t="shared" ref="BB105:BB106" si="903">IF(B105=3,IF(AQ104&lt;0.85,IF(AND(K105&gt;942,AO105&gt;0.9),0.25,1)*IF(AM104&lt;-0.004,1,0.5),0),"")</f>
        <v>0</v>
      </c>
      <c r="BC105" t="str">
        <f t="shared" ref="BC105:BC106" si="904">IF(B105=4,IF(AQ104&lt;0.6,IF(AL105&gt;=0,IF(K105&lt;1018,2,1),0),IF(AQ104&gt;0.85,IF(AL105&lt;=0,-0.5,0),0)),"")</f>
        <v/>
      </c>
      <c r="BD105" t="str">
        <f t="shared" si="734"/>
        <v/>
      </c>
      <c r="BE105" s="29" t="str">
        <f t="shared" si="853"/>
        <v/>
      </c>
    </row>
    <row r="106" spans="1:57">
      <c r="A106" s="1">
        <v>42663</v>
      </c>
      <c r="B106" s="74">
        <f t="shared" si="146"/>
        <v>4</v>
      </c>
      <c r="C106">
        <v>3084.91</v>
      </c>
      <c r="D106">
        <v>3083.83</v>
      </c>
      <c r="E106">
        <v>3085.25</v>
      </c>
      <c r="F106">
        <v>3087.99</v>
      </c>
      <c r="G106">
        <v>3082.03</v>
      </c>
      <c r="H106">
        <v>3089.68</v>
      </c>
      <c r="I106">
        <v>3076.29</v>
      </c>
      <c r="J106">
        <v>1001</v>
      </c>
      <c r="K106">
        <v>1051</v>
      </c>
      <c r="L106">
        <v>3082.03</v>
      </c>
      <c r="M106">
        <v>3080.75</v>
      </c>
      <c r="N106">
        <v>3084.46</v>
      </c>
      <c r="O106">
        <v>3087.44</v>
      </c>
      <c r="P106">
        <v>3079.83</v>
      </c>
      <c r="Q106" s="72">
        <v>1406</v>
      </c>
      <c r="R106" s="72">
        <v>1314</v>
      </c>
      <c r="S106">
        <f t="shared" si="876"/>
        <v>3089.68</v>
      </c>
      <c r="T106">
        <f t="shared" si="877"/>
        <v>3076.29</v>
      </c>
      <c r="U106" s="73">
        <f t="shared" si="147"/>
        <v>4.3432001934456954E-3</v>
      </c>
      <c r="V106">
        <f t="shared" si="878"/>
        <v>1001</v>
      </c>
      <c r="W106">
        <f t="shared" si="879"/>
        <v>1051</v>
      </c>
      <c r="Y106" s="29">
        <f t="shared" si="880"/>
        <v>4.3404831907575495E-3</v>
      </c>
      <c r="Z106" s="29">
        <f t="shared" si="881"/>
        <v>6.1592024176579727E-5</v>
      </c>
      <c r="AA106" s="29">
        <f t="shared" si="170"/>
        <v>-1.690924159077235E-3</v>
      </c>
      <c r="AB106" s="29">
        <f t="shared" si="171"/>
        <v>2.6522760343685105E-3</v>
      </c>
      <c r="AC106" s="29">
        <f t="shared" si="882"/>
        <v>-3.5015254688461008E-4</v>
      </c>
      <c r="AD106" s="29">
        <f t="shared" si="883"/>
        <v>1.1020783913030919E-4</v>
      </c>
      <c r="AE106" s="29">
        <f t="shared" si="884"/>
        <v>9.9791030329179128E-4</v>
      </c>
      <c r="AF106" s="29">
        <f t="shared" si="885"/>
        <v>-9.340127224753003E-4</v>
      </c>
      <c r="AG106" s="29">
        <f t="shared" si="886"/>
        <v>4.3432001934456954E-3</v>
      </c>
      <c r="AH106" s="29">
        <f t="shared" si="887"/>
        <v>2.4678679098891266E-3</v>
      </c>
      <c r="AI106" s="29">
        <f t="shared" si="888"/>
        <v>0</v>
      </c>
      <c r="AJ106" s="73">
        <f t="shared" si="889"/>
        <v>0.64376400298730196</v>
      </c>
      <c r="AK106" s="73">
        <f t="shared" si="890"/>
        <v>0.62957430918595347</v>
      </c>
      <c r="AL106" s="29">
        <f t="shared" si="891"/>
        <v>-4.1539695345480085E-4</v>
      </c>
      <c r="AM106" s="29">
        <f t="shared" si="892"/>
        <v>7.8813072778278603E-4</v>
      </c>
      <c r="AN106" s="29">
        <f t="shared" si="893"/>
        <v>-1.4588199469244426E-4</v>
      </c>
      <c r="AO106" s="32">
        <f t="shared" si="894"/>
        <v>0.42867811799852806</v>
      </c>
      <c r="AP106" s="32">
        <f t="shared" si="895"/>
        <v>0.60840998685939973</v>
      </c>
      <c r="AQ106" s="73">
        <f t="shared" si="896"/>
        <v>0.61015683345781557</v>
      </c>
      <c r="AR106" s="29">
        <f t="shared" si="897"/>
        <v>-1.4588199469244426E-4</v>
      </c>
      <c r="AS106" s="32">
        <f t="shared" si="898"/>
        <v>0.18147871545928748</v>
      </c>
      <c r="AT106" s="29">
        <f t="shared" si="899"/>
        <v>1.8641453065856705E-3</v>
      </c>
      <c r="AU106" s="29">
        <f t="shared" si="900"/>
        <v>1.5022008603341507E-3</v>
      </c>
      <c r="AV106" s="29">
        <f t="shared" si="191"/>
        <v>0.40874035989716673</v>
      </c>
      <c r="AW106" s="29">
        <f t="shared" si="192"/>
        <v>-9.5910836203293387E-4</v>
      </c>
      <c r="AX106" s="29">
        <f t="shared" si="193"/>
        <v>-3.338481540520724E-4</v>
      </c>
      <c r="AY106" s="72">
        <f t="shared" si="901"/>
        <v>1</v>
      </c>
      <c r="BA106" t="str">
        <f t="shared" si="902"/>
        <v/>
      </c>
      <c r="BB106" t="str">
        <f t="shared" si="903"/>
        <v/>
      </c>
      <c r="BC106">
        <f t="shared" si="904"/>
        <v>0</v>
      </c>
      <c r="BD106" t="str">
        <f t="shared" si="734"/>
        <v/>
      </c>
      <c r="BE106" s="29" t="str">
        <f t="shared" si="853"/>
        <v/>
      </c>
    </row>
    <row r="107" spans="1:57">
      <c r="A107" s="1">
        <v>42664</v>
      </c>
      <c r="B107" s="74">
        <f t="shared" si="146"/>
        <v>5</v>
      </c>
      <c r="C107">
        <v>3081.39</v>
      </c>
      <c r="D107">
        <v>3080.41</v>
      </c>
      <c r="E107">
        <v>3078.43</v>
      </c>
      <c r="F107">
        <v>3081.99</v>
      </c>
      <c r="G107">
        <v>3073.44</v>
      </c>
      <c r="H107">
        <v>3101.85</v>
      </c>
      <c r="I107">
        <v>3069.27</v>
      </c>
      <c r="J107">
        <v>1045</v>
      </c>
      <c r="K107">
        <v>1124</v>
      </c>
      <c r="L107">
        <v>3073.44</v>
      </c>
      <c r="M107">
        <v>3075.69</v>
      </c>
      <c r="N107">
        <v>3090.94</v>
      </c>
      <c r="O107">
        <v>3091.3</v>
      </c>
      <c r="P107">
        <v>3070.42</v>
      </c>
      <c r="Q107" s="72">
        <v>1500</v>
      </c>
      <c r="R107" s="72">
        <v>1323</v>
      </c>
      <c r="S107">
        <f t="shared" si="876"/>
        <v>3101.85</v>
      </c>
      <c r="T107">
        <f t="shared" si="877"/>
        <v>3069.27</v>
      </c>
      <c r="U107" s="73">
        <f t="shared" si="147"/>
        <v>1.0558959378263257E-2</v>
      </c>
      <c r="V107">
        <f t="shared" si="878"/>
        <v>1045</v>
      </c>
      <c r="W107">
        <f t="shared" si="879"/>
        <v>1124</v>
      </c>
      <c r="Y107" s="29">
        <f t="shared" ref="Y107:Y108" si="905">(S107-T107)/(C107)</f>
        <v>1.0573150428864872E-2</v>
      </c>
      <c r="Z107" s="29">
        <f t="shared" ref="Z107:Z108" si="906">LN(C107/N106)</f>
        <v>-9.9580763518179001E-4</v>
      </c>
      <c r="AA107" s="29">
        <f t="shared" si="170"/>
        <v>-3.5234559179519055E-3</v>
      </c>
      <c r="AB107" s="29">
        <f t="shared" si="171"/>
        <v>7.0355034603115313E-3</v>
      </c>
      <c r="AC107" s="29">
        <f t="shared" ref="AC107:AC108" si="907">LN(D107/C107)</f>
        <v>-3.1808887281741004E-4</v>
      </c>
      <c r="AD107" s="29">
        <f t="shared" ref="AD107:AD108" si="908">LN(E107/C107)</f>
        <v>-9.610671181409725E-4</v>
      </c>
      <c r="AE107" s="29">
        <f t="shared" ref="AE107:AE108" si="909">LN(F107/C107)</f>
        <v>1.9469836417524585E-4</v>
      </c>
      <c r="AF107" s="29">
        <f t="shared" ref="AF107:AF108" si="910">+LN(G107/C107)</f>
        <v>-2.5833384256865161E-3</v>
      </c>
      <c r="AG107" s="29">
        <f t="shared" ref="AG107:AG108" si="911">LN(H107/I107)</f>
        <v>1.0558959378263257E-2</v>
      </c>
      <c r="AH107" s="29">
        <f t="shared" ref="AH107:AH108" si="912">LN(O107/P107)</f>
        <v>6.7773543499362919E-3</v>
      </c>
      <c r="AI107" s="29">
        <f t="shared" ref="AI107:AI108" si="913">LN(L107/G107)</f>
        <v>0</v>
      </c>
      <c r="AJ107" s="73">
        <f t="shared" ref="AJ107:AJ108" si="914">(C107-I107)/(H107-I107)</f>
        <v>0.3720073664825021</v>
      </c>
      <c r="AK107" s="73">
        <f t="shared" ref="AK107:AK108" si="915">(N106-I107)/(H107-I107)</f>
        <v>0.46623695518723413</v>
      </c>
      <c r="AL107" s="29">
        <f t="shared" ref="AL107:AL108" si="916">LN(M107/L107)</f>
        <v>7.3181087419370522E-4</v>
      </c>
      <c r="AM107" s="29">
        <f t="shared" ref="AM107:AM108" si="917">LN(N107/L107)</f>
        <v>5.6777963113264999E-3</v>
      </c>
      <c r="AN107" s="29">
        <f t="shared" ref="AN107:AN108" si="918">LN(N107/C107)</f>
        <v>3.0944578856399044E-3</v>
      </c>
      <c r="AO107" s="32">
        <f t="shared" ref="AO107:AO108" si="919">+(G107-I107)/(H107-I107)</f>
        <v>0.12799263351749793</v>
      </c>
      <c r="AP107" s="32">
        <f t="shared" ref="AP107:AP108" si="920">+(N107-P107)/(O107-P107)</f>
        <v>0.98275862068964914</v>
      </c>
      <c r="AQ107" s="73">
        <f t="shared" ref="AQ107:AQ108" si="921">+(N107-T107)/(S107-T107)</f>
        <v>0.66513198281154451</v>
      </c>
      <c r="AR107" s="29">
        <f t="shared" ref="AR107:AR108" si="922">LN(N107/C107)</f>
        <v>3.0944578856399044E-3</v>
      </c>
      <c r="AS107" s="32">
        <f t="shared" ref="AS107:AS108" si="923">(N107-L107)/(S107-T107)</f>
        <v>0.53713934929404661</v>
      </c>
      <c r="AT107" s="29">
        <f t="shared" ref="AT107:AT108" si="924">LN(G107/I107)</f>
        <v>1.3577071489849581E-3</v>
      </c>
      <c r="AU107" s="29">
        <f t="shared" ref="AU107:AU108" si="925">LN(N107/P107)</f>
        <v>6.6608917084317798E-3</v>
      </c>
      <c r="AV107" s="29">
        <f t="shared" si="191"/>
        <v>0.61015683345781557</v>
      </c>
      <c r="AW107" s="29">
        <f t="shared" si="192"/>
        <v>7.8813072778278603E-4</v>
      </c>
      <c r="AX107" s="29">
        <f t="shared" si="193"/>
        <v>-1.4588199469244426E-4</v>
      </c>
      <c r="AY107" s="72">
        <f t="shared" ref="AY107:AY108" si="926">IF(AM106&lt;0,1,0)</f>
        <v>0</v>
      </c>
      <c r="BA107" t="str">
        <f t="shared" ref="BA107" si="927">IF(B107=2,IF(AQ106&lt;0.226,IF(AND(ABS(Z107)&lt;0.03,AJ107&lt;0.8),IF(AND(AO107&lt;0.5 &amp; Q106&lt;14),2,1),0),IF(AQ106&lt;0.8,IF(AND(AO107&gt;0.2,AF107&gt;-0.03,Z107&gt;-0.01),1,0),0)),"")</f>
        <v/>
      </c>
      <c r="BB107" t="str">
        <f t="shared" ref="BB107" si="928">IF(B107=3,IF(AQ106&lt;0.85,IF(AND(K107&gt;942,AO107&gt;0.9),0.25,1)*IF(AM106&lt;-0.004,1,0.5),0),"")</f>
        <v/>
      </c>
      <c r="BC107" t="str">
        <f t="shared" ref="BC107" si="929">IF(B107=4,IF(AQ106&lt;0.6,IF(AL107&gt;=0,IF(K107&lt;1018,2,1),0),IF(AQ106&gt;0.85,IF(AL107&lt;=0,-0.5,0),0)),"")</f>
        <v/>
      </c>
      <c r="BD107">
        <f t="shared" ref="BD107" si="930">IF(B107=5,IF(AQ106&lt;0.4,IF(AL107&gt; -0.004,1,0),IF(AQ106&lt;0.95,IF(AND(AJ107&lt;0.85,AO107&lt;0.95,AL107&gt;0,K107&lt;1115),0.5,0),0)),"")</f>
        <v>0</v>
      </c>
      <c r="BE107" s="29" t="str">
        <f t="shared" ref="BE107" si="931">IF(MAX(AZ107:BD107)=0,"",MAX(AZ107:BD107)*AM107)</f>
        <v/>
      </c>
    </row>
    <row r="108" spans="1:57">
      <c r="A108" s="1">
        <v>42667</v>
      </c>
      <c r="B108" s="74">
        <f t="shared" si="146"/>
        <v>1</v>
      </c>
      <c r="C108">
        <v>3092.05</v>
      </c>
      <c r="D108">
        <v>3093.17</v>
      </c>
      <c r="E108">
        <v>3095.7</v>
      </c>
      <c r="F108">
        <v>3094.99</v>
      </c>
      <c r="G108">
        <v>3130.7</v>
      </c>
      <c r="H108">
        <v>3135.92</v>
      </c>
      <c r="I108">
        <v>3090.79</v>
      </c>
      <c r="J108">
        <v>1114</v>
      </c>
      <c r="K108">
        <v>952</v>
      </c>
      <c r="L108">
        <v>3131.51</v>
      </c>
      <c r="M108">
        <v>3132.35</v>
      </c>
      <c r="N108">
        <v>3128.21</v>
      </c>
      <c r="O108">
        <v>3137.03</v>
      </c>
      <c r="P108">
        <v>3124.16</v>
      </c>
      <c r="Q108" s="72">
        <v>1325</v>
      </c>
      <c r="R108" s="72">
        <v>1400</v>
      </c>
      <c r="S108">
        <f t="shared" si="876"/>
        <v>3137.03</v>
      </c>
      <c r="T108">
        <f t="shared" si="877"/>
        <v>3090.79</v>
      </c>
      <c r="U108" s="73">
        <f t="shared" si="147"/>
        <v>1.4849770776080394E-2</v>
      </c>
      <c r="V108">
        <f t="shared" si="878"/>
        <v>1325</v>
      </c>
      <c r="W108">
        <f t="shared" si="879"/>
        <v>952</v>
      </c>
      <c r="Y108" s="29">
        <f t="shared" si="905"/>
        <v>1.4954480037515639E-2</v>
      </c>
      <c r="Z108" s="29">
        <f t="shared" si="906"/>
        <v>3.5904958989899202E-4</v>
      </c>
      <c r="AA108" s="29">
        <f t="shared" si="170"/>
        <v>-2.8155364603829123E-3</v>
      </c>
      <c r="AB108" s="29">
        <f t="shared" si="171"/>
        <v>1.2034234315697417E-2</v>
      </c>
      <c r="AC108" s="29">
        <f t="shared" si="907"/>
        <v>3.6215365411136093E-4</v>
      </c>
      <c r="AD108" s="29">
        <f t="shared" si="908"/>
        <v>1.1797504499510892E-3</v>
      </c>
      <c r="AE108" s="29">
        <f t="shared" si="909"/>
        <v>9.5037375587880726E-4</v>
      </c>
      <c r="AF108" s="29">
        <f t="shared" si="910"/>
        <v>1.2422320362712822E-2</v>
      </c>
      <c r="AG108" s="29">
        <f t="shared" si="911"/>
        <v>1.449587029493977E-2</v>
      </c>
      <c r="AH108" s="29">
        <f t="shared" si="912"/>
        <v>4.1110453846600233E-3</v>
      </c>
      <c r="AI108" s="29">
        <f t="shared" si="913"/>
        <v>2.5869461564447254E-4</v>
      </c>
      <c r="AJ108" s="73">
        <f t="shared" si="914"/>
        <v>2.7919344117000117E-2</v>
      </c>
      <c r="AK108" s="73">
        <f t="shared" si="915"/>
        <v>3.3237314425014534E-3</v>
      </c>
      <c r="AL108" s="29">
        <f t="shared" si="916"/>
        <v>2.6820522969383663E-4</v>
      </c>
      <c r="AM108" s="29">
        <f t="shared" si="917"/>
        <v>-1.0543603566009604E-3</v>
      </c>
      <c r="AN108" s="29">
        <f t="shared" si="918"/>
        <v>1.1626654621756442E-2</v>
      </c>
      <c r="AO108" s="32">
        <f t="shared" si="919"/>
        <v>0.88433414580101388</v>
      </c>
      <c r="AP108" s="32">
        <f t="shared" si="920"/>
        <v>0.31468531468532035</v>
      </c>
      <c r="AQ108" s="73">
        <f t="shared" si="921"/>
        <v>0.80925605536331924</v>
      </c>
      <c r="AR108" s="29">
        <f t="shared" si="922"/>
        <v>1.1626654621756442E-2</v>
      </c>
      <c r="AS108" s="32">
        <f t="shared" si="923"/>
        <v>-7.1366782006923979E-2</v>
      </c>
      <c r="AT108" s="29">
        <f t="shared" si="924"/>
        <v>1.2829900056653723E-2</v>
      </c>
      <c r="AU108" s="29">
        <f t="shared" si="925"/>
        <v>1.2955089242769593E-3</v>
      </c>
      <c r="AV108" s="29">
        <f t="shared" si="191"/>
        <v>0.66513198281154451</v>
      </c>
      <c r="AW108" s="29">
        <f t="shared" si="192"/>
        <v>5.6777963113264999E-3</v>
      </c>
      <c r="AX108" s="29">
        <f t="shared" si="193"/>
        <v>3.0944578856399044E-3</v>
      </c>
      <c r="AY108" s="72">
        <f t="shared" si="926"/>
        <v>0</v>
      </c>
      <c r="BA108" t="str">
        <f t="shared" ref="BA108:BA111" si="932">IF(B108=2,IF(AQ107&lt;0.226,IF(AND(ABS(Z108)&lt;0.03,AJ108&lt;0.8),IF(AND(AO108&lt;0.5 &amp; Q107&lt;14),2,1),0),IF(AQ107&lt;0.8,IF(AND(AO108&gt;0.2,AF108&gt;-0.03,Z108&gt;-0.01),1,0),0)),"")</f>
        <v/>
      </c>
      <c r="BB108" t="str">
        <f t="shared" ref="BB108:BB111" si="933">IF(B108=3,IF(AQ107&lt;0.85,IF(AND(K108&gt;942,AO108&gt;0.9),0.25,1)*IF(AM107&lt;-0.004,1,0.5),0),"")</f>
        <v/>
      </c>
      <c r="BC108" t="str">
        <f t="shared" ref="BC108:BC111" si="934">IF(B108=4,IF(AQ107&lt;0.6,IF(AL108&gt;=0,IF(K108&lt;1018,2,1),0),IF(AQ107&gt;0.85,IF(AL108&lt;=0,-0.5,0),0)),"")</f>
        <v/>
      </c>
      <c r="BD108" t="str">
        <f t="shared" ref="BD108:BD111" si="935">IF(B108=5,IF(AQ107&lt;0.4,IF(AL108&gt; -0.004,1,0),IF(AQ107&lt;0.95,IF(AND(AJ108&lt;0.85,AO108&lt;0.95,AL108&gt;0,K108&lt;1115),0.5,0),0)),"")</f>
        <v/>
      </c>
      <c r="BE108" s="29" t="str">
        <f t="shared" ref="BE108:BE111" si="936">IF(MAX(AZ108:BD108)=0,"",MAX(AZ108:BD108)*AM108)</f>
        <v/>
      </c>
    </row>
    <row r="109" spans="1:57">
      <c r="A109" s="1">
        <v>42668</v>
      </c>
      <c r="B109" s="74">
        <f t="shared" si="146"/>
        <v>2</v>
      </c>
      <c r="C109">
        <v>3127.97</v>
      </c>
      <c r="D109">
        <v>3125.98</v>
      </c>
      <c r="E109">
        <v>3130.98</v>
      </c>
      <c r="F109">
        <v>3128.49</v>
      </c>
      <c r="G109">
        <v>3124.89</v>
      </c>
      <c r="H109">
        <v>3132.49</v>
      </c>
      <c r="I109">
        <v>3122.48</v>
      </c>
      <c r="J109">
        <v>938</v>
      </c>
      <c r="K109">
        <v>1052</v>
      </c>
      <c r="L109">
        <v>3125.39</v>
      </c>
      <c r="M109">
        <v>3125.12</v>
      </c>
      <c r="N109">
        <v>3131.94</v>
      </c>
      <c r="O109">
        <v>3132.5</v>
      </c>
      <c r="P109">
        <v>3121.05</v>
      </c>
      <c r="Q109" s="72">
        <v>1500</v>
      </c>
      <c r="R109" s="72">
        <v>1337</v>
      </c>
      <c r="S109">
        <f t="shared" si="876"/>
        <v>3132.5</v>
      </c>
      <c r="T109">
        <f t="shared" si="877"/>
        <v>3121.05</v>
      </c>
      <c r="U109" s="73">
        <f t="shared" si="147"/>
        <v>3.6619241215228391E-3</v>
      </c>
      <c r="V109">
        <f t="shared" si="878"/>
        <v>1500</v>
      </c>
      <c r="W109">
        <f t="shared" si="879"/>
        <v>1337</v>
      </c>
      <c r="Y109" s="29">
        <f t="shared" ref="Y109" si="937">(S109-T109)/(C109)</f>
        <v>3.660521040802763E-3</v>
      </c>
      <c r="Z109" s="29">
        <f t="shared" ref="Z109" si="938">LN(C109/N108)</f>
        <v>-7.6724135212836186E-5</v>
      </c>
      <c r="AA109" s="29">
        <f t="shared" si="170"/>
        <v>-1.7878693115156767E-4</v>
      </c>
      <c r="AB109" s="29">
        <f t="shared" si="171"/>
        <v>3.4831371903711436E-3</v>
      </c>
      <c r="AC109" s="29">
        <f t="shared" ref="AC109" si="939">LN(D109/C109)</f>
        <v>-6.3639781807104192E-4</v>
      </c>
      <c r="AD109" s="29">
        <f t="shared" ref="AD109" si="940">LN(E109/C109)</f>
        <v>9.6182274408548819E-4</v>
      </c>
      <c r="AE109" s="29">
        <f t="shared" ref="AE109" si="941">LN(F109/C109)</f>
        <v>1.6622818692908713E-4</v>
      </c>
      <c r="AF109" s="29">
        <f t="shared" ref="AF109" si="942">+LN(G109/C109)</f>
        <v>-9.8514927540347048E-4</v>
      </c>
      <c r="AG109" s="29">
        <f t="shared" ref="AG109" si="943">LN(H109/I109)</f>
        <v>3.2006575716193933E-3</v>
      </c>
      <c r="AH109" s="29">
        <f t="shared" ref="AH109" si="944">LN(O109/P109)</f>
        <v>3.6619241215228391E-3</v>
      </c>
      <c r="AI109" s="29">
        <f t="shared" ref="AI109" si="945">LN(L109/G109)</f>
        <v>1.5999283266234741E-4</v>
      </c>
      <c r="AJ109" s="73">
        <f t="shared" ref="AJ109" si="946">(C109-I109)/(H109-I109)</f>
        <v>0.54845154845153965</v>
      </c>
      <c r="AK109" s="73">
        <f t="shared" ref="AK109" si="947">(N108-I109)/(H109-I109)</f>
        <v>0.57242757242758779</v>
      </c>
      <c r="AL109" s="29">
        <f t="shared" ref="AL109" si="948">LN(M109/L109)</f>
        <v>-8.6392950388942765E-5</v>
      </c>
      <c r="AM109" s="29">
        <f t="shared" ref="AM109" si="949">LN(N109/L109)</f>
        <v>2.0935454554420036E-3</v>
      </c>
      <c r="AN109" s="29">
        <f t="shared" ref="AN109" si="950">LN(N109/C109)</f>
        <v>1.2683890127010205E-3</v>
      </c>
      <c r="AO109" s="32">
        <f t="shared" ref="AO109" si="951">+(G109-I109)/(H109-I109)</f>
        <v>0.24075924075923191</v>
      </c>
      <c r="AP109" s="32">
        <f t="shared" ref="AP109" si="952">+(N109-P109)/(O109-P109)</f>
        <v>0.9510917030567726</v>
      </c>
      <c r="AQ109" s="73">
        <f t="shared" ref="AQ109" si="953">+(N109-T109)/(S109-T109)</f>
        <v>0.9510917030567726</v>
      </c>
      <c r="AR109" s="29">
        <f t="shared" ref="AR109" si="954">LN(N109/C109)</f>
        <v>1.2683890127010205E-3</v>
      </c>
      <c r="AS109" s="32">
        <f t="shared" ref="AS109" si="955">(N109-L109)/(S109-T109)</f>
        <v>0.57205240174674987</v>
      </c>
      <c r="AT109" s="29">
        <f t="shared" ref="AT109" si="956">LN(G109/I109)</f>
        <v>7.7152469584680378E-4</v>
      </c>
      <c r="AU109" s="29">
        <f t="shared" ref="AU109" si="957">LN(N109/P109)</f>
        <v>3.4831371903711436E-3</v>
      </c>
      <c r="AV109" s="29">
        <f t="shared" si="191"/>
        <v>0.80925605536331924</v>
      </c>
      <c r="AW109" s="29">
        <f t="shared" si="192"/>
        <v>-1.0543603566009604E-3</v>
      </c>
      <c r="AX109" s="29">
        <f t="shared" si="193"/>
        <v>1.1626654621756442E-2</v>
      </c>
      <c r="AY109" s="72">
        <f t="shared" ref="AY109" si="958">IF(AM108&lt;0,1,0)</f>
        <v>1</v>
      </c>
      <c r="BA109">
        <f t="shared" si="932"/>
        <v>0</v>
      </c>
      <c r="BB109" t="str">
        <f t="shared" si="933"/>
        <v/>
      </c>
      <c r="BC109" t="str">
        <f t="shared" si="934"/>
        <v/>
      </c>
      <c r="BD109" t="str">
        <f t="shared" si="935"/>
        <v/>
      </c>
      <c r="BE109" s="29" t="str">
        <f t="shared" si="936"/>
        <v/>
      </c>
    </row>
    <row r="110" spans="1:57">
      <c r="A110" s="1">
        <v>42669</v>
      </c>
      <c r="B110" s="74">
        <f t="shared" si="146"/>
        <v>3</v>
      </c>
      <c r="C110">
        <v>3129.84</v>
      </c>
      <c r="D110">
        <v>3126.78</v>
      </c>
      <c r="E110">
        <v>3125.46</v>
      </c>
      <c r="F110">
        <v>3125.15</v>
      </c>
      <c r="G110">
        <v>3120.93</v>
      </c>
      <c r="H110">
        <v>3129.84</v>
      </c>
      <c r="I110">
        <v>3112.57</v>
      </c>
      <c r="J110">
        <v>931</v>
      </c>
      <c r="K110">
        <v>1110</v>
      </c>
      <c r="L110">
        <v>3120.37</v>
      </c>
      <c r="M110">
        <v>3119.27</v>
      </c>
      <c r="N110">
        <v>3116.31</v>
      </c>
      <c r="O110">
        <v>3121.51</v>
      </c>
      <c r="P110">
        <v>3110.39</v>
      </c>
      <c r="Q110" s="72">
        <v>1325</v>
      </c>
      <c r="R110" s="72">
        <v>1421</v>
      </c>
      <c r="S110">
        <f t="shared" ref="S110:S118" si="959">MAX(H110,O110)</f>
        <v>3129.84</v>
      </c>
      <c r="T110">
        <f t="shared" ref="T110:T118" si="960">MIN(I110,P110)</f>
        <v>3110.39</v>
      </c>
      <c r="U110" s="73">
        <f t="shared" si="147"/>
        <v>6.2337647763805407E-3</v>
      </c>
      <c r="V110">
        <f t="shared" ref="V110:V118" si="961">IF(S110=H110,J110,Q110)</f>
        <v>931</v>
      </c>
      <c r="W110">
        <f t="shared" ref="W110:W118" si="962">IF(T110=I110,K110,R110)</f>
        <v>1421</v>
      </c>
      <c r="Y110" s="29">
        <f t="shared" ref="Y110:Y111" si="963">(S110-T110)/(C110)</f>
        <v>6.2143751757279195E-3</v>
      </c>
      <c r="Z110" s="29">
        <f t="shared" ref="Z110:Z111" si="964">LN(C110/N109)</f>
        <v>-6.7073582231572495E-4</v>
      </c>
      <c r="AA110" s="29">
        <f t="shared" si="170"/>
        <v>-4.3322754533919126E-3</v>
      </c>
      <c r="AB110" s="29">
        <f t="shared" si="171"/>
        <v>1.9014893229885473E-3</v>
      </c>
      <c r="AC110" s="29">
        <f t="shared" ref="AC110:AC111" si="965">LN(D110/C110)</f>
        <v>-9.7816400675930135E-4</v>
      </c>
      <c r="AD110" s="29">
        <f t="shared" ref="AD110:AD111" si="966">LN(E110/C110)</f>
        <v>-1.4004126791111267E-3</v>
      </c>
      <c r="AE110" s="29">
        <f t="shared" ref="AE110:AE111" si="967">LN(F110/C110)</f>
        <v>-1.499602998217247E-3</v>
      </c>
      <c r="AF110" s="29">
        <f t="shared" ref="AF110:AF111" si="968">+LN(G110/C110)</f>
        <v>-2.8508507062511685E-3</v>
      </c>
      <c r="AG110" s="29">
        <f t="shared" ref="AG110:AG111" si="969">LN(H110/I110)</f>
        <v>5.5331335368489854E-3</v>
      </c>
      <c r="AH110" s="29">
        <f t="shared" ref="AH110:AH111" si="970">LN(O110/P110)</f>
        <v>3.5687388443104875E-3</v>
      </c>
      <c r="AI110" s="29">
        <f t="shared" ref="AI110:AI111" si="971">LN(L110/G110)</f>
        <v>-1.7944979459493974E-4</v>
      </c>
      <c r="AJ110" s="73">
        <f t="shared" ref="AJ110:AJ111" si="972">(C110-I110)/(H110-I110)</f>
        <v>1</v>
      </c>
      <c r="AK110" s="73">
        <f t="shared" ref="AK110:AK111" si="973">(N109-I110)/(H110-I110)</f>
        <v>1.1215981470758489</v>
      </c>
      <c r="AL110" s="29">
        <f t="shared" ref="AL110:AL111" si="974">LN(M110/L110)</f>
        <v>-3.525844476270026E-4</v>
      </c>
      <c r="AM110" s="29">
        <f t="shared" ref="AM110:AM111" si="975">LN(N110/L110)</f>
        <v>-1.3019749525458406E-3</v>
      </c>
      <c r="AN110" s="29">
        <f t="shared" ref="AN110:AN111" si="976">LN(N110/C110)</f>
        <v>-4.3322754533919126E-3</v>
      </c>
      <c r="AO110" s="32">
        <f t="shared" ref="AO110:AO111" si="977">+(G110-I110)/(H110-I110)</f>
        <v>0.48407643312100068</v>
      </c>
      <c r="AP110" s="32">
        <f t="shared" ref="AP110:AP111" si="978">+(N110-P110)/(O110-P110)</f>
        <v>0.53237410071941449</v>
      </c>
      <c r="AQ110" s="73">
        <f t="shared" ref="AQ110:AQ111" si="979">+(N110-T110)/(S110-T110)</f>
        <v>0.30437017994858556</v>
      </c>
      <c r="AR110" s="29">
        <f t="shared" ref="AR110:AR111" si="980">LN(N110/C110)</f>
        <v>-4.3322754533919126E-3</v>
      </c>
      <c r="AS110" s="32">
        <f t="shared" ref="AS110:AS111" si="981">(N110-L110)/(S110-T110)</f>
        <v>-0.20874035989716649</v>
      </c>
      <c r="AT110" s="29">
        <f t="shared" ref="AT110:AT111" si="982">LN(G110/I110)</f>
        <v>2.6822828305978655E-3</v>
      </c>
      <c r="AU110" s="29">
        <f t="shared" ref="AU110:AU111" si="983">LN(N110/P110)</f>
        <v>1.9014893229885473E-3</v>
      </c>
      <c r="AV110" s="29">
        <f t="shared" si="191"/>
        <v>0.9510917030567726</v>
      </c>
      <c r="AW110" s="29">
        <f t="shared" si="192"/>
        <v>2.0935454554420036E-3</v>
      </c>
      <c r="AX110" s="29">
        <f t="shared" si="193"/>
        <v>1.2683890127010205E-3</v>
      </c>
      <c r="AY110" s="72">
        <f t="shared" ref="AY110:AY111" si="984">IF(AM109&lt;0,1,0)</f>
        <v>0</v>
      </c>
      <c r="BA110" t="str">
        <f t="shared" si="932"/>
        <v/>
      </c>
      <c r="BB110">
        <f t="shared" si="933"/>
        <v>0</v>
      </c>
      <c r="BC110" t="str">
        <f t="shared" si="934"/>
        <v/>
      </c>
      <c r="BD110" t="str">
        <f t="shared" si="935"/>
        <v/>
      </c>
      <c r="BE110" s="29" t="str">
        <f t="shared" si="936"/>
        <v/>
      </c>
    </row>
    <row r="111" spans="1:57">
      <c r="A111" s="1">
        <v>42670</v>
      </c>
      <c r="B111" s="74">
        <f t="shared" si="146"/>
        <v>4</v>
      </c>
      <c r="C111">
        <v>3112.6</v>
      </c>
      <c r="D111">
        <v>3113.23</v>
      </c>
      <c r="E111">
        <v>3111.96</v>
      </c>
      <c r="F111">
        <v>3114.43</v>
      </c>
      <c r="G111">
        <v>3105.81</v>
      </c>
      <c r="H111">
        <v>3114.76</v>
      </c>
      <c r="I111">
        <v>3103.69</v>
      </c>
      <c r="J111">
        <v>940</v>
      </c>
      <c r="K111">
        <v>1051</v>
      </c>
      <c r="L111">
        <v>3105.84</v>
      </c>
      <c r="M111">
        <v>3103.42</v>
      </c>
      <c r="N111">
        <v>3112.35</v>
      </c>
      <c r="O111">
        <v>3113.13</v>
      </c>
      <c r="P111">
        <v>3100.39</v>
      </c>
      <c r="Q111" s="72">
        <v>1447</v>
      </c>
      <c r="R111" s="72">
        <v>1408</v>
      </c>
      <c r="S111">
        <f t="shared" si="959"/>
        <v>3114.76</v>
      </c>
      <c r="T111">
        <f t="shared" si="960"/>
        <v>3100.39</v>
      </c>
      <c r="U111" s="73">
        <f t="shared" si="147"/>
        <v>4.6241926924766742E-3</v>
      </c>
      <c r="V111">
        <f t="shared" si="961"/>
        <v>940</v>
      </c>
      <c r="W111">
        <f t="shared" si="962"/>
        <v>1408</v>
      </c>
      <c r="Y111" s="29">
        <f t="shared" si="963"/>
        <v>4.6167191415537965E-3</v>
      </c>
      <c r="Z111" s="29">
        <f t="shared" si="964"/>
        <v>-1.1912197924545404E-3</v>
      </c>
      <c r="AA111" s="29">
        <f t="shared" si="170"/>
        <v>-7.7403486378927399E-4</v>
      </c>
      <c r="AB111" s="29">
        <f t="shared" si="171"/>
        <v>3.8501578286872559E-3</v>
      </c>
      <c r="AC111" s="29">
        <f t="shared" si="965"/>
        <v>2.0238265489111066E-4</v>
      </c>
      <c r="AD111" s="29">
        <f t="shared" si="966"/>
        <v>-2.0563702567090499E-4</v>
      </c>
      <c r="AE111" s="29">
        <f t="shared" si="967"/>
        <v>5.8776015297262892E-4</v>
      </c>
      <c r="AF111" s="29">
        <f t="shared" si="968"/>
        <v>-2.1838388586616084E-3</v>
      </c>
      <c r="AG111" s="29">
        <f t="shared" si="969"/>
        <v>3.5603765227240911E-3</v>
      </c>
      <c r="AH111" s="29">
        <f t="shared" si="970"/>
        <v>4.1007409175676073E-3</v>
      </c>
      <c r="AI111" s="29">
        <f t="shared" si="971"/>
        <v>9.6592692764433624E-6</v>
      </c>
      <c r="AJ111" s="73">
        <f t="shared" si="972"/>
        <v>0.80487804878046276</v>
      </c>
      <c r="AK111" s="73">
        <f t="shared" si="973"/>
        <v>1.1400180668473083</v>
      </c>
      <c r="AL111" s="29">
        <f t="shared" si="974"/>
        <v>-7.7948100821377401E-4</v>
      </c>
      <c r="AM111" s="29">
        <f t="shared" si="975"/>
        <v>2.0938576590453944E-3</v>
      </c>
      <c r="AN111" s="29">
        <f t="shared" si="976"/>
        <v>-8.0321930339766927E-5</v>
      </c>
      <c r="AO111" s="32">
        <f t="shared" si="977"/>
        <v>0.19150858175247151</v>
      </c>
      <c r="AP111" s="32">
        <f t="shared" si="978"/>
        <v>0.93877551020406702</v>
      </c>
      <c r="AQ111" s="73">
        <f t="shared" si="979"/>
        <v>0.83228949199719893</v>
      </c>
      <c r="AR111" s="29">
        <f t="shared" si="980"/>
        <v>-8.0321930339766927E-5</v>
      </c>
      <c r="AS111" s="32">
        <f t="shared" si="981"/>
        <v>0.45302713987471172</v>
      </c>
      <c r="AT111" s="29">
        <f t="shared" si="982"/>
        <v>6.8282473061299313E-4</v>
      </c>
      <c r="AU111" s="29">
        <f t="shared" si="983"/>
        <v>3.8501578286872559E-3</v>
      </c>
      <c r="AV111" s="29">
        <f t="shared" si="191"/>
        <v>0.30437017994858556</v>
      </c>
      <c r="AW111" s="29">
        <f t="shared" si="192"/>
        <v>-1.3019749525458406E-3</v>
      </c>
      <c r="AX111" s="29">
        <f t="shared" si="193"/>
        <v>-4.3322754533919126E-3</v>
      </c>
      <c r="AY111" s="72">
        <f t="shared" si="984"/>
        <v>1</v>
      </c>
      <c r="BA111" t="str">
        <f t="shared" si="932"/>
        <v/>
      </c>
      <c r="BB111" t="str">
        <f t="shared" si="933"/>
        <v/>
      </c>
      <c r="BC111">
        <f t="shared" si="934"/>
        <v>0</v>
      </c>
      <c r="BD111" t="str">
        <f t="shared" si="935"/>
        <v/>
      </c>
      <c r="BE111" s="29" t="str">
        <f t="shared" si="936"/>
        <v/>
      </c>
    </row>
    <row r="112" spans="1:57">
      <c r="A112" s="1">
        <v>42671</v>
      </c>
      <c r="B112" s="74">
        <f t="shared" si="146"/>
        <v>5</v>
      </c>
      <c r="C112">
        <v>3111.7</v>
      </c>
      <c r="D112">
        <v>3113.44</v>
      </c>
      <c r="E112">
        <v>3116.52</v>
      </c>
      <c r="F112">
        <v>3122.48</v>
      </c>
      <c r="G112">
        <v>3113.35</v>
      </c>
      <c r="H112">
        <v>3128.64</v>
      </c>
      <c r="I112">
        <v>3106.71</v>
      </c>
      <c r="J112">
        <v>952</v>
      </c>
      <c r="K112">
        <v>1104</v>
      </c>
      <c r="L112">
        <v>3113.25</v>
      </c>
      <c r="M112">
        <v>3110.44</v>
      </c>
      <c r="N112">
        <v>3104.27</v>
      </c>
      <c r="O112">
        <v>3116.03</v>
      </c>
      <c r="P112">
        <v>3101.24</v>
      </c>
      <c r="Q112" s="72">
        <v>1419</v>
      </c>
      <c r="R112" s="72">
        <v>1456</v>
      </c>
      <c r="S112">
        <f t="shared" si="959"/>
        <v>3128.64</v>
      </c>
      <c r="T112">
        <f t="shared" si="960"/>
        <v>3101.24</v>
      </c>
      <c r="U112" s="73">
        <f t="shared" si="147"/>
        <v>8.796373822741883E-3</v>
      </c>
      <c r="V112">
        <f t="shared" si="961"/>
        <v>952</v>
      </c>
      <c r="W112">
        <f t="shared" si="962"/>
        <v>1456</v>
      </c>
      <c r="Y112" s="29">
        <f t="shared" ref="Y112" si="985">(S112-T112)/(C112)</f>
        <v>8.805476106308479E-3</v>
      </c>
      <c r="Z112" s="29">
        <f t="shared" ref="Z112" si="986">LN(C112/N111)</f>
        <v>-2.0886721744304483E-4</v>
      </c>
      <c r="AA112" s="29">
        <f t="shared" si="170"/>
        <v>-7.8198222610499565E-3</v>
      </c>
      <c r="AB112" s="29">
        <f t="shared" si="171"/>
        <v>9.7655156169197362E-4</v>
      </c>
      <c r="AC112" s="29">
        <f t="shared" ref="AC112" si="987">LN(D112/C112)</f>
        <v>5.5902358671898402E-4</v>
      </c>
      <c r="AD112" s="29">
        <f t="shared" ref="AD112" si="988">LN(E112/C112)</f>
        <v>1.5477940606656549E-3</v>
      </c>
      <c r="AE112" s="29">
        <f t="shared" ref="AE112" si="989">LN(F112/C112)</f>
        <v>3.4583572319937081E-3</v>
      </c>
      <c r="AF112" s="29">
        <f t="shared" ref="AF112" si="990">+LN(G112/C112)</f>
        <v>5.3011623638065351E-4</v>
      </c>
      <c r="AG112" s="29">
        <f t="shared" ref="AG112" si="991">LN(H112/I112)</f>
        <v>7.034116905204486E-3</v>
      </c>
      <c r="AH112" s="29">
        <f t="shared" ref="AH112" si="992">LN(O112/P112)</f>
        <v>4.7577241775844242E-3</v>
      </c>
      <c r="AI112" s="29">
        <f t="shared" ref="AI112" si="993">LN(L112/G112)</f>
        <v>-3.212025824955529E-5</v>
      </c>
      <c r="AJ112" s="73">
        <f t="shared" ref="AJ112" si="994">(C112-I112)/(H112-I112)</f>
        <v>0.22754217966255444</v>
      </c>
      <c r="AK112" s="73">
        <f t="shared" ref="AK112" si="995">(N111-I112)/(H112-I112)</f>
        <v>0.25718194254445575</v>
      </c>
      <c r="AL112" s="29">
        <f t="shared" ref="AL112" si="996">LN(M112/L112)</f>
        <v>-9.0300133552352938E-4</v>
      </c>
      <c r="AM112" s="29">
        <f t="shared" ref="AM112" si="997">LN(N112/L112)</f>
        <v>-2.8886135450013517E-3</v>
      </c>
      <c r="AN112" s="29">
        <f t="shared" ref="AN112" si="998">LN(N112/C112)</f>
        <v>-2.3906175668702559E-3</v>
      </c>
      <c r="AO112" s="32">
        <f t="shared" ref="AO112" si="999">+(G112-I112)/(H112-I112)</f>
        <v>0.30278157774737446</v>
      </c>
      <c r="AP112" s="32">
        <f t="shared" ref="AP112" si="1000">+(N112-P112)/(O112-P112)</f>
        <v>0.20486815415822274</v>
      </c>
      <c r="AQ112" s="73">
        <f t="shared" ref="AQ112" si="1001">+(N112-T112)/(S112-T112)</f>
        <v>0.11058394160584635</v>
      </c>
      <c r="AR112" s="29">
        <f t="shared" ref="AR112" si="1002">LN(N112/C112)</f>
        <v>-2.3906175668702559E-3</v>
      </c>
      <c r="AS112" s="32">
        <f t="shared" ref="AS112" si="1003">(N112-L112)/(S112-T112)</f>
        <v>-0.32773722627737184</v>
      </c>
      <c r="AT112" s="29">
        <f t="shared" ref="AT112" si="1004">LN(G112/I112)</f>
        <v>2.1350284474056197E-3</v>
      </c>
      <c r="AU112" s="29">
        <f t="shared" ref="AU112" si="1005">LN(N112/P112)</f>
        <v>9.7655156169197362E-4</v>
      </c>
      <c r="AV112" s="29">
        <f t="shared" si="191"/>
        <v>0.83228949199719893</v>
      </c>
      <c r="AW112" s="29">
        <f t="shared" si="192"/>
        <v>2.0938576590453944E-3</v>
      </c>
      <c r="AX112" s="29">
        <f t="shared" si="193"/>
        <v>-8.0321930339766927E-5</v>
      </c>
      <c r="AY112" s="72">
        <f t="shared" ref="AY112" si="1006">IF(AM111&lt;0,1,0)</f>
        <v>0</v>
      </c>
      <c r="BA112" t="str">
        <f>IF(B112=2,IF(AQ111&lt;0.226,IF(AND(ABS(Z112)&lt;0.03,AJ112&lt;0.8),IF(AND(AO112&lt;0.5 &amp; Q111&lt;14),2,1),0),IF(AQ111&lt;0.8,IF(AND(AO112&gt;0.2,AF112&gt;-0.03,Z112&gt;-0.01),1,0),0)),"")</f>
        <v/>
      </c>
      <c r="BB112" t="str">
        <f>IF(B112=3,IF(AQ111&lt;0.85,IF(AND(K112&gt;942,AO112&gt;0.9),0.25,1)*IF(AM111&lt;-0.004,1,0.5),0),"")</f>
        <v/>
      </c>
      <c r="BC112" t="str">
        <f>IF(B112=4,IF(AQ111&lt;0.6,IF(AL112&gt;=0,IF(K112&lt;1018,2,1),0),IF(AQ111&gt;0.85,IF(AL112&lt;=0,-0.5,0),0)),"")</f>
        <v/>
      </c>
      <c r="BD112">
        <f>IF(B112=5,IF(AQ111&lt;0.4,IF(AL112&gt; -0.004,1,0),IF(AQ111&lt;0.95,IF(AND(AJ112&lt;0.85,AO112&lt;0.95,AL112&gt;0,K112&lt;1115),0.5,0),0)),"")</f>
        <v>0</v>
      </c>
      <c r="BE112" s="29" t="str">
        <f t="shared" ref="BE112:BE114" si="1007">IF(MAX(AZ112:BD112)=0,"",MAX(AZ112:BD112)*AM112)</f>
        <v/>
      </c>
    </row>
    <row r="113" spans="1:57">
      <c r="A113" s="1">
        <v>42674</v>
      </c>
      <c r="B113" s="74">
        <f t="shared" si="146"/>
        <v>1</v>
      </c>
      <c r="C113">
        <v>3097.19</v>
      </c>
      <c r="D113">
        <v>3095.01</v>
      </c>
      <c r="E113">
        <v>3085.94</v>
      </c>
      <c r="F113">
        <v>3090.45</v>
      </c>
      <c r="G113">
        <v>3090.17</v>
      </c>
      <c r="H113">
        <v>3097.41</v>
      </c>
      <c r="I113">
        <v>3081.07</v>
      </c>
      <c r="J113">
        <v>931</v>
      </c>
      <c r="K113">
        <v>1017</v>
      </c>
      <c r="L113">
        <v>3090.43</v>
      </c>
      <c r="M113">
        <v>3089.3</v>
      </c>
      <c r="N113">
        <v>3100.49</v>
      </c>
      <c r="O113">
        <v>3102.3</v>
      </c>
      <c r="P113">
        <v>3088.47</v>
      </c>
      <c r="Q113" s="72">
        <v>1413</v>
      </c>
      <c r="R113" s="72">
        <v>1329</v>
      </c>
      <c r="S113">
        <f t="shared" si="959"/>
        <v>3102.3</v>
      </c>
      <c r="T113">
        <f t="shared" si="960"/>
        <v>3081.07</v>
      </c>
      <c r="U113" s="73">
        <f t="shared" si="147"/>
        <v>6.8668326243264089E-3</v>
      </c>
      <c r="V113">
        <f t="shared" si="961"/>
        <v>1413</v>
      </c>
      <c r="W113">
        <f t="shared" si="962"/>
        <v>1017</v>
      </c>
      <c r="Y113" s="29">
        <f t="shared" ref="Y113" si="1008">(S113-T113)/(C113)</f>
        <v>6.8546004604173516E-3</v>
      </c>
      <c r="Z113" s="29">
        <f t="shared" ref="Z113" si="1009">LN(C113/N112)</f>
        <v>-2.2833342716175528E-3</v>
      </c>
      <c r="AA113" s="29">
        <f t="shared" si="170"/>
        <v>-5.8360836055197749E-4</v>
      </c>
      <c r="AB113" s="29">
        <f t="shared" si="171"/>
        <v>6.2832242637745834E-3</v>
      </c>
      <c r="AC113" s="29">
        <f t="shared" ref="AC113" si="1010">LN(D113/C113)</f>
        <v>-7.0411165339142245E-4</v>
      </c>
      <c r="AD113" s="29">
        <f t="shared" ref="AD113" si="1011">LN(E113/C113)</f>
        <v>-3.6389376947429581E-3</v>
      </c>
      <c r="AE113" s="29">
        <f t="shared" ref="AE113" si="1012">LN(F113/C113)</f>
        <v>-2.1785374280612235E-3</v>
      </c>
      <c r="AF113" s="29">
        <f t="shared" ref="AF113" si="1013">+LN(G113/C113)</f>
        <v>-2.2691432249525574E-3</v>
      </c>
      <c r="AG113" s="29">
        <f t="shared" ref="AG113" si="1014">LN(H113/I113)</f>
        <v>5.2893391563873645E-3</v>
      </c>
      <c r="AH113" s="29">
        <f t="shared" ref="AH113" si="1015">LN(O113/P113)</f>
        <v>4.4679492233939012E-3</v>
      </c>
      <c r="AI113" s="29">
        <f t="shared" ref="AI113" si="1016">LN(L113/G113)</f>
        <v>8.41342265000461E-5</v>
      </c>
      <c r="AJ113" s="73">
        <f t="shared" ref="AJ113" si="1017">(C113-I113)/(H113-I113)</f>
        <v>0.9865361077111503</v>
      </c>
      <c r="AK113" s="73">
        <f t="shared" ref="AK113" si="1018">(N112-I113)/(H113-I113)</f>
        <v>1.4198286413708847</v>
      </c>
      <c r="AL113" s="29">
        <f t="shared" ref="AL113" si="1019">LN(M113/L113)</f>
        <v>-3.657117746549268E-4</v>
      </c>
      <c r="AM113" s="29">
        <f t="shared" ref="AM113" si="1020">LN(N113/L113)</f>
        <v>3.2499237123006569E-3</v>
      </c>
      <c r="AN113" s="29">
        <f t="shared" ref="AN113" si="1021">LN(N113/C113)</f>
        <v>1.0649147138482404E-3</v>
      </c>
      <c r="AO113" s="32">
        <f t="shared" ref="AO113" si="1022">+(G113-I113)/(H113-I113)</f>
        <v>0.55691554467564752</v>
      </c>
      <c r="AP113" s="32">
        <f t="shared" ref="AP113" si="1023">+(N113-P113)/(O113-P113)</f>
        <v>0.86912509038319952</v>
      </c>
      <c r="AQ113" s="73">
        <f t="shared" ref="AQ113" si="1024">+(N113-T113)/(S113-T113)</f>
        <v>0.91474328780026382</v>
      </c>
      <c r="AR113" s="29">
        <f t="shared" ref="AR113" si="1025">LN(N113/C113)</f>
        <v>1.0649147138482404E-3</v>
      </c>
      <c r="AS113" s="32">
        <f t="shared" ref="AS113" si="1026">(N113-L113)/(S113-T113)</f>
        <v>0.47385774846914447</v>
      </c>
      <c r="AT113" s="29">
        <f t="shared" ref="AT113" si="1027">LN(G113/I113)</f>
        <v>2.9491663249737923E-3</v>
      </c>
      <c r="AU113" s="29">
        <f t="shared" ref="AU113" si="1028">LN(N113/P113)</f>
        <v>3.8843408628417768E-3</v>
      </c>
      <c r="AV113" s="29">
        <f t="shared" si="191"/>
        <v>0.11058394160584635</v>
      </c>
      <c r="AW113" s="29">
        <f t="shared" si="192"/>
        <v>-2.8886135450013517E-3</v>
      </c>
      <c r="AX113" s="29">
        <f t="shared" si="193"/>
        <v>-2.3906175668702559E-3</v>
      </c>
      <c r="AY113" s="72">
        <f t="shared" ref="AY113" si="1029">IF(AM112&lt;0,1,0)</f>
        <v>1</v>
      </c>
      <c r="BA113" t="str">
        <f>IF(B113=2,IF(AQ112&lt;0.226,IF(AND(ABS(Z113)&lt;0.03,AJ113&lt;0.8),IF(AND(AO113&lt;0.5 &amp; Q112&lt;14),2,1),0),IF(AQ112&lt;0.8,IF(AND(AO113&gt;0.2,AF113&gt;-0.03,Z113&gt;-0.01),1,0),0)),"")</f>
        <v/>
      </c>
      <c r="BB113" t="str">
        <f>IF(B113=3,IF(AQ112&lt;0.85,IF(AND(K113&gt;942,AO113&gt;0.9),0.25,1)*IF(AM112&lt;-0.004,1,0.5),0),"")</f>
        <v/>
      </c>
      <c r="BC113" t="str">
        <f>IF(B113=4,IF(AQ112&lt;0.6,IF(AL113&gt;=0,IF(K113&lt;1018,2,1),0),IF(AQ112&gt;0.85,IF(AL113&lt;=0,-0.5,0),0)),"")</f>
        <v/>
      </c>
      <c r="BD113" t="str">
        <f>IF(B113=5,IF(AQ112&lt;0.4,IF(AL113&gt; -0.004,1,0),IF(AQ112&lt;0.95,IF(AND(AJ113&lt;0.85,AO113&lt;0.95,AL113&gt;0,K113&lt;1115),0.5,0),0)),"")</f>
        <v/>
      </c>
      <c r="BE113" s="29" t="str">
        <f t="shared" si="1007"/>
        <v/>
      </c>
    </row>
    <row r="114" spans="1:57">
      <c r="A114" s="1">
        <f>A113+1</f>
        <v>42675</v>
      </c>
      <c r="B114" s="74">
        <f t="shared" si="146"/>
        <v>2</v>
      </c>
      <c r="C114">
        <v>3101.66</v>
      </c>
      <c r="D114">
        <v>3101.85</v>
      </c>
      <c r="E114">
        <v>3098.81</v>
      </c>
      <c r="F114">
        <v>3101.28</v>
      </c>
      <c r="G114">
        <v>3110.74</v>
      </c>
      <c r="H114">
        <v>3113.52</v>
      </c>
      <c r="I114">
        <v>3097.69</v>
      </c>
      <c r="J114">
        <v>1003</v>
      </c>
      <c r="K114">
        <v>939</v>
      </c>
      <c r="L114">
        <v>3110.78</v>
      </c>
      <c r="M114">
        <v>3111.77</v>
      </c>
      <c r="N114">
        <v>3115.73</v>
      </c>
      <c r="O114">
        <v>3120.85</v>
      </c>
      <c r="P114">
        <v>3110.4</v>
      </c>
      <c r="Q114" s="72">
        <v>1432</v>
      </c>
      <c r="R114" s="72">
        <v>1307</v>
      </c>
      <c r="S114">
        <f t="shared" si="959"/>
        <v>3120.85</v>
      </c>
      <c r="T114">
        <f t="shared" si="960"/>
        <v>3097.69</v>
      </c>
      <c r="U114" s="73">
        <f t="shared" si="147"/>
        <v>7.4487281848006947E-3</v>
      </c>
      <c r="V114">
        <f t="shared" si="961"/>
        <v>1432</v>
      </c>
      <c r="W114">
        <f t="shared" si="962"/>
        <v>939</v>
      </c>
      <c r="Y114" s="29">
        <f t="shared" ref="Y114" si="1030">(S114-T114)/(C114)</f>
        <v>7.4669693003101096E-3</v>
      </c>
      <c r="Z114" s="29">
        <f t="shared" ref="Z114" si="1031">LN(C114/N113)</f>
        <v>3.7728852539156514E-4</v>
      </c>
      <c r="AA114" s="29">
        <f t="shared" si="170"/>
        <v>-1.6419259113999727E-3</v>
      </c>
      <c r="AB114" s="29">
        <f t="shared" si="171"/>
        <v>5.8068022734007315E-3</v>
      </c>
      <c r="AC114" s="29">
        <f t="shared" ref="AC114" si="1032">LN(D114/C114)</f>
        <v>6.1255644001343852E-5</v>
      </c>
      <c r="AD114" s="29">
        <f t="shared" ref="AD114" si="1033">LN(E114/C114)</f>
        <v>-9.1928521570389544E-4</v>
      </c>
      <c r="AE114" s="29">
        <f t="shared" ref="AE114" si="1034">LN(F114/C114)</f>
        <v>-1.2252254591370662E-4</v>
      </c>
      <c r="AF114" s="29">
        <f t="shared" ref="AF114" si="1035">+LN(G114/C114)</f>
        <v>2.9231879678503513E-3</v>
      </c>
      <c r="AG114" s="29">
        <f t="shared" ref="AG114" si="1036">LN(H114/I114)</f>
        <v>5.0972465186238068E-3</v>
      </c>
      <c r="AH114" s="29">
        <f t="shared" ref="AH114" si="1037">LN(O114/P114)</f>
        <v>3.3540653309235609E-3</v>
      </c>
      <c r="AI114" s="29">
        <f t="shared" ref="AI114" si="1038">LN(L114/G114)</f>
        <v>1.2858594041559342E-5</v>
      </c>
      <c r="AJ114" s="73">
        <f t="shared" ref="AJ114" si="1039">(C114-I114)/(H114-I114)</f>
        <v>0.25078963992418307</v>
      </c>
      <c r="AK114" s="73">
        <f t="shared" ref="AK114" si="1040">(N113-I114)/(H114-I114)</f>
        <v>0.17687934301956665</v>
      </c>
      <c r="AL114" s="29">
        <f t="shared" ref="AL114" si="1041">LN(M114/L114)</f>
        <v>3.1819752620795903E-4</v>
      </c>
      <c r="AM114" s="29">
        <f t="shared" ref="AM114" si="1042">LN(N114/L114)</f>
        <v>1.5899760998728915E-3</v>
      </c>
      <c r="AN114" s="29">
        <f t="shared" ref="AN114" si="1043">LN(N114/C114)</f>
        <v>4.5260226617649096E-3</v>
      </c>
      <c r="AO114" s="32">
        <f t="shared" ref="AO114" si="1044">+(G114-I114)/(H114-I114)</f>
        <v>0.82438408085911474</v>
      </c>
      <c r="AP114" s="32">
        <f t="shared" ref="AP114" si="1045">+(N114-P114)/(O114-P114)</f>
        <v>0.51004784688995408</v>
      </c>
      <c r="AQ114" s="73">
        <f t="shared" ref="AQ114" si="1046">+(N114-T114)/(S114-T114)</f>
        <v>0.77892918825561641</v>
      </c>
      <c r="AR114" s="29">
        <f t="shared" ref="AR114" si="1047">LN(N114/C114)</f>
        <v>4.5260226617649096E-3</v>
      </c>
      <c r="AS114" s="32">
        <f t="shared" ref="AS114" si="1048">(N114-L114)/(S114-T114)</f>
        <v>0.21373056994818002</v>
      </c>
      <c r="AT114" s="29">
        <f t="shared" ref="AT114" si="1049">LN(G114/I114)</f>
        <v>4.2039675794862726E-3</v>
      </c>
      <c r="AU114" s="29">
        <f t="shared" ref="AU114" si="1050">LN(N114/P114)</f>
        <v>1.7121394195236759E-3</v>
      </c>
      <c r="AV114" s="29">
        <f t="shared" si="191"/>
        <v>0.91474328780026382</v>
      </c>
      <c r="AW114" s="29">
        <f t="shared" si="192"/>
        <v>3.2499237123006569E-3</v>
      </c>
      <c r="AX114" s="29">
        <f t="shared" si="193"/>
        <v>1.0649147138482404E-3</v>
      </c>
      <c r="AY114" s="72">
        <f t="shared" ref="AY114" si="1051">IF(AM113&lt;0,1,0)</f>
        <v>0</v>
      </c>
      <c r="BA114">
        <f>IF(B114=2,IF(AQ113&lt;0.226,IF(AND(ABS(Z114)&lt;0.03,AJ114&lt;0.8),IF(AND(AO114&lt;0.5 &amp; Q113&lt;14),2,1),0),IF(AQ113&lt;0.8,IF(AND(AO114&gt;0.2,AF114&gt;-0.03,Z114&gt;-0.01),1,0),0)),"")</f>
        <v>0</v>
      </c>
      <c r="BB114" t="str">
        <f>IF(B114=3,IF(AQ113&lt;0.85,IF(AND(K114&gt;942,AO114&gt;0.9),0.25,1)*IF(AM113&lt;-0.004,1,0.5),0),"")</f>
        <v/>
      </c>
      <c r="BC114" t="str">
        <f>IF(B114=4,IF(AQ113&lt;0.6,IF(AL114&gt;=0,IF(K114&lt;1018,2,1),0),IF(AQ113&gt;0.85,IF(AL114&lt;=0,-0.5,0),0)),"")</f>
        <v/>
      </c>
      <c r="BD114" t="str">
        <f>IF(B114=5,IF(AQ113&lt;0.4,IF(AL114&gt; -0.004,1,0),IF(AQ113&lt;0.95,IF(AND(AJ114&lt;0.85,AO114&lt;0.95,AL114&gt;0,K114&lt;1115),0.5,0),0)),"")</f>
        <v/>
      </c>
      <c r="BE114" s="29" t="str">
        <f t="shared" si="1007"/>
        <v/>
      </c>
    </row>
    <row r="115" spans="1:57">
      <c r="A115" s="1">
        <f t="shared" ref="A115:A117" si="1052">A114+1</f>
        <v>42676</v>
      </c>
      <c r="B115" s="74">
        <f t="shared" si="146"/>
        <v>3</v>
      </c>
      <c r="C115">
        <v>3115.73</v>
      </c>
      <c r="D115">
        <v>3113.75</v>
      </c>
      <c r="E115">
        <v>3115.22</v>
      </c>
      <c r="F115">
        <v>3113.84</v>
      </c>
      <c r="G115">
        <v>3107.23</v>
      </c>
      <c r="H115">
        <v>3118.98</v>
      </c>
      <c r="I115">
        <v>3104.97</v>
      </c>
      <c r="J115">
        <v>1023</v>
      </c>
      <c r="K115">
        <v>1103</v>
      </c>
      <c r="L115">
        <v>3107.79</v>
      </c>
      <c r="M115">
        <v>3107.61</v>
      </c>
      <c r="N115">
        <v>3102.73</v>
      </c>
      <c r="O115">
        <v>3112.61</v>
      </c>
      <c r="P115">
        <v>3100.61</v>
      </c>
      <c r="Q115" s="72">
        <v>1426</v>
      </c>
      <c r="R115" s="72">
        <v>1453</v>
      </c>
      <c r="S115">
        <f t="shared" si="959"/>
        <v>3118.98</v>
      </c>
      <c r="T115">
        <f t="shared" si="960"/>
        <v>3100.61</v>
      </c>
      <c r="U115" s="73">
        <f t="shared" si="147"/>
        <v>5.9071589663222011E-3</v>
      </c>
      <c r="V115">
        <f t="shared" si="961"/>
        <v>1023</v>
      </c>
      <c r="W115">
        <f t="shared" si="962"/>
        <v>1453</v>
      </c>
      <c r="Y115" s="29">
        <f t="shared" ref="Y115" si="1053">(S115-T115)/(C115)</f>
        <v>5.8958895668109529E-3</v>
      </c>
      <c r="Z115" s="29">
        <f t="shared" ref="Z115" si="1054">LN(C115/N114)</f>
        <v>0</v>
      </c>
      <c r="AA115" s="29">
        <f t="shared" si="170"/>
        <v>-5.2236561815210084E-3</v>
      </c>
      <c r="AB115" s="29">
        <f t="shared" si="171"/>
        <v>6.8350278480125697E-4</v>
      </c>
      <c r="AC115" s="29">
        <f t="shared" ref="AC115" si="1055">LN(D115/C115)</f>
        <v>-6.3568710925350513E-4</v>
      </c>
      <c r="AD115" s="29">
        <f t="shared" ref="AD115" si="1056">LN(E115/C115)</f>
        <v>-1.6369895477869113E-4</v>
      </c>
      <c r="AE115" s="29">
        <f t="shared" ref="AE115" si="1057">LN(F115/C115)</f>
        <v>-6.0678347237102777E-4</v>
      </c>
      <c r="AF115" s="29">
        <f t="shared" ref="AF115" si="1058">+LN(G115/C115)</f>
        <v>-2.7318206403963365E-3</v>
      </c>
      <c r="AG115" s="29">
        <f t="shared" ref="AG115" si="1059">LN(H115/I115)</f>
        <v>4.5019717904514608E-3</v>
      </c>
      <c r="AH115" s="29">
        <f t="shared" ref="AH115" si="1060">LN(O115/P115)</f>
        <v>3.8627362046498152E-3</v>
      </c>
      <c r="AI115" s="29">
        <f t="shared" ref="AI115" si="1061">LN(L115/G115)</f>
        <v>1.8020859193235324E-4</v>
      </c>
      <c r="AJ115" s="73">
        <f t="shared" ref="AJ115" si="1062">(C115-I115)/(H115-I115)</f>
        <v>0.76802284082798367</v>
      </c>
      <c r="AK115" s="73">
        <f t="shared" ref="AK115" si="1063">(N114-I115)/(H115-I115)</f>
        <v>0.76802284082798367</v>
      </c>
      <c r="AL115" s="29">
        <f t="shared" ref="AL115" si="1064">LN(M115/L115)</f>
        <v>-5.7920648727372976E-5</v>
      </c>
      <c r="AM115" s="29">
        <f t="shared" ref="AM115" si="1065">LN(N115/L115)</f>
        <v>-1.6294935430945646E-3</v>
      </c>
      <c r="AN115" s="29">
        <f t="shared" ref="AN115" si="1066">LN(N115/C115)</f>
        <v>-4.181105591558684E-3</v>
      </c>
      <c r="AO115" s="32">
        <f t="shared" ref="AO115" si="1067">+(G115-I115)/(H115-I115)</f>
        <v>0.1613133476088639</v>
      </c>
      <c r="AP115" s="32">
        <f t="shared" ref="AP115" si="1068">+(N115-P115)/(O115-P115)</f>
        <v>0.17666666666665756</v>
      </c>
      <c r="AQ115" s="73">
        <f t="shared" ref="AQ115" si="1069">+(N115-T115)/(S115-T115)</f>
        <v>0.11540555253129578</v>
      </c>
      <c r="AR115" s="29">
        <f t="shared" ref="AR115" si="1070">LN(N115/C115)</f>
        <v>-4.181105591558684E-3</v>
      </c>
      <c r="AS115" s="32">
        <f t="shared" ref="AS115" si="1071">(N115-L115)/(S115-T115)</f>
        <v>-0.27544910179640586</v>
      </c>
      <c r="AT115" s="29">
        <f t="shared" ref="AT115" si="1072">LN(G115/I115)</f>
        <v>7.2760056009274368E-4</v>
      </c>
      <c r="AU115" s="29">
        <f t="shared" ref="AU115" si="1073">LN(N115/P115)</f>
        <v>6.8350278480125697E-4</v>
      </c>
      <c r="AV115" s="29">
        <f t="shared" si="191"/>
        <v>0.77892918825561641</v>
      </c>
      <c r="AW115" s="29">
        <f t="shared" si="192"/>
        <v>1.5899760998728915E-3</v>
      </c>
      <c r="AX115" s="29">
        <f t="shared" si="193"/>
        <v>4.5260226617649096E-3</v>
      </c>
      <c r="AY115" s="72">
        <f t="shared" ref="AY115" si="1074">IF(AM114&lt;0,1,0)</f>
        <v>0</v>
      </c>
      <c r="BA115" t="str">
        <f t="shared" ref="BA115:BA121" si="1075">IF(B115=2,IF(AQ114&lt;0.226,IF(AND(ABS(Z115)&lt;0.03,AJ115&lt;0.8),IF(AND(AO115&lt;0.5 &amp; Q114&lt;14),2,1),0),IF(AQ114&lt;0.8,IF(AND(AO115&gt;0.2,AF115&gt;-0.03,Z115&gt;-0.01),1,0),0)),"")</f>
        <v/>
      </c>
      <c r="BB115">
        <f t="shared" ref="BB115:BB121" si="1076">IF(B115=3,IF(AQ114&lt;0.85,IF(AND(K115&gt;942,AO115&gt;0.9),0.25,1)*IF(AM114&lt;-0.004,1,0.5),0),"")</f>
        <v>0.5</v>
      </c>
      <c r="BC115" t="str">
        <f t="shared" ref="BC115:BC121" si="1077">IF(B115=4,IF(AQ114&lt;0.6,IF(AL115&gt;=0,IF(K115&lt;1018,2,1),0),IF(AQ114&gt;0.85,IF(AL115&lt;=0,-0.5,0),0)),"")</f>
        <v/>
      </c>
      <c r="BD115" t="str">
        <f t="shared" ref="BD115:BD121" si="1078">IF(B115=5,IF(AQ114&lt;0.4,IF(AL115&gt; -0.004,1,0),IF(AQ114&lt;0.95,IF(AND(AJ115&lt;0.85,AO115&lt;0.95,AL115&gt;0,K115&lt;1115),0.5,0),0)),"")</f>
        <v/>
      </c>
      <c r="BE115" s="29">
        <f t="shared" ref="BE115:BE122" si="1079">IF(MAX(AZ115:BD115)=0,"",MAX(AZ115:BD115)*AM115)</f>
        <v>-8.1474677154728232E-4</v>
      </c>
    </row>
    <row r="116" spans="1:57">
      <c r="A116" s="1">
        <f t="shared" si="1052"/>
        <v>42677</v>
      </c>
      <c r="B116" s="74">
        <f t="shared" si="146"/>
        <v>4</v>
      </c>
      <c r="C116">
        <v>3096.76</v>
      </c>
      <c r="D116">
        <v>3094.57</v>
      </c>
      <c r="E116">
        <v>3097.73</v>
      </c>
      <c r="F116">
        <v>3099.02</v>
      </c>
      <c r="G116">
        <v>3120.52</v>
      </c>
      <c r="H116">
        <v>3120.53</v>
      </c>
      <c r="I116">
        <v>3094.1</v>
      </c>
      <c r="J116">
        <v>1130</v>
      </c>
      <c r="K116">
        <v>931</v>
      </c>
      <c r="L116">
        <v>3122.48</v>
      </c>
      <c r="M116">
        <v>3127.38</v>
      </c>
      <c r="N116">
        <v>3128.94</v>
      </c>
      <c r="O116">
        <v>3140.93</v>
      </c>
      <c r="P116">
        <v>3122.48</v>
      </c>
      <c r="Q116" s="72">
        <v>1356</v>
      </c>
      <c r="R116" s="72">
        <v>1301</v>
      </c>
      <c r="S116">
        <f t="shared" si="959"/>
        <v>3140.93</v>
      </c>
      <c r="T116">
        <f t="shared" si="960"/>
        <v>3094.1</v>
      </c>
      <c r="U116" s="73">
        <f t="shared" si="147"/>
        <v>1.5021862162833606E-2</v>
      </c>
      <c r="V116">
        <f t="shared" si="961"/>
        <v>1356</v>
      </c>
      <c r="W116">
        <f t="shared" si="962"/>
        <v>931</v>
      </c>
      <c r="Y116" s="29">
        <f t="shared" ref="Y116" si="1080">(S116-T116)/(C116)</f>
        <v>1.512225681034369E-2</v>
      </c>
      <c r="Z116" s="29">
        <f t="shared" ref="Z116" si="1081">LN(C116/N115)</f>
        <v>-1.925965473094717E-3</v>
      </c>
      <c r="AA116" s="29">
        <f t="shared" si="170"/>
        <v>-3.8246453644871811E-3</v>
      </c>
      <c r="AB116" s="29">
        <f t="shared" si="171"/>
        <v>1.1197216798346286E-2</v>
      </c>
      <c r="AC116" s="29">
        <f t="shared" ref="AC116" si="1082">LN(D116/C116)</f>
        <v>-7.074409186188503E-4</v>
      </c>
      <c r="AD116" s="29">
        <f t="shared" ref="AD116" si="1083">LN(E116/C116)</f>
        <v>3.1318155584333739E-4</v>
      </c>
      <c r="AE116" s="29">
        <f t="shared" ref="AE116" si="1084">LN(F116/C116)</f>
        <v>7.2952884067314331E-4</v>
      </c>
      <c r="AF116" s="29">
        <f t="shared" ref="AF116" si="1085">+LN(G116/C116)</f>
        <v>7.6432509618584842E-3</v>
      </c>
      <c r="AG116" s="29">
        <f t="shared" ref="AG116" si="1086">LN(H116/I116)</f>
        <v>8.5057869405529285E-3</v>
      </c>
      <c r="AH116" s="29">
        <f t="shared" ref="AH116" si="1087">LN(O116/P116)</f>
        <v>5.8913765389802565E-3</v>
      </c>
      <c r="AI116" s="29">
        <f t="shared" ref="AI116" si="1088">LN(L116/G116)</f>
        <v>6.2790327227173345E-4</v>
      </c>
      <c r="AJ116" s="73">
        <f t="shared" ref="AJ116" si="1089">(C116-I116)/(H116-I116)</f>
        <v>0.10064320847522815</v>
      </c>
      <c r="AK116" s="73">
        <f t="shared" ref="AK116" si="1090">(N115-I116)/(H116-I116)</f>
        <v>0.32652289065455975</v>
      </c>
      <c r="AL116" s="29">
        <f t="shared" ref="AL116" si="1091">LN(M116/L116)</f>
        <v>1.5680354452686236E-3</v>
      </c>
      <c r="AM116" s="29">
        <f t="shared" ref="AM116" si="1092">LN(N116/L116)</f>
        <v>2.0667311744931665E-3</v>
      </c>
      <c r="AN116" s="29">
        <f t="shared" ref="AN116" si="1093">LN(N116/C116)</f>
        <v>1.033788540862334E-2</v>
      </c>
      <c r="AO116" s="32">
        <f t="shared" ref="AO116" si="1094">+(G116-I116)/(H116-I116)</f>
        <v>0.99962164207339321</v>
      </c>
      <c r="AP116" s="32">
        <f t="shared" ref="AP116" si="1095">+(N116-P116)/(O116-P116)</f>
        <v>0.35013550135501897</v>
      </c>
      <c r="AQ116" s="73">
        <f t="shared" ref="AQ116" si="1096">+(N116-T116)/(S116-T116)</f>
        <v>0.74396754217382444</v>
      </c>
      <c r="AR116" s="29">
        <f t="shared" ref="AR116" si="1097">LN(N116/C116)</f>
        <v>1.033788540862334E-2</v>
      </c>
      <c r="AS116" s="32">
        <f t="shared" ref="AS116" si="1098">(N116-L116)/(S116-T116)</f>
        <v>0.1379457612641479</v>
      </c>
      <c r="AT116" s="29">
        <f t="shared" ref="AT116" si="1099">LN(G116/I116)</f>
        <v>8.5025823515815745E-3</v>
      </c>
      <c r="AU116" s="29">
        <f t="shared" ref="AU116" si="1100">LN(N116/P116)</f>
        <v>2.0667311744931665E-3</v>
      </c>
      <c r="AV116" s="29">
        <f t="shared" si="191"/>
        <v>0.11540555253129578</v>
      </c>
      <c r="AW116" s="29">
        <f t="shared" si="192"/>
        <v>-1.6294935430945646E-3</v>
      </c>
      <c r="AX116" s="29">
        <f t="shared" si="193"/>
        <v>-4.181105591558684E-3</v>
      </c>
      <c r="AY116" s="72">
        <f t="shared" ref="AY116" si="1101">IF(AM115&lt;0,1,0)</f>
        <v>1</v>
      </c>
      <c r="BA116" t="str">
        <f t="shared" si="1075"/>
        <v/>
      </c>
      <c r="BB116" t="str">
        <f t="shared" si="1076"/>
        <v/>
      </c>
      <c r="BC116">
        <f t="shared" si="1077"/>
        <v>2</v>
      </c>
      <c r="BD116" t="str">
        <f t="shared" si="1078"/>
        <v/>
      </c>
      <c r="BE116" s="29">
        <f t="shared" si="1079"/>
        <v>4.133462348986333E-3</v>
      </c>
    </row>
    <row r="117" spans="1:57">
      <c r="A117" s="1">
        <f t="shared" si="1052"/>
        <v>42678</v>
      </c>
      <c r="B117" s="74">
        <f t="shared" si="146"/>
        <v>5</v>
      </c>
      <c r="C117">
        <v>3126.35</v>
      </c>
      <c r="D117">
        <v>3127.11</v>
      </c>
      <c r="E117">
        <v>3130.43</v>
      </c>
      <c r="F117">
        <v>3132.97</v>
      </c>
      <c r="G117">
        <v>3129.29</v>
      </c>
      <c r="H117">
        <v>3141.33</v>
      </c>
      <c r="I117">
        <v>3125.59</v>
      </c>
      <c r="J117">
        <v>1012</v>
      </c>
      <c r="K117">
        <v>931</v>
      </c>
      <c r="L117">
        <v>3129.04</v>
      </c>
      <c r="M117">
        <v>3129.21</v>
      </c>
      <c r="N117">
        <v>3125.32</v>
      </c>
      <c r="O117">
        <v>3132.94</v>
      </c>
      <c r="P117">
        <v>3119.53</v>
      </c>
      <c r="Q117" s="72">
        <v>1322</v>
      </c>
      <c r="R117" s="72">
        <v>1439</v>
      </c>
      <c r="S117">
        <f t="shared" si="959"/>
        <v>3141.33</v>
      </c>
      <c r="T117">
        <f t="shared" si="960"/>
        <v>3119.53</v>
      </c>
      <c r="U117" s="73">
        <f t="shared" si="147"/>
        <v>6.9639276717637956E-3</v>
      </c>
      <c r="V117">
        <f t="shared" si="961"/>
        <v>1012</v>
      </c>
      <c r="W117">
        <f t="shared" si="962"/>
        <v>1439</v>
      </c>
      <c r="Y117" s="29">
        <f t="shared" ref="Y117:Y118" si="1102">(S117-T117)/(C117)</f>
        <v>6.9729876693267641E-3</v>
      </c>
      <c r="Z117" s="29">
        <f t="shared" ref="Z117:Z118" si="1103">LN(C117/N116)</f>
        <v>-8.2809914424674909E-4</v>
      </c>
      <c r="AA117" s="29">
        <f t="shared" si="170"/>
        <v>-5.1095991741720989E-3</v>
      </c>
      <c r="AB117" s="29">
        <f t="shared" si="171"/>
        <v>1.8543284975916343E-3</v>
      </c>
      <c r="AC117" s="29">
        <f t="shared" ref="AC117:AC118" si="1104">LN(D117/C117)</f>
        <v>2.4306544016981942E-4</v>
      </c>
      <c r="AD117" s="29">
        <f t="shared" ref="AD117:AD118" si="1105">LN(E117/C117)</f>
        <v>1.3041854047306997E-3</v>
      </c>
      <c r="AE117" s="29">
        <f t="shared" ref="AE117:AE118" si="1106">LN(F117/C117)</f>
        <v>2.115246534225416E-3</v>
      </c>
      <c r="AF117" s="29">
        <f t="shared" ref="AF117:AF118" si="1107">+LN(G117/C117)</f>
        <v>9.3995185671156276E-4</v>
      </c>
      <c r="AG117" s="29">
        <f t="shared" ref="AG117:AG118" si="1108">LN(H117/I117)</f>
        <v>5.0232117521269576E-3</v>
      </c>
      <c r="AH117" s="29">
        <f t="shared" ref="AH117:AH118" si="1109">LN(O117/P117)</f>
        <v>4.2895113649136325E-3</v>
      </c>
      <c r="AI117" s="29">
        <f t="shared" ref="AI117:AI118" si="1110">LN(L117/G117)</f>
        <v>-7.9893517961865404E-5</v>
      </c>
      <c r="AJ117" s="73">
        <f t="shared" ref="AJ117:AJ118" si="1111">(C117-I117)/(H117-I117)</f>
        <v>4.8284625158816652E-2</v>
      </c>
      <c r="AK117" s="73">
        <f t="shared" ref="AK117:AK118" si="1112">(N116-I117)/(H117-I117)</f>
        <v>0.21283354510800226</v>
      </c>
      <c r="AL117" s="29">
        <f t="shared" ref="AL117:AL118" si="1113">LN(M117/L117)</f>
        <v>5.432828667500385E-5</v>
      </c>
      <c r="AM117" s="29">
        <f t="shared" ref="AM117:AM118" si="1114">LN(N117/L117)</f>
        <v>-1.1895702961370346E-3</v>
      </c>
      <c r="AN117" s="29">
        <f t="shared" ref="AN117:AN118" si="1115">LN(N117/C117)</f>
        <v>-3.29511957387162E-4</v>
      </c>
      <c r="AO117" s="32">
        <f t="shared" ref="AO117:AO118" si="1116">+(G117-I117)/(H117-I117)</f>
        <v>0.23506988564166895</v>
      </c>
      <c r="AP117" s="32">
        <f t="shared" ref="AP117:AP118" si="1117">+(N117-P117)/(O117-P117)</f>
        <v>0.43176733780760823</v>
      </c>
      <c r="AQ117" s="73">
        <f t="shared" ref="AQ117:AQ118" si="1118">+(N117-T117)/(S117-T117)</f>
        <v>0.265596330275231</v>
      </c>
      <c r="AR117" s="29">
        <f t="shared" ref="AR117:AR118" si="1119">LN(N117/C117)</f>
        <v>-3.29511957387162E-4</v>
      </c>
      <c r="AS117" s="32">
        <f t="shared" ref="AS117:AS118" si="1120">(N117-L117)/(S117-T117)</f>
        <v>-0.17064220183485534</v>
      </c>
      <c r="AT117" s="29">
        <f t="shared" ref="AT117:AT118" si="1121">LN(G117/I117)</f>
        <v>1.1830763920538765E-3</v>
      </c>
      <c r="AU117" s="29">
        <f t="shared" ref="AU117:AU118" si="1122">LN(N117/P117)</f>
        <v>1.8543284975916343E-3</v>
      </c>
      <c r="AV117" s="29">
        <f t="shared" si="191"/>
        <v>0.74396754217382444</v>
      </c>
      <c r="AW117" s="29">
        <f t="shared" si="192"/>
        <v>2.0667311744931665E-3</v>
      </c>
      <c r="AX117" s="29">
        <f t="shared" si="193"/>
        <v>1.033788540862334E-2</v>
      </c>
      <c r="AY117" s="72">
        <f t="shared" ref="AY117:AY118" si="1123">IF(AM116&lt;0,1,0)</f>
        <v>0</v>
      </c>
      <c r="BA117" t="str">
        <f t="shared" si="1075"/>
        <v/>
      </c>
      <c r="BB117" t="str">
        <f t="shared" si="1076"/>
        <v/>
      </c>
      <c r="BC117" t="str">
        <f t="shared" si="1077"/>
        <v/>
      </c>
      <c r="BD117">
        <f t="shared" si="1078"/>
        <v>0.5</v>
      </c>
      <c r="BE117" s="29">
        <f t="shared" si="1079"/>
        <v>-5.9478514806851732E-4</v>
      </c>
    </row>
    <row r="118" spans="1:57">
      <c r="A118" s="1">
        <v>42681</v>
      </c>
      <c r="B118" s="74">
        <f t="shared" si="146"/>
        <v>1</v>
      </c>
      <c r="C118">
        <v>3124.89</v>
      </c>
      <c r="D118">
        <v>3126.84</v>
      </c>
      <c r="E118">
        <v>3124.52</v>
      </c>
      <c r="F118">
        <v>3122.03</v>
      </c>
      <c r="G118">
        <v>3133.56</v>
      </c>
      <c r="H118">
        <v>3135.23</v>
      </c>
      <c r="I118">
        <v>3117.1</v>
      </c>
      <c r="J118">
        <v>1103</v>
      </c>
      <c r="K118">
        <v>1013</v>
      </c>
      <c r="L118">
        <v>3133.71</v>
      </c>
      <c r="M118">
        <v>3134.61</v>
      </c>
      <c r="N118">
        <v>3133.33</v>
      </c>
      <c r="O118">
        <v>3139.2</v>
      </c>
      <c r="P118">
        <v>3124.83</v>
      </c>
      <c r="Q118" s="72">
        <v>1320</v>
      </c>
      <c r="R118" s="72">
        <v>1439</v>
      </c>
      <c r="S118">
        <f t="shared" si="959"/>
        <v>3139.2</v>
      </c>
      <c r="T118">
        <f t="shared" si="960"/>
        <v>3117.1</v>
      </c>
      <c r="U118" s="73">
        <f t="shared" si="147"/>
        <v>7.0649079880739278E-3</v>
      </c>
      <c r="V118">
        <f t="shared" si="961"/>
        <v>1320</v>
      </c>
      <c r="W118">
        <f t="shared" si="962"/>
        <v>1013</v>
      </c>
      <c r="Y118" s="29">
        <f t="shared" si="1102"/>
        <v>7.0722489431627707E-3</v>
      </c>
      <c r="Z118" s="29">
        <f t="shared" si="1103"/>
        <v>-1.3759537701256311E-4</v>
      </c>
      <c r="AA118" s="29">
        <f t="shared" si="170"/>
        <v>-1.8716536114114645E-3</v>
      </c>
      <c r="AB118" s="29">
        <f t="shared" si="171"/>
        <v>5.1932543766623996E-3</v>
      </c>
      <c r="AC118" s="29">
        <f t="shared" si="1104"/>
        <v>6.2382734482743047E-4</v>
      </c>
      <c r="AD118" s="29">
        <f t="shared" si="1105"/>
        <v>-1.1841117815356615E-4</v>
      </c>
      <c r="AE118" s="29">
        <f t="shared" si="1106"/>
        <v>-9.1565129690235152E-4</v>
      </c>
      <c r="AF118" s="29">
        <f t="shared" si="1107"/>
        <v>2.7706558481076712E-3</v>
      </c>
      <c r="AG118" s="29">
        <f t="shared" si="1108"/>
        <v>5.7994542242140821E-3</v>
      </c>
      <c r="AH118" s="29">
        <f t="shared" si="1109"/>
        <v>4.5881086802758058E-3</v>
      </c>
      <c r="AI118" s="29">
        <f t="shared" si="1110"/>
        <v>4.786773189253072E-5</v>
      </c>
      <c r="AJ118" s="73">
        <f t="shared" si="1111"/>
        <v>0.42967457253171082</v>
      </c>
      <c r="AK118" s="73">
        <f t="shared" si="1112"/>
        <v>0.45339216767789325</v>
      </c>
      <c r="AL118" s="29">
        <f t="shared" si="1113"/>
        <v>2.8715828361817319E-4</v>
      </c>
      <c r="AM118" s="29">
        <f t="shared" si="1114"/>
        <v>-1.2126937133502861E-4</v>
      </c>
      <c r="AN118" s="29">
        <f t="shared" si="1115"/>
        <v>2.6972542086652345E-3</v>
      </c>
      <c r="AO118" s="32">
        <f t="shared" si="1116"/>
        <v>0.9078874793160473</v>
      </c>
      <c r="AP118" s="32">
        <f t="shared" si="1117"/>
        <v>0.59151009046625358</v>
      </c>
      <c r="AQ118" s="73">
        <f t="shared" si="1118"/>
        <v>0.73438914027149704</v>
      </c>
      <c r="AR118" s="29">
        <f t="shared" si="1119"/>
        <v>2.6972542086652345E-3</v>
      </c>
      <c r="AS118" s="32">
        <f t="shared" si="1120"/>
        <v>-1.7194570135751614E-2</v>
      </c>
      <c r="AT118" s="29">
        <f t="shared" si="1121"/>
        <v>5.2666560161051274E-3</v>
      </c>
      <c r="AU118" s="29">
        <f t="shared" si="1122"/>
        <v>2.7164550688642802E-3</v>
      </c>
      <c r="AV118" s="29">
        <f t="shared" si="191"/>
        <v>0.265596330275231</v>
      </c>
      <c r="AW118" s="29">
        <f t="shared" si="192"/>
        <v>-1.1895702961370346E-3</v>
      </c>
      <c r="AX118" s="29">
        <f t="shared" si="193"/>
        <v>-3.29511957387162E-4</v>
      </c>
      <c r="AY118" s="72">
        <f t="shared" si="1123"/>
        <v>1</v>
      </c>
      <c r="BA118" t="str">
        <f t="shared" si="1075"/>
        <v/>
      </c>
      <c r="BB118" t="str">
        <f t="shared" si="1076"/>
        <v/>
      </c>
      <c r="BC118" t="str">
        <f t="shared" si="1077"/>
        <v/>
      </c>
      <c r="BD118" t="str">
        <f t="shared" si="1078"/>
        <v/>
      </c>
      <c r="BE118" s="29" t="str">
        <f t="shared" si="1079"/>
        <v/>
      </c>
    </row>
    <row r="119" spans="1:57">
      <c r="A119" s="1">
        <v>42682</v>
      </c>
      <c r="B119" s="74">
        <f t="shared" si="146"/>
        <v>2</v>
      </c>
      <c r="C119">
        <v>3140.94</v>
      </c>
      <c r="D119">
        <v>3144.1</v>
      </c>
      <c r="E119">
        <v>3141.05</v>
      </c>
      <c r="F119">
        <v>3138.29</v>
      </c>
      <c r="G119">
        <v>3152.52</v>
      </c>
      <c r="H119">
        <v>3152.52</v>
      </c>
      <c r="I119">
        <v>3134.95</v>
      </c>
      <c r="J119">
        <v>1130</v>
      </c>
      <c r="K119">
        <v>1039</v>
      </c>
      <c r="L119">
        <v>3152.18</v>
      </c>
      <c r="M119">
        <v>3153.44</v>
      </c>
      <c r="N119">
        <v>3147.89</v>
      </c>
      <c r="O119">
        <v>3156.88</v>
      </c>
      <c r="P119">
        <v>3142.85</v>
      </c>
      <c r="Q119" s="72">
        <v>1319</v>
      </c>
      <c r="R119" s="72">
        <v>1450</v>
      </c>
      <c r="S119">
        <f t="shared" ref="S119:S121" si="1124">MAX(H119,O119)</f>
        <v>3156.88</v>
      </c>
      <c r="T119">
        <f t="shared" ref="T119:T121" si="1125">MIN(I119,P119)</f>
        <v>3134.95</v>
      </c>
      <c r="U119" s="73">
        <f t="shared" si="147"/>
        <v>6.9709730893284267E-3</v>
      </c>
      <c r="V119">
        <f t="shared" ref="V119:V121" si="1126">IF(S119=H119,J119,Q119)</f>
        <v>1319</v>
      </c>
      <c r="W119">
        <f t="shared" ref="W119:W121" si="1127">IF(T119=I119,K119,R119)</f>
        <v>1039</v>
      </c>
      <c r="Y119" s="29">
        <f t="shared" ref="Y119:Y120" si="1128">(S119-T119)/(C119)</f>
        <v>6.9819862843608256E-3</v>
      </c>
      <c r="Z119" s="29">
        <f t="shared" ref="Z119:Z120" si="1129">LN(C119/N118)</f>
        <v>2.4257813998122685E-3</v>
      </c>
      <c r="AA119" s="29">
        <f t="shared" si="170"/>
        <v>-2.8518109599053455E-3</v>
      </c>
      <c r="AB119" s="29">
        <f t="shared" si="171"/>
        <v>4.1191621294229949E-3</v>
      </c>
      <c r="AC119" s="29">
        <f t="shared" ref="AC119:AC120" si="1130">LN(D119/C119)</f>
        <v>1.0055624996088211E-3</v>
      </c>
      <c r="AD119" s="29">
        <f t="shared" ref="AD119:AD120" si="1131">LN(E119/C119)</f>
        <v>3.5020749797956396E-5</v>
      </c>
      <c r="AE119" s="29">
        <f>LN(F119/C119)</f>
        <v>-8.4405258521418416E-4</v>
      </c>
      <c r="AF119" s="29">
        <f t="shared" ref="AF119:AF120" si="1132">+LN(G119/C119)</f>
        <v>3.6800148307985204E-3</v>
      </c>
      <c r="AG119" s="29">
        <f t="shared" ref="AG119:AG120" si="1133">LN(H119/I119)</f>
        <v>5.5889080137255971E-3</v>
      </c>
      <c r="AH119" s="29">
        <f t="shared" ref="AH119:AH120" si="1134">LN(O119/P119)</f>
        <v>4.4541665105618409E-3</v>
      </c>
      <c r="AI119" s="29">
        <f t="shared" ref="AI119:AI120" si="1135">LN(L119/G119)</f>
        <v>-1.0785604400839799E-4</v>
      </c>
      <c r="AJ119" s="73">
        <f t="shared" ref="AJ119:AJ120" si="1136">(C119-I119)/(H119-I119)</f>
        <v>0.34092202618100059</v>
      </c>
      <c r="AK119" s="73">
        <f t="shared" ref="AK119:AK120" si="1137">(N118-I119)/(H119-I119)</f>
        <v>-9.2202618099025371E-2</v>
      </c>
      <c r="AL119" s="29">
        <f t="shared" ref="AL119:AL120" si="1138">LN(M119/L119)</f>
        <v>3.9964349794957934E-4</v>
      </c>
      <c r="AM119" s="29">
        <f t="shared" ref="AM119:AM120" si="1139">LN(N119/L119)</f>
        <v>-1.361889840294113E-3</v>
      </c>
      <c r="AN119" s="29">
        <f t="shared" ref="AN119:AN120" si="1140">LN(N119/C119)</f>
        <v>2.2102689464959203E-3</v>
      </c>
      <c r="AO119" s="32">
        <f t="shared" ref="AO119:AO120" si="1141">+(G119-I119)/(H119-I119)</f>
        <v>1</v>
      </c>
      <c r="AP119" s="32">
        <f t="shared" ref="AP119:AP120" si="1142">+(N119-P119)/(O119-P119)</f>
        <v>0.3592302209550885</v>
      </c>
      <c r="AQ119" s="73">
        <f t="shared" ref="AQ119:AQ120" si="1143">+(N119-T119)/(S119-T119)</f>
        <v>0.59005927952575843</v>
      </c>
      <c r="AR119" s="29">
        <f t="shared" ref="AR119:AR120" si="1144">LN(N119/C119)</f>
        <v>2.2102689464959203E-3</v>
      </c>
      <c r="AS119" s="32">
        <f t="shared" ref="AS119:AS120" si="1145">(N119-L119)/(S119-T119)</f>
        <v>-0.19562243502051557</v>
      </c>
      <c r="AT119" s="29">
        <f t="shared" ref="AT119:AT120" si="1146">LN(G119/I119)</f>
        <v>5.5889080137255971E-3</v>
      </c>
      <c r="AU119" s="29">
        <f t="shared" ref="AU119:AU120" si="1147">LN(N119/P119)</f>
        <v>1.6023555506565054E-3</v>
      </c>
      <c r="AV119" s="29">
        <f t="shared" si="191"/>
        <v>0.73438914027149704</v>
      </c>
      <c r="AW119" s="29">
        <f t="shared" si="192"/>
        <v>-1.2126937133502861E-4</v>
      </c>
      <c r="AX119" s="29">
        <f t="shared" si="193"/>
        <v>2.6972542086652345E-3</v>
      </c>
      <c r="AY119" s="72">
        <f t="shared" ref="AY119:AY120" si="1148">IF(AM118&lt;0,1,0)</f>
        <v>1</v>
      </c>
      <c r="BA119">
        <f t="shared" si="1075"/>
        <v>1</v>
      </c>
      <c r="BB119" t="str">
        <f t="shared" si="1076"/>
        <v/>
      </c>
      <c r="BC119" t="str">
        <f t="shared" si="1077"/>
        <v/>
      </c>
      <c r="BD119" t="str">
        <f t="shared" si="1078"/>
        <v/>
      </c>
      <c r="BE119" s="29">
        <f t="shared" si="1079"/>
        <v>-1.361889840294113E-3</v>
      </c>
    </row>
    <row r="120" spans="1:57">
      <c r="A120" s="1">
        <v>42683</v>
      </c>
      <c r="B120" s="74">
        <f t="shared" si="146"/>
        <v>3</v>
      </c>
      <c r="C120">
        <v>3146.08</v>
      </c>
      <c r="D120">
        <v>3145.3</v>
      </c>
      <c r="E120">
        <v>3143.83</v>
      </c>
      <c r="F120">
        <v>3143.82</v>
      </c>
      <c r="G120">
        <v>3106.23</v>
      </c>
      <c r="H120">
        <v>3146.83</v>
      </c>
      <c r="I120">
        <v>3106.07</v>
      </c>
      <c r="J120">
        <v>944</v>
      </c>
      <c r="K120">
        <v>1130</v>
      </c>
      <c r="L120">
        <v>3106.28</v>
      </c>
      <c r="M120">
        <v>3116.85</v>
      </c>
      <c r="N120">
        <v>3128.37</v>
      </c>
      <c r="O120">
        <v>3143.75</v>
      </c>
      <c r="P120">
        <v>3096.95</v>
      </c>
      <c r="Q120" s="72">
        <v>1400</v>
      </c>
      <c r="R120" s="72">
        <v>1302</v>
      </c>
      <c r="S120">
        <f t="shared" si="1124"/>
        <v>3146.83</v>
      </c>
      <c r="T120">
        <f t="shared" si="1125"/>
        <v>3096.95</v>
      </c>
      <c r="U120" s="73">
        <f t="shared" si="147"/>
        <v>1.5977840717229772E-2</v>
      </c>
      <c r="V120">
        <f t="shared" si="1126"/>
        <v>944</v>
      </c>
      <c r="W120">
        <f t="shared" si="1127"/>
        <v>1302</v>
      </c>
      <c r="Y120" s="29">
        <f t="shared" si="1128"/>
        <v>1.5854650867110853E-2</v>
      </c>
      <c r="Z120" s="29">
        <f t="shared" si="1129"/>
        <v>-5.7515369469379025E-4</v>
      </c>
      <c r="AA120" s="29">
        <f t="shared" si="170"/>
        <v>-5.8834947890629118E-3</v>
      </c>
      <c r="AB120" s="29">
        <f t="shared" si="171"/>
        <v>1.0094345928166966E-2</v>
      </c>
      <c r="AC120" s="29">
        <f t="shared" si="1130"/>
        <v>-2.4795831884135853E-4</v>
      </c>
      <c r="AD120" s="29">
        <f t="shared" si="1131"/>
        <v>-7.1543157087162199E-4</v>
      </c>
      <c r="AE120" s="29">
        <f>LN(F120/C120)</f>
        <v>-7.1861240949962647E-4</v>
      </c>
      <c r="AF120" s="29">
        <f t="shared" si="1132"/>
        <v>-1.2747461218826747E-2</v>
      </c>
      <c r="AG120" s="29">
        <f t="shared" si="1133"/>
        <v>1.3037335424197315E-2</v>
      </c>
      <c r="AH120" s="29">
        <f t="shared" si="1134"/>
        <v>1.4998598661291765E-2</v>
      </c>
      <c r="AI120" s="29">
        <f t="shared" si="1135"/>
        <v>1.6096553567314512E-5</v>
      </c>
      <c r="AJ120" s="73">
        <f t="shared" si="1136"/>
        <v>0.98159960745829233</v>
      </c>
      <c r="AK120" s="73">
        <f t="shared" si="1137"/>
        <v>1.0260058881256122</v>
      </c>
      <c r="AL120" s="29">
        <f t="shared" si="1138"/>
        <v>3.3970076680114314E-3</v>
      </c>
      <c r="AM120" s="29">
        <f t="shared" si="1139"/>
        <v>7.0862333689372722E-3</v>
      </c>
      <c r="AN120" s="29">
        <f t="shared" si="1140"/>
        <v>-5.6451312963222257E-3</v>
      </c>
      <c r="AO120" s="32">
        <f t="shared" si="1141"/>
        <v>3.9254170755607309E-3</v>
      </c>
      <c r="AP120" s="32">
        <f t="shared" si="1142"/>
        <v>0.67136752136752031</v>
      </c>
      <c r="AQ120" s="73">
        <f t="shared" si="1143"/>
        <v>0.62991178829190064</v>
      </c>
      <c r="AR120" s="29">
        <f t="shared" si="1144"/>
        <v>-5.6451312963222257E-3</v>
      </c>
      <c r="AS120" s="32">
        <f t="shared" si="1145"/>
        <v>0.44286287089012916</v>
      </c>
      <c r="AT120" s="29">
        <f t="shared" si="1146"/>
        <v>5.1510712629866934E-5</v>
      </c>
      <c r="AU120" s="29">
        <f t="shared" si="1147"/>
        <v>1.0094345928166966E-2</v>
      </c>
      <c r="AV120" s="29">
        <f t="shared" si="191"/>
        <v>0.59005927952575843</v>
      </c>
      <c r="AW120" s="29">
        <f t="shared" si="192"/>
        <v>-1.361889840294113E-3</v>
      </c>
      <c r="AX120" s="29">
        <f t="shared" si="193"/>
        <v>2.2102689464959203E-3</v>
      </c>
      <c r="AY120" s="72">
        <f t="shared" si="1148"/>
        <v>1</v>
      </c>
      <c r="BA120" t="str">
        <f t="shared" si="1075"/>
        <v/>
      </c>
      <c r="BB120">
        <f t="shared" si="1076"/>
        <v>0.5</v>
      </c>
      <c r="BC120" t="str">
        <f t="shared" si="1077"/>
        <v/>
      </c>
      <c r="BD120" t="str">
        <f t="shared" si="1078"/>
        <v/>
      </c>
      <c r="BE120" s="29">
        <f t="shared" si="1079"/>
        <v>3.5431166844686361E-3</v>
      </c>
    </row>
    <row r="121" spans="1:57">
      <c r="A121" s="1">
        <v>42684</v>
      </c>
      <c r="B121" s="74">
        <f t="shared" si="146"/>
        <v>4</v>
      </c>
      <c r="C121">
        <v>3148.54</v>
      </c>
      <c r="D121">
        <v>3157.49</v>
      </c>
      <c r="E121">
        <v>3153.77</v>
      </c>
      <c r="F121">
        <v>3162.16</v>
      </c>
      <c r="G121">
        <v>3164.12</v>
      </c>
      <c r="H121">
        <v>3170.58</v>
      </c>
      <c r="I121">
        <v>3148.54</v>
      </c>
      <c r="J121">
        <v>1015</v>
      </c>
      <c r="K121">
        <v>931</v>
      </c>
      <c r="L121">
        <v>3164.13</v>
      </c>
      <c r="M121">
        <v>3166.07</v>
      </c>
      <c r="N121">
        <v>3171.28</v>
      </c>
      <c r="O121">
        <v>3172.31</v>
      </c>
      <c r="P121">
        <v>3164.13</v>
      </c>
      <c r="Q121" s="72">
        <v>1438</v>
      </c>
      <c r="R121" s="72">
        <v>1301</v>
      </c>
      <c r="S121">
        <f t="shared" si="1124"/>
        <v>3172.31</v>
      </c>
      <c r="T121">
        <f t="shared" si="1125"/>
        <v>3148.54</v>
      </c>
      <c r="U121" s="73">
        <f t="shared" si="147"/>
        <v>7.5211758076347574E-3</v>
      </c>
      <c r="V121">
        <f t="shared" si="1126"/>
        <v>1438</v>
      </c>
      <c r="W121">
        <f t="shared" si="1127"/>
        <v>931</v>
      </c>
      <c r="Y121" s="29">
        <f t="shared" ref="Y121" si="1149">(S121-T121)/(C121)</f>
        <v>7.5495308936840509E-3</v>
      </c>
      <c r="Z121" s="29">
        <f t="shared" ref="Z121" si="1150">LN(C121/N120)</f>
        <v>6.4267511956142614E-3</v>
      </c>
      <c r="AA121" s="29">
        <f t="shared" si="170"/>
        <v>-3.2473725731053677E-4</v>
      </c>
      <c r="AB121" s="29">
        <f t="shared" si="171"/>
        <v>7.1964385503240566E-3</v>
      </c>
      <c r="AC121" s="29">
        <f t="shared" ref="AC121" si="1151">LN(D121/C121)</f>
        <v>2.8385548465427639E-3</v>
      </c>
      <c r="AD121" s="29">
        <f t="shared" ref="AD121" si="1152">LN(E121/C121)</f>
        <v>1.6597092813782201E-3</v>
      </c>
      <c r="AE121" s="29">
        <f>LN(F121/C121)</f>
        <v>4.3164850642123239E-3</v>
      </c>
      <c r="AF121" s="29">
        <f t="shared" ref="AF121" si="1153">+LN(G121/C121)</f>
        <v>4.9361225329022347E-3</v>
      </c>
      <c r="AG121" s="29">
        <f t="shared" ref="AG121" si="1154">LN(H121/I121)</f>
        <v>6.9756831243629001E-3</v>
      </c>
      <c r="AH121" s="29">
        <f t="shared" ref="AH121" si="1155">LN(O121/P121)</f>
        <v>2.5818928433333829E-3</v>
      </c>
      <c r="AI121" s="29">
        <f t="shared" ref="AI121" si="1156">LN(L121/G121)</f>
        <v>3.1604313988662962E-6</v>
      </c>
      <c r="AJ121" s="73">
        <f t="shared" ref="AJ121" si="1157">(C121-I121)/(H121-I121)</f>
        <v>0</v>
      </c>
      <c r="AK121" s="73">
        <f t="shared" ref="AK121" si="1158">(N120-I121)/(H121-I121)</f>
        <v>-0.91515426497278163</v>
      </c>
      <c r="AL121" s="29">
        <f t="shared" ref="AL121" si="1159">LN(M121/L121)</f>
        <v>6.1293483957418988E-4</v>
      </c>
      <c r="AM121" s="29">
        <f t="shared" ref="AM121" si="1160">LN(N121/L121)</f>
        <v>2.2571555860229223E-3</v>
      </c>
      <c r="AN121" s="29">
        <f t="shared" ref="AN121" si="1161">LN(N121/C121)</f>
        <v>7.1964385503240566E-3</v>
      </c>
      <c r="AO121" s="32">
        <f t="shared" ref="AO121" si="1162">+(G121-I121)/(H121-I121)</f>
        <v>0.70689655172413579</v>
      </c>
      <c r="AP121" s="32">
        <f t="shared" ref="AP121" si="1163">+(N121-P121)/(O121-P121)</f>
        <v>0.87408312958438072</v>
      </c>
      <c r="AQ121" s="73">
        <f t="shared" ref="AQ121" si="1164">+(N121-T121)/(S121-T121)</f>
        <v>0.9566680689945416</v>
      </c>
      <c r="AR121" s="29">
        <f t="shared" ref="AR121" si="1165">LN(N121/C121)</f>
        <v>7.1964385503240566E-3</v>
      </c>
      <c r="AS121" s="32">
        <f t="shared" ref="AS121" si="1166">(N121-L121)/(S121-T121)</f>
        <v>0.30079932688262923</v>
      </c>
      <c r="AT121" s="29">
        <f t="shared" ref="AT121" si="1167">LN(G121/I121)</f>
        <v>4.9361225329022347E-3</v>
      </c>
      <c r="AU121" s="29">
        <f t="shared" ref="AU121" si="1168">LN(N121/P121)</f>
        <v>2.2571555860229223E-3</v>
      </c>
      <c r="AV121" s="29">
        <f t="shared" si="191"/>
        <v>0.62991178829190064</v>
      </c>
      <c r="AW121" s="29">
        <f t="shared" si="192"/>
        <v>7.0862333689372722E-3</v>
      </c>
      <c r="AX121" s="29">
        <f t="shared" si="193"/>
        <v>-5.6451312963222257E-3</v>
      </c>
      <c r="AY121" s="72">
        <f t="shared" ref="AY121" si="1169">IF(AM120&lt;0,1,0)</f>
        <v>0</v>
      </c>
      <c r="BA121" t="str">
        <f t="shared" si="1075"/>
        <v/>
      </c>
      <c r="BB121" t="str">
        <f t="shared" si="1076"/>
        <v/>
      </c>
      <c r="BC121">
        <f t="shared" si="1077"/>
        <v>0</v>
      </c>
      <c r="BD121" t="str">
        <f t="shared" si="1078"/>
        <v/>
      </c>
      <c r="BE121" s="29" t="str">
        <f t="shared" si="1079"/>
        <v/>
      </c>
    </row>
    <row r="122" spans="1:57">
      <c r="A122" s="1">
        <v>42685</v>
      </c>
      <c r="B122" s="74">
        <f t="shared" si="146"/>
        <v>5</v>
      </c>
      <c r="C122">
        <v>3169.4</v>
      </c>
      <c r="D122">
        <v>3169.09</v>
      </c>
      <c r="E122">
        <v>3172.68</v>
      </c>
      <c r="F122">
        <v>3172.94</v>
      </c>
      <c r="G122">
        <v>3190.5</v>
      </c>
      <c r="H122">
        <v>3191.26</v>
      </c>
      <c r="I122">
        <v>3166.07</v>
      </c>
      <c r="J122">
        <v>1130</v>
      </c>
      <c r="K122">
        <v>948</v>
      </c>
      <c r="L122">
        <v>3190.5</v>
      </c>
      <c r="M122">
        <v>3196.61</v>
      </c>
      <c r="N122">
        <v>3196.04</v>
      </c>
      <c r="O122">
        <v>3202.74</v>
      </c>
      <c r="P122">
        <v>3190.5</v>
      </c>
      <c r="Q122" s="72">
        <v>1402</v>
      </c>
      <c r="R122" s="72">
        <v>1301</v>
      </c>
      <c r="S122">
        <f t="shared" ref="S122:S128" si="1170">MAX(H122,O122)</f>
        <v>3202.74</v>
      </c>
      <c r="T122">
        <f t="shared" ref="T122:T128" si="1171">MIN(I122,P122)</f>
        <v>3166.07</v>
      </c>
      <c r="U122" s="73">
        <f t="shared" si="147"/>
        <v>1.1515622300495236E-2</v>
      </c>
      <c r="V122">
        <f t="shared" ref="V122:V128" si="1172">IF(S122=H122,J122,Q122)</f>
        <v>1402</v>
      </c>
      <c r="W122">
        <f t="shared" ref="W122:W128" si="1173">IF(T122=I122,K122,R122)</f>
        <v>948</v>
      </c>
      <c r="Y122" s="29">
        <f t="shared" ref="Y122:Y123" si="1174">(S122-T122)/(C122)</f>
        <v>1.1570013251719448E-2</v>
      </c>
      <c r="Z122" s="29">
        <f t="shared" ref="Z122:Z123" si="1175">LN(C122/N121)</f>
        <v>-5.9299635215498295E-4</v>
      </c>
      <c r="AA122" s="29">
        <f t="shared" ref="AA122:AA123" si="1176">LN(N122/S122)</f>
        <v>-2.0941499625086093E-3</v>
      </c>
      <c r="AB122" s="29">
        <f t="shared" ref="AB122:AB123" si="1177">LN(N122/T122)</f>
        <v>9.421472337986514E-3</v>
      </c>
      <c r="AC122" s="29">
        <f t="shared" ref="AC122:AC123" si="1178">LN(D122/C122)</f>
        <v>-9.7815094840313606E-5</v>
      </c>
      <c r="AD122" s="29">
        <f t="shared" ref="AD122:AD123" si="1179">LN(E122/C122)</f>
        <v>1.0343610589712482E-3</v>
      </c>
      <c r="AE122" s="29">
        <f t="shared" ref="AE122:AE123" si="1180">LN(F122/C122)</f>
        <v>1.1163073463773907E-3</v>
      </c>
      <c r="AF122" s="29">
        <f t="shared" ref="AF122:AF123" si="1181">+LN(G122/C122)</f>
        <v>6.63534879969363E-3</v>
      </c>
      <c r="AG122" s="29">
        <f t="shared" ref="AG122:AG123" si="1182">LN(H122/I122)</f>
        <v>7.9247520047206928E-3</v>
      </c>
      <c r="AH122" s="29">
        <f t="shared" ref="AH122:AH123" si="1183">LN(O122/P122)</f>
        <v>3.8290491065080126E-3</v>
      </c>
      <c r="AI122" s="29">
        <f t="shared" ref="AI122:AI123" si="1184">LN(L122/G122)</f>
        <v>0</v>
      </c>
      <c r="AJ122" s="73">
        <f t="shared" ref="AJ122:AJ123" si="1185">(C122-I122)/(H122-I122)</f>
        <v>0.13219531560142597</v>
      </c>
      <c r="AK122" s="73">
        <f t="shared" ref="AK122:AK123" si="1186">(N121-I122)/(H122-I122)</f>
        <v>0.20682810639142615</v>
      </c>
      <c r="AL122" s="29">
        <f t="shared" ref="AL122:AL123" si="1187">LN(M122/L122)</f>
        <v>1.9132289451023474E-3</v>
      </c>
      <c r="AM122" s="29">
        <f t="shared" ref="AM122:AM123" si="1188">LN(N122/L122)</f>
        <v>1.7348991439992642E-3</v>
      </c>
      <c r="AN122" s="29">
        <f t="shared" ref="AN122:AN123" si="1189">LN(N122/C122)</f>
        <v>8.3702479436930689E-3</v>
      </c>
      <c r="AO122" s="32">
        <f t="shared" ref="AO122:AO123" si="1190">+(G122-I122)/(H122-I122)</f>
        <v>0.96982929734020573</v>
      </c>
      <c r="AP122" s="32">
        <f t="shared" ref="AP122:AP123" si="1191">+(N122-P122)/(O122-P122)</f>
        <v>0.45261437908497243</v>
      </c>
      <c r="AQ122" s="73">
        <f t="shared" ref="AQ122:AQ123" si="1192">+(N122-T122)/(S122-T122)</f>
        <v>0.81728933733297282</v>
      </c>
      <c r="AR122" s="29">
        <f t="shared" ref="AR122:AR123" si="1193">LN(N122/C122)</f>
        <v>8.3702479436930689E-3</v>
      </c>
      <c r="AS122" s="32">
        <f t="shared" ref="AS122:AS123" si="1194">(N122-L122)/(S122-T122)</f>
        <v>0.15107717480229127</v>
      </c>
      <c r="AT122" s="29">
        <f t="shared" ref="AT122:AT123" si="1195">LN(G122/I122)</f>
        <v>7.6865731939871826E-3</v>
      </c>
      <c r="AU122" s="29">
        <f t="shared" ref="AU122:AU123" si="1196">LN(N122/P122)</f>
        <v>1.7348991439992642E-3</v>
      </c>
      <c r="AV122" s="29">
        <f t="shared" si="191"/>
        <v>0.9566680689945416</v>
      </c>
      <c r="AW122" s="29">
        <f t="shared" si="192"/>
        <v>2.2571555860229223E-3</v>
      </c>
      <c r="AX122" s="29">
        <f t="shared" si="193"/>
        <v>7.1964385503240566E-3</v>
      </c>
      <c r="AY122" s="72">
        <f t="shared" ref="AY122:AY123" si="1197">IF(AM121&lt;0,1,0)</f>
        <v>0</v>
      </c>
      <c r="BA122" t="str">
        <f t="shared" ref="BA122" si="1198">IF(B122=2,IF(AQ121&lt;0.226,IF(AND(ABS(Z122)&lt;0.03,AJ122&lt;0.8),IF(AND(AO122&lt;0.5 &amp; Q121&lt;14),2,1),0),IF(AQ121&lt;0.8,IF(AND(AO122&gt;0.2,AF122&gt;-0.03,Z122&gt;-0.01),1,0),0)),"")</f>
        <v/>
      </c>
      <c r="BB122" t="str">
        <f t="shared" ref="BB122" si="1199">IF(B122=3,IF(AQ121&lt;0.85,IF(AND(K122&gt;942,AO122&gt;0.9),0.25,1)*IF(AM121&lt;-0.004,1,0.5),0),"")</f>
        <v/>
      </c>
      <c r="BC122" t="str">
        <f t="shared" ref="BC122" si="1200">IF(B122=4,IF(AQ121&lt;0.6,IF(AL122&gt;=0,IF(K122&lt;1018,2,1),0),IF(AQ121&gt;0.85,IF(AL122&lt;=0,-0.5,0),0)),"")</f>
        <v/>
      </c>
      <c r="BD122">
        <f t="shared" ref="BD122" si="1201">IF(B122=5,IF(AQ121&lt;0.4,IF(AL122&gt; -0.004,1,0),IF(AQ121&lt;0.95,IF(AND(AJ122&lt;0.85,AO122&lt;0.95,AL122&gt;0,K122&lt;1115),0.5,0),0)),"")</f>
        <v>0</v>
      </c>
      <c r="BE122" s="29" t="str">
        <f t="shared" si="1079"/>
        <v/>
      </c>
    </row>
    <row r="123" spans="1:57">
      <c r="A123" s="1">
        <v>42688</v>
      </c>
      <c r="B123" s="74">
        <f t="shared" si="146"/>
        <v>1</v>
      </c>
      <c r="C123">
        <v>3187.71</v>
      </c>
      <c r="D123">
        <v>3188.51</v>
      </c>
      <c r="E123">
        <v>3192.89</v>
      </c>
      <c r="F123">
        <v>3198.21</v>
      </c>
      <c r="G123">
        <v>3207.12</v>
      </c>
      <c r="H123">
        <v>3221.46</v>
      </c>
      <c r="I123">
        <v>3186.79</v>
      </c>
      <c r="J123">
        <v>1112</v>
      </c>
      <c r="K123">
        <v>931</v>
      </c>
      <c r="L123">
        <v>3207</v>
      </c>
      <c r="M123">
        <v>3211.31</v>
      </c>
      <c r="N123">
        <v>3210.37</v>
      </c>
      <c r="O123">
        <v>3217.65</v>
      </c>
      <c r="P123">
        <v>3192.18</v>
      </c>
      <c r="Q123" s="72">
        <v>1330</v>
      </c>
      <c r="R123" s="72">
        <v>1417</v>
      </c>
      <c r="S123">
        <f t="shared" si="1170"/>
        <v>3221.46</v>
      </c>
      <c r="T123">
        <f t="shared" si="1171"/>
        <v>3186.79</v>
      </c>
      <c r="U123" s="73">
        <f t="shared" si="147"/>
        <v>1.082053236821314E-2</v>
      </c>
      <c r="V123">
        <f t="shared" si="1172"/>
        <v>1112</v>
      </c>
      <c r="W123">
        <f t="shared" si="1173"/>
        <v>931</v>
      </c>
      <c r="Y123" s="29">
        <f t="shared" si="1174"/>
        <v>1.087614619899554E-2</v>
      </c>
      <c r="Z123" s="29">
        <f t="shared" si="1175"/>
        <v>-2.6097528029250718E-3</v>
      </c>
      <c r="AA123" s="29">
        <f t="shared" si="1176"/>
        <v>-3.4484776463886689E-3</v>
      </c>
      <c r="AB123" s="29">
        <f t="shared" si="1177"/>
        <v>7.3720547218244122E-3</v>
      </c>
      <c r="AC123" s="29">
        <f t="shared" si="1178"/>
        <v>2.5093237190623084E-4</v>
      </c>
      <c r="AD123" s="29">
        <f t="shared" si="1179"/>
        <v>1.6236721117158888E-3</v>
      </c>
      <c r="AE123" s="29">
        <f t="shared" si="1180"/>
        <v>3.2884876297792887E-3</v>
      </c>
      <c r="AF123" s="29">
        <f t="shared" si="1181"/>
        <v>6.0705474914392798E-3</v>
      </c>
      <c r="AG123" s="29">
        <f t="shared" si="1182"/>
        <v>1.082053236821314E-2</v>
      </c>
      <c r="AH123" s="29">
        <f t="shared" si="1183"/>
        <v>7.9472104729897113E-3</v>
      </c>
      <c r="AI123" s="29">
        <f t="shared" si="1184"/>
        <v>-3.7417447760241507E-5</v>
      </c>
      <c r="AJ123" s="73">
        <f t="shared" si="1185"/>
        <v>2.6535910008655059E-2</v>
      </c>
      <c r="AK123" s="73">
        <f t="shared" si="1186"/>
        <v>0.26680126910873897</v>
      </c>
      <c r="AL123" s="29">
        <f t="shared" si="1187"/>
        <v>1.3430328693510522E-3</v>
      </c>
      <c r="AM123" s="29">
        <f t="shared" si="1188"/>
        <v>1.050274585938149E-3</v>
      </c>
      <c r="AN123" s="29">
        <f t="shared" si="1189"/>
        <v>7.0834046296171472E-3</v>
      </c>
      <c r="AO123" s="32">
        <f t="shared" si="1190"/>
        <v>0.58638592443033988</v>
      </c>
      <c r="AP123" s="32">
        <f t="shared" si="1191"/>
        <v>0.71417353749508727</v>
      </c>
      <c r="AQ123" s="73">
        <f t="shared" si="1192"/>
        <v>0.68012691087395094</v>
      </c>
      <c r="AR123" s="29">
        <f t="shared" si="1193"/>
        <v>7.0834046296171472E-3</v>
      </c>
      <c r="AS123" s="32">
        <f t="shared" si="1194"/>
        <v>9.7202192096910403E-2</v>
      </c>
      <c r="AT123" s="29">
        <f t="shared" si="1195"/>
        <v>6.3591975836466358E-3</v>
      </c>
      <c r="AU123" s="29">
        <f t="shared" si="1196"/>
        <v>5.6821263218613839E-3</v>
      </c>
      <c r="AV123" s="29">
        <f t="shared" si="191"/>
        <v>0.81728933733297282</v>
      </c>
      <c r="AW123" s="29">
        <f t="shared" si="192"/>
        <v>1.7348991439992642E-3</v>
      </c>
      <c r="AX123" s="29">
        <f t="shared" si="193"/>
        <v>8.3702479436930689E-3</v>
      </c>
      <c r="AY123" s="72">
        <f t="shared" si="1197"/>
        <v>0</v>
      </c>
      <c r="BA123" t="str">
        <f t="shared" ref="BA123:BA130" si="1202">IF(B123=2,IF(AQ122&lt;0.226,IF(AND(ABS(Z123)&lt;0.03,AJ123&lt;0.8),IF(AND(AO123&lt;0.5 &amp; Q122&lt;14),2,1),0),IF(AQ122&lt;0.8,IF(AND(AO123&gt;0.2,AF123&gt;-0.03,Z123&gt;-0.01),1,0),0)),"")</f>
        <v/>
      </c>
      <c r="BB123" t="str">
        <f t="shared" ref="BB123:BB130" si="1203">IF(B123=3,IF(AQ122&lt;0.85,IF(AND(K123&gt;942,AO123&gt;0.9),0.25,1)*IF(AM122&lt;-0.004,1,0.5),0),"")</f>
        <v/>
      </c>
      <c r="BC123" t="str">
        <f t="shared" ref="BC123:BC130" si="1204">IF(B123=4,IF(AQ122&lt;0.6,IF(AL123&gt;=0,IF(K123&lt;1018,2,1),0),IF(AQ122&gt;0.85,IF(AL123&lt;=0,-0.5,0),0)),"")</f>
        <v/>
      </c>
      <c r="BD123" t="str">
        <f t="shared" ref="BD123:BD130" si="1205">IF(B123=5,IF(AQ122&lt;0.4,IF(AL123&gt; -0.004,1,0),IF(AQ122&lt;0.95,IF(AND(AJ123&lt;0.85,AO123&lt;0.95,AL123&gt;0,K123&lt;1115),0.5,0),0)),"")</f>
        <v/>
      </c>
      <c r="BE123" s="29" t="str">
        <f t="shared" ref="BE123:BE130" si="1206">IF(MAX(AZ123:BD123)=0,"",MAX(AZ123:BD123)*AM123)</f>
        <v/>
      </c>
    </row>
    <row r="124" spans="1:57">
      <c r="A124" s="1">
        <v>42689</v>
      </c>
      <c r="B124" s="74">
        <f t="shared" si="146"/>
        <v>2</v>
      </c>
      <c r="C124">
        <v>3209.95</v>
      </c>
      <c r="D124">
        <v>3209.95</v>
      </c>
      <c r="E124">
        <v>3207.57</v>
      </c>
      <c r="F124">
        <v>3207.07</v>
      </c>
      <c r="G124">
        <v>3201.74</v>
      </c>
      <c r="H124">
        <v>3214.29</v>
      </c>
      <c r="I124">
        <v>3198.98</v>
      </c>
      <c r="J124">
        <v>948</v>
      </c>
      <c r="K124">
        <v>1032</v>
      </c>
      <c r="L124">
        <v>3202.25</v>
      </c>
      <c r="M124">
        <v>3204.81</v>
      </c>
      <c r="N124">
        <v>3206.99</v>
      </c>
      <c r="O124">
        <v>3209.11</v>
      </c>
      <c r="P124">
        <v>3195.03</v>
      </c>
      <c r="Q124" s="72">
        <v>1325</v>
      </c>
      <c r="R124" s="72">
        <v>1354</v>
      </c>
      <c r="S124">
        <f t="shared" si="1170"/>
        <v>3214.29</v>
      </c>
      <c r="T124">
        <f t="shared" si="1171"/>
        <v>3195.03</v>
      </c>
      <c r="U124" s="73">
        <f t="shared" si="147"/>
        <v>6.0100160307286236E-3</v>
      </c>
      <c r="V124">
        <f t="shared" si="1172"/>
        <v>948</v>
      </c>
      <c r="W124">
        <f t="shared" si="1173"/>
        <v>1354</v>
      </c>
      <c r="Y124" s="29">
        <f>(S124-T124)/(C124)</f>
        <v>6.0000934593996058E-3</v>
      </c>
      <c r="Z124" s="29">
        <f t="shared" ref="Z124" si="1207">LN(C124/N123)</f>
        <v>-1.3083460033117057E-4</v>
      </c>
      <c r="AA124" s="29">
        <f>LN(N124/S124)</f>
        <v>-2.2736909603327704E-3</v>
      </c>
      <c r="AB124" s="29">
        <f>LN(N124/T124)</f>
        <v>3.7363250703958475E-3</v>
      </c>
      <c r="AC124" s="29">
        <f>LN(D124/C124)</f>
        <v>0</v>
      </c>
      <c r="AD124" s="29">
        <f>LN(E124/C124)</f>
        <v>-7.4171957675625187E-4</v>
      </c>
      <c r="AE124" s="29">
        <f>LN(F124/C124)</f>
        <v>-8.9761297093348845E-4</v>
      </c>
      <c r="AF124" s="29">
        <f>+LN(G124/C124)</f>
        <v>-2.5609486694079479E-3</v>
      </c>
      <c r="AG124" s="29">
        <f>LN(H124/I124)</f>
        <v>4.7744844934037032E-3</v>
      </c>
      <c r="AH124" s="29">
        <f>LN(O124/P124)</f>
        <v>4.3971626749068479E-3</v>
      </c>
      <c r="AI124" s="29">
        <f>LN(L124/G124)</f>
        <v>1.5927570189161127E-4</v>
      </c>
      <c r="AJ124" s="73">
        <f>(C124-I124)/(H124-I124)</f>
        <v>0.71652514696275893</v>
      </c>
      <c r="AK124" s="73">
        <f t="shared" ref="AK124" si="1208">(N123-I124)/(H124-I124)</f>
        <v>0.74395819725668932</v>
      </c>
      <c r="AL124" s="29">
        <f>LN(M124/L124)</f>
        <v>7.9911851496080894E-4</v>
      </c>
      <c r="AM124" s="29">
        <f>LN(N124/L124)</f>
        <v>1.4791147980643062E-3</v>
      </c>
      <c r="AN124" s="29">
        <f>LN(N124/C124)</f>
        <v>-9.2255816945195038E-4</v>
      </c>
      <c r="AO124" s="32">
        <f>+(G124-I124)/(H124-I124)</f>
        <v>0.18027433050292446</v>
      </c>
      <c r="AP124" s="32">
        <f>+(N124-P124)/(O124-P124)</f>
        <v>0.84943181818179281</v>
      </c>
      <c r="AQ124" s="73">
        <f>+(N124-T124)/(S124-T124)</f>
        <v>0.62097611630320504</v>
      </c>
      <c r="AR124" s="29">
        <f>LN(N124/C124)</f>
        <v>-9.2255816945195038E-4</v>
      </c>
      <c r="AS124" s="32">
        <f>(N124-L124)/(S124-T124)</f>
        <v>0.24610591900310697</v>
      </c>
      <c r="AT124" s="29">
        <f>LN(G124/I124)</f>
        <v>8.6240303311496951E-4</v>
      </c>
      <c r="AU124" s="29">
        <f>LN(N124/P124)</f>
        <v>3.7363250703958475E-3</v>
      </c>
      <c r="AV124" s="29">
        <f t="shared" si="191"/>
        <v>0.68012691087395094</v>
      </c>
      <c r="AW124" s="29">
        <f t="shared" si="192"/>
        <v>1.050274585938149E-3</v>
      </c>
      <c r="AX124" s="29">
        <f t="shared" si="193"/>
        <v>7.0834046296171472E-3</v>
      </c>
      <c r="AY124" s="72">
        <f t="shared" ref="AY124" si="1209">IF(AM123&lt;0,1,0)</f>
        <v>0</v>
      </c>
      <c r="BA124">
        <f t="shared" si="1202"/>
        <v>0</v>
      </c>
      <c r="BB124" t="str">
        <f t="shared" si="1203"/>
        <v/>
      </c>
      <c r="BC124" t="str">
        <f t="shared" si="1204"/>
        <v/>
      </c>
      <c r="BD124" t="str">
        <f t="shared" si="1205"/>
        <v/>
      </c>
      <c r="BE124" s="29" t="str">
        <f t="shared" si="1206"/>
        <v/>
      </c>
    </row>
    <row r="125" spans="1:57">
      <c r="A125" s="1">
        <v>42690</v>
      </c>
      <c r="B125" s="74">
        <f t="shared" si="146"/>
        <v>3</v>
      </c>
      <c r="C125">
        <v>3208.5</v>
      </c>
      <c r="D125">
        <v>3209.55</v>
      </c>
      <c r="E125">
        <v>3205.27</v>
      </c>
      <c r="F125">
        <v>3206.43</v>
      </c>
      <c r="G125">
        <v>3202.61</v>
      </c>
      <c r="H125">
        <v>3210.89</v>
      </c>
      <c r="I125">
        <v>3195.41</v>
      </c>
      <c r="J125">
        <v>931</v>
      </c>
      <c r="K125">
        <v>1022</v>
      </c>
      <c r="L125">
        <v>3202.61</v>
      </c>
      <c r="M125">
        <v>3201.64</v>
      </c>
      <c r="N125">
        <v>3205.06</v>
      </c>
      <c r="O125">
        <v>3209.38</v>
      </c>
      <c r="P125">
        <v>3198.72</v>
      </c>
      <c r="Q125" s="72">
        <v>1439</v>
      </c>
      <c r="R125" s="72">
        <v>1340</v>
      </c>
      <c r="S125">
        <f t="shared" si="1170"/>
        <v>3210.89</v>
      </c>
      <c r="T125">
        <f t="shared" si="1171"/>
        <v>3195.41</v>
      </c>
      <c r="U125" s="73">
        <f t="shared" si="147"/>
        <v>4.8327521747577326E-3</v>
      </c>
      <c r="V125">
        <f t="shared" si="1172"/>
        <v>931</v>
      </c>
      <c r="W125">
        <f t="shared" si="1173"/>
        <v>1022</v>
      </c>
      <c r="Y125" s="29">
        <f t="shared" ref="Y125" si="1210">(S125-T125)/(C125)</f>
        <v>4.8246844319775649E-3</v>
      </c>
      <c r="Z125" s="29">
        <f t="shared" ref="Z125" si="1211">LN(C125/N124)</f>
        <v>4.7073568126024658E-4</v>
      </c>
      <c r="AA125" s="29">
        <f t="shared" ref="AA125" si="1212">LN(N125/S125)</f>
        <v>-1.8173463336168736E-3</v>
      </c>
      <c r="AB125" s="29">
        <f t="shared" ref="AB125" si="1213">LN(N125/T125)</f>
        <v>3.015405841140832E-3</v>
      </c>
      <c r="AC125" s="29">
        <f t="shared" ref="AC125" si="1214">LN(D125/C125)</f>
        <v>3.2720219049968082E-4</v>
      </c>
      <c r="AD125" s="29">
        <f t="shared" ref="AD125" si="1215">LN(E125/C125)</f>
        <v>-1.0072080143381911E-3</v>
      </c>
      <c r="AE125" s="29">
        <f t="shared" ref="AE125" si="1216">LN(F125/C125)</f>
        <v>-6.4536949642375282E-4</v>
      </c>
      <c r="AF125" s="29">
        <f t="shared" ref="AF125" si="1217">+LN(G125/C125)</f>
        <v>-1.8374358440696324E-3</v>
      </c>
      <c r="AG125" s="29">
        <f t="shared" ref="AG125" si="1218">LN(H125/I125)</f>
        <v>4.8327521747577326E-3</v>
      </c>
      <c r="AH125" s="29">
        <f t="shared" ref="AH125" si="1219">LN(O125/P125)</f>
        <v>3.3270422849665327E-3</v>
      </c>
      <c r="AI125" s="29">
        <f t="shared" ref="AI125" si="1220">LN(L125/G125)</f>
        <v>0</v>
      </c>
      <c r="AJ125" s="73">
        <f t="shared" ref="AJ125" si="1221">(C125-I125)/(H125-I125)</f>
        <v>0.84560723514212732</v>
      </c>
      <c r="AK125" s="73">
        <f t="shared" ref="AK125" si="1222">(N124-I125)/(H125-I125)</f>
        <v>0.74806201550387041</v>
      </c>
      <c r="AL125" s="29">
        <f t="shared" ref="AL125" si="1223">LN(M125/L125)</f>
        <v>-3.029238419542127E-4</v>
      </c>
      <c r="AM125" s="29">
        <f t="shared" ref="AM125" si="1224">LN(N125/L125)</f>
        <v>7.6470858186905013E-4</v>
      </c>
      <c r="AN125" s="29">
        <f t="shared" ref="AN125" si="1225">LN(N125/C125)</f>
        <v>-1.0727272622006432E-3</v>
      </c>
      <c r="AO125" s="32">
        <f t="shared" ref="AO125" si="1226">+(G125-I125)/(H125-I125)</f>
        <v>0.46511627906978453</v>
      </c>
      <c r="AP125" s="32">
        <f t="shared" ref="AP125" si="1227">+(N125-P125)/(O125-P125)</f>
        <v>0.59474671669793255</v>
      </c>
      <c r="AQ125" s="73">
        <f t="shared" ref="AQ125" si="1228">+(N125-T125)/(S125-T125)</f>
        <v>0.62338501291990178</v>
      </c>
      <c r="AR125" s="29">
        <f t="shared" ref="AR125" si="1229">LN(N125/C125)</f>
        <v>-1.0727272622006432E-3</v>
      </c>
      <c r="AS125" s="32">
        <f t="shared" ref="AS125" si="1230">(N125-L125)/(S125-T125)</f>
        <v>0.15826873385011725</v>
      </c>
      <c r="AT125" s="29">
        <f t="shared" ref="AT125" si="1231">LN(G125/I125)</f>
        <v>2.2506972592717983E-3</v>
      </c>
      <c r="AU125" s="29">
        <f t="shared" ref="AU125" si="1232">LN(N125/P125)</f>
        <v>1.9800811618911891E-3</v>
      </c>
      <c r="AV125" s="29">
        <f t="shared" si="191"/>
        <v>0.62097611630320504</v>
      </c>
      <c r="AW125" s="29">
        <f t="shared" si="192"/>
        <v>1.4791147980643062E-3</v>
      </c>
      <c r="AX125" s="29">
        <f t="shared" si="193"/>
        <v>-9.2255816945195038E-4</v>
      </c>
      <c r="AY125" s="72">
        <f t="shared" ref="AY125" si="1233">IF(AM124&lt;0,1,0)</f>
        <v>0</v>
      </c>
      <c r="BA125" t="str">
        <f t="shared" si="1202"/>
        <v/>
      </c>
      <c r="BB125">
        <f t="shared" si="1203"/>
        <v>0.5</v>
      </c>
      <c r="BC125" t="str">
        <f t="shared" si="1204"/>
        <v/>
      </c>
      <c r="BD125" t="str">
        <f t="shared" si="1205"/>
        <v/>
      </c>
      <c r="BE125" s="29">
        <f t="shared" si="1206"/>
        <v>3.8235429093452507E-4</v>
      </c>
    </row>
    <row r="126" spans="1:57">
      <c r="A126" s="1">
        <v>42691</v>
      </c>
      <c r="B126" s="74">
        <f t="shared" si="146"/>
        <v>4</v>
      </c>
      <c r="C126">
        <v>3198.5</v>
      </c>
      <c r="D126">
        <v>3195.48</v>
      </c>
      <c r="E126">
        <v>3193.12</v>
      </c>
      <c r="F126">
        <v>3192.02</v>
      </c>
      <c r="G126">
        <v>3195.26</v>
      </c>
      <c r="H126">
        <v>3199.88</v>
      </c>
      <c r="I126">
        <v>3187.21</v>
      </c>
      <c r="J126">
        <v>956</v>
      </c>
      <c r="K126">
        <v>1110</v>
      </c>
      <c r="L126">
        <v>3195.26</v>
      </c>
      <c r="M126">
        <v>3193.57</v>
      </c>
      <c r="N126">
        <v>3208.45</v>
      </c>
      <c r="O126">
        <v>3211.05</v>
      </c>
      <c r="P126">
        <v>3192.85</v>
      </c>
      <c r="Q126" s="72">
        <v>1424</v>
      </c>
      <c r="R126" s="72">
        <v>1357</v>
      </c>
      <c r="S126">
        <f t="shared" si="1170"/>
        <v>3211.05</v>
      </c>
      <c r="T126">
        <f t="shared" si="1171"/>
        <v>3187.21</v>
      </c>
      <c r="U126" s="73">
        <f t="shared" si="147"/>
        <v>7.4520605057833353E-3</v>
      </c>
      <c r="V126">
        <f t="shared" si="1172"/>
        <v>1424</v>
      </c>
      <c r="W126">
        <f t="shared" si="1173"/>
        <v>1110</v>
      </c>
      <c r="Y126" s="29">
        <f t="shared" ref="Y126" si="1234">(S126-T126)/(C126)</f>
        <v>7.453493825230622E-3</v>
      </c>
      <c r="Z126" s="29">
        <f t="shared" ref="Z126" si="1235">LN(C126/N125)</f>
        <v>-2.0488610381770179E-3</v>
      </c>
      <c r="AA126" s="29">
        <f t="shared" ref="AA126" si="1236">LN(N126/S126)</f>
        <v>-8.1003197824335211E-4</v>
      </c>
      <c r="AB126" s="29">
        <f t="shared" ref="AB126" si="1237">LN(N126/T126)</f>
        <v>6.6420285275399634E-3</v>
      </c>
      <c r="AC126" s="29">
        <f t="shared" ref="AC126" si="1238">LN(D126/C126)</f>
        <v>-9.4463862088173484E-4</v>
      </c>
      <c r="AD126" s="29">
        <f t="shared" ref="AD126" si="1239">LN(E126/C126)</f>
        <v>-1.6834546705171783E-3</v>
      </c>
      <c r="AE126" s="29">
        <f t="shared" ref="AE126" si="1240">LN(F126/C126)</f>
        <v>-2.0280046759617791E-3</v>
      </c>
      <c r="AF126" s="29">
        <f t="shared" ref="AF126" si="1241">+LN(G126/C126)</f>
        <v>-1.0134882376981629E-3</v>
      </c>
      <c r="AG126" s="29">
        <f t="shared" ref="AG126" si="1242">LN(H126/I126)</f>
        <v>3.9673831491175019E-3</v>
      </c>
      <c r="AH126" s="29">
        <f t="shared" ref="AH126" si="1243">LN(O126/P126)</f>
        <v>5.6840515939072774E-3</v>
      </c>
      <c r="AI126" s="29">
        <f t="shared" ref="AI126" si="1244">LN(L126/G126)</f>
        <v>0</v>
      </c>
      <c r="AJ126" s="73">
        <f t="shared" ref="AJ126" si="1245">(C126-I126)/(H126-I126)</f>
        <v>0.89108129439620354</v>
      </c>
      <c r="AK126" s="73">
        <f t="shared" ref="AK126" si="1246">(N125-I126)/(H126-I126)</f>
        <v>1.4088397790055096</v>
      </c>
      <c r="AL126" s="29">
        <f t="shared" ref="AL126" si="1247">LN(M126/L126)</f>
        <v>-5.2904836704631918E-4</v>
      </c>
      <c r="AM126" s="29">
        <f t="shared" ref="AM126" si="1248">LN(N126/L126)</f>
        <v>4.1194928106037592E-3</v>
      </c>
      <c r="AN126" s="29">
        <f t="shared" ref="AN126" si="1249">LN(N126/C126)</f>
        <v>3.1060045729054925E-3</v>
      </c>
      <c r="AO126" s="32">
        <f t="shared" ref="AO126" si="1250">+(G126-I126)/(H126-I126)</f>
        <v>0.63535911602211015</v>
      </c>
      <c r="AP126" s="32">
        <f t="shared" ref="AP126" si="1251">+(N126-P126)/(O126-P126)</f>
        <v>0.85714285714283933</v>
      </c>
      <c r="AQ126" s="73">
        <f t="shared" ref="AQ126" si="1252">+(N126-T126)/(S126-T126)</f>
        <v>0.89093959731542161</v>
      </c>
      <c r="AR126" s="29">
        <f t="shared" ref="AR126" si="1253">LN(N126/C126)</f>
        <v>3.1060045729054925E-3</v>
      </c>
      <c r="AS126" s="32">
        <f t="shared" ref="AS126" si="1254">(N126-L126)/(S126-T126)</f>
        <v>0.55327181208051679</v>
      </c>
      <c r="AT126" s="29">
        <f t="shared" ref="AT126" si="1255">LN(G126/I126)</f>
        <v>2.5225357169363417E-3</v>
      </c>
      <c r="AU126" s="29">
        <f t="shared" ref="AU126" si="1256">LN(N126/P126)</f>
        <v>4.8740196156639498E-3</v>
      </c>
      <c r="AV126" s="29">
        <f t="shared" si="191"/>
        <v>0.62338501291990178</v>
      </c>
      <c r="AW126" s="29">
        <f t="shared" si="192"/>
        <v>7.6470858186905013E-4</v>
      </c>
      <c r="AX126" s="29">
        <f t="shared" si="193"/>
        <v>-1.0727272622006432E-3</v>
      </c>
      <c r="AY126" s="72">
        <f t="shared" ref="AY126" si="1257">IF(AM125&lt;0,1,0)</f>
        <v>0</v>
      </c>
      <c r="BA126" t="str">
        <f t="shared" si="1202"/>
        <v/>
      </c>
      <c r="BB126" t="str">
        <f t="shared" si="1203"/>
        <v/>
      </c>
      <c r="BC126">
        <f t="shared" si="1204"/>
        <v>0</v>
      </c>
      <c r="BD126" t="str">
        <f t="shared" si="1205"/>
        <v/>
      </c>
      <c r="BE126" s="29" t="str">
        <f t="shared" si="1206"/>
        <v/>
      </c>
    </row>
    <row r="127" spans="1:57">
      <c r="A127" s="1">
        <v>42692</v>
      </c>
      <c r="B127" s="74">
        <f t="shared" si="146"/>
        <v>5</v>
      </c>
      <c r="C127">
        <v>3207.19</v>
      </c>
      <c r="D127">
        <v>3206.74</v>
      </c>
      <c r="E127">
        <v>3204.28</v>
      </c>
      <c r="F127">
        <v>3024.15</v>
      </c>
      <c r="G127">
        <v>3200.5</v>
      </c>
      <c r="H127">
        <v>3212.39</v>
      </c>
      <c r="I127">
        <v>3198.57</v>
      </c>
      <c r="J127">
        <v>1005</v>
      </c>
      <c r="K127">
        <v>948</v>
      </c>
      <c r="L127">
        <v>3200.78</v>
      </c>
      <c r="M127">
        <v>3201.39</v>
      </c>
      <c r="N127">
        <v>3192.85</v>
      </c>
      <c r="O127">
        <v>3203.97</v>
      </c>
      <c r="P127">
        <v>3187.5</v>
      </c>
      <c r="Q127" s="72">
        <v>1338</v>
      </c>
      <c r="R127" s="72">
        <v>1453</v>
      </c>
      <c r="S127">
        <f t="shared" si="1170"/>
        <v>3212.39</v>
      </c>
      <c r="T127">
        <f t="shared" si="1171"/>
        <v>3187.5</v>
      </c>
      <c r="U127" s="73">
        <f t="shared" si="147"/>
        <v>7.7782979054125782E-3</v>
      </c>
      <c r="V127">
        <f t="shared" si="1172"/>
        <v>1005</v>
      </c>
      <c r="W127">
        <f t="shared" si="1173"/>
        <v>1453</v>
      </c>
      <c r="Y127" s="29">
        <f t="shared" ref="Y127" si="1258">(S127-T127)/(C127)</f>
        <v>7.7606877048132083E-3</v>
      </c>
      <c r="Z127" s="29">
        <f t="shared" ref="Z127" si="1259">LN(C127/N126)</f>
        <v>-3.9279012419635433E-4</v>
      </c>
      <c r="AA127" s="29">
        <f t="shared" ref="AA127" si="1260">LN(N127/S127)</f>
        <v>-6.1012735246603837E-3</v>
      </c>
      <c r="AB127" s="29">
        <f t="shared" ref="AB127" si="1261">LN(N127/T127)</f>
        <v>1.6770243807523453E-3</v>
      </c>
      <c r="AC127" s="29">
        <f t="shared" ref="AC127" si="1262">LN(D127/C127)</f>
        <v>-1.4031958588218391E-4</v>
      </c>
      <c r="AD127" s="29">
        <f t="shared" ref="AD127" si="1263">LN(E127/C127)</f>
        <v>-9.0774820745368433E-4</v>
      </c>
      <c r="AE127" s="29">
        <f t="shared" ref="AE127" si="1264">LN(F127/C127)</f>
        <v>-5.8765104095071498E-2</v>
      </c>
      <c r="AF127" s="29">
        <f t="shared" ref="AF127" si="1265">+LN(G127/C127)</f>
        <v>-2.0881167568434561E-3</v>
      </c>
      <c r="AG127" s="29">
        <f t="shared" ref="AG127" si="1266">LN(H127/I127)</f>
        <v>4.3113734626654861E-3</v>
      </c>
      <c r="AH127" s="29">
        <f t="shared" ref="AH127" si="1267">LN(O127/P127)</f>
        <v>5.1537553818520668E-3</v>
      </c>
      <c r="AI127" s="29">
        <f t="shared" ref="AI127" si="1268">LN(L127/G127)</f>
        <v>8.7482503555096438E-5</v>
      </c>
      <c r="AJ127" s="73">
        <f t="shared" ref="AJ127" si="1269">(C127-I127)/(H127-I127)</f>
        <v>0.62373371924747267</v>
      </c>
      <c r="AK127" s="73">
        <f t="shared" ref="AK127" si="1270">(N126-I127)/(H127-I127)</f>
        <v>0.71490593342980191</v>
      </c>
      <c r="AL127" s="29">
        <f t="shared" ref="AL127" si="1271">LN(M127/L127)</f>
        <v>1.9056038869506677E-4</v>
      </c>
      <c r="AM127" s="29">
        <f t="shared" ref="AM127" si="1272">LN(N127/L127)</f>
        <v>-2.4805952381794037E-3</v>
      </c>
      <c r="AN127" s="29">
        <f t="shared" ref="AN127" si="1273">LN(N127/C127)</f>
        <v>-4.4812294914676979E-3</v>
      </c>
      <c r="AO127" s="32">
        <f t="shared" ref="AO127" si="1274">+(G127-I127)/(H127-I127)</f>
        <v>0.13965267727929645</v>
      </c>
      <c r="AP127" s="32">
        <f t="shared" ref="AP127" si="1275">+(N127-P127)/(O127-P127)</f>
        <v>0.32483302975106099</v>
      </c>
      <c r="AQ127" s="73">
        <f t="shared" ref="AQ127" si="1276">+(N127-T127)/(S127-T127)</f>
        <v>0.21494576134993718</v>
      </c>
      <c r="AR127" s="29">
        <f t="shared" ref="AR127" si="1277">LN(N127/C127)</f>
        <v>-4.4812294914676979E-3</v>
      </c>
      <c r="AS127" s="32">
        <f t="shared" ref="AS127" si="1278">(N127-L127)/(S127-T127)</f>
        <v>-0.31860184813179315</v>
      </c>
      <c r="AT127" s="29">
        <f t="shared" ref="AT127" si="1279">LN(G127/I127)</f>
        <v>6.0321267262944856E-4</v>
      </c>
      <c r="AU127" s="29">
        <f t="shared" ref="AU127" si="1280">LN(N127/P127)</f>
        <v>1.6770243807523453E-3</v>
      </c>
      <c r="AV127" s="29">
        <f t="shared" si="191"/>
        <v>0.89093959731542161</v>
      </c>
      <c r="AW127" s="29">
        <f t="shared" si="192"/>
        <v>4.1194928106037592E-3</v>
      </c>
      <c r="AX127" s="29">
        <f t="shared" si="193"/>
        <v>3.1060045729054925E-3</v>
      </c>
      <c r="AY127" s="72">
        <f t="shared" ref="AY127" si="1281">IF(AM126&lt;0,1,0)</f>
        <v>0</v>
      </c>
      <c r="BA127" t="str">
        <f t="shared" si="1202"/>
        <v/>
      </c>
      <c r="BB127" t="str">
        <f t="shared" si="1203"/>
        <v/>
      </c>
      <c r="BC127" t="str">
        <f t="shared" si="1204"/>
        <v/>
      </c>
      <c r="BD127">
        <f t="shared" si="1205"/>
        <v>0.5</v>
      </c>
      <c r="BE127" s="29">
        <f t="shared" si="1206"/>
        <v>-1.2402976190897018E-3</v>
      </c>
    </row>
    <row r="128" spans="1:57">
      <c r="A128" s="1">
        <v>42695</v>
      </c>
      <c r="B128" s="74">
        <f t="shared" si="146"/>
        <v>1</v>
      </c>
      <c r="C128">
        <v>3188.5</v>
      </c>
      <c r="D128">
        <v>3189.53</v>
      </c>
      <c r="E128">
        <v>3193.94</v>
      </c>
      <c r="F128">
        <v>3198.36</v>
      </c>
      <c r="G128">
        <v>3220.27</v>
      </c>
      <c r="H128">
        <v>3229.76</v>
      </c>
      <c r="I128">
        <v>3188.28</v>
      </c>
      <c r="J128">
        <v>1101</v>
      </c>
      <c r="K128">
        <v>931</v>
      </c>
      <c r="L128">
        <v>3220.44</v>
      </c>
      <c r="M128">
        <v>3217.68</v>
      </c>
      <c r="N128">
        <v>3218.15</v>
      </c>
      <c r="O128">
        <v>3222</v>
      </c>
      <c r="P128">
        <v>3204.67</v>
      </c>
      <c r="Q128" s="72">
        <v>1302</v>
      </c>
      <c r="R128" s="72">
        <v>1420</v>
      </c>
      <c r="S128">
        <f t="shared" si="1170"/>
        <v>3229.76</v>
      </c>
      <c r="T128">
        <f t="shared" si="1171"/>
        <v>3188.28</v>
      </c>
      <c r="U128" s="73">
        <f t="shared" si="147"/>
        <v>1.2926244637061093E-2</v>
      </c>
      <c r="V128">
        <f t="shared" si="1172"/>
        <v>1101</v>
      </c>
      <c r="W128">
        <f t="shared" si="1173"/>
        <v>931</v>
      </c>
      <c r="Y128" s="29">
        <f t="shared" ref="Y128" si="1282">(S128-T128)/(C128)</f>
        <v>1.3009251999372751E-2</v>
      </c>
      <c r="Z128" s="29">
        <f t="shared" ref="Z128" si="1283">LN(C128/N127)</f>
        <v>-1.3633480921075374E-3</v>
      </c>
      <c r="AA128" s="29">
        <f t="shared" ref="AA128" si="1284">LN(N128/S128)</f>
        <v>-3.6011707815259151E-3</v>
      </c>
      <c r="AB128" s="29">
        <f t="shared" ref="AB128" si="1285">LN(N128/T128)</f>
        <v>9.3250738555350609E-3</v>
      </c>
      <c r="AC128" s="29">
        <f t="shared" ref="AC128" si="1286">LN(D128/C128)</f>
        <v>3.2298374543691298E-4</v>
      </c>
      <c r="AD128" s="29">
        <f t="shared" ref="AD128" si="1287">LN(E128/C128)</f>
        <v>1.7046776208950595E-3</v>
      </c>
      <c r="AE128" s="29">
        <f t="shared" ref="AE128" si="1288">LN(F128/C128)</f>
        <v>3.087591659479048E-3</v>
      </c>
      <c r="AF128" s="29">
        <f t="shared" ref="AF128" si="1289">+LN(G128/C128)</f>
        <v>9.9146201995119268E-3</v>
      </c>
      <c r="AG128" s="29">
        <f t="shared" ref="AG128" si="1290">LN(H128/I128)</f>
        <v>1.2926244637061093E-2</v>
      </c>
      <c r="AH128" s="29">
        <f t="shared" ref="AH128" si="1291">LN(O128/P128)</f>
        <v>5.3931638018826448E-3</v>
      </c>
      <c r="AI128" s="29">
        <f t="shared" ref="AI128" si="1292">LN(L128/G128)</f>
        <v>5.2789211139538618E-5</v>
      </c>
      <c r="AJ128" s="73">
        <f t="shared" ref="AJ128" si="1293">(C128-I128)/(H128-I128)</f>
        <v>5.30376084859691E-3</v>
      </c>
      <c r="AK128" s="73">
        <f t="shared" ref="AK128" si="1294">(N127-I128)/(H128-I128)</f>
        <v>0.11017357762776536</v>
      </c>
      <c r="AL128" s="29">
        <f t="shared" ref="AL128" si="1295">LN(M128/L128)</f>
        <v>-8.5739320456234744E-4</v>
      </c>
      <c r="AM128" s="29">
        <f t="shared" ref="AM128" si="1296">LN(N128/L128)</f>
        <v>-7.1133589700891767E-4</v>
      </c>
      <c r="AN128" s="29">
        <f t="shared" ref="AN128" si="1297">LN(N128/C128)</f>
        <v>9.2560735136424845E-3</v>
      </c>
      <c r="AO128" s="32">
        <f t="shared" ref="AO128" si="1298">+(G128-I128)/(H128-I128)</f>
        <v>0.77121504339440139</v>
      </c>
      <c r="AP128" s="32">
        <f t="shared" ref="AP128" si="1299">+(N128-P128)/(O128-P128)</f>
        <v>0.77784189267167192</v>
      </c>
      <c r="AQ128" s="73">
        <f t="shared" ref="AQ128" si="1300">+(N128-T128)/(S128-T128)</f>
        <v>0.72010607521696912</v>
      </c>
      <c r="AR128" s="29">
        <f t="shared" ref="AR128" si="1301">LN(N128/C128)</f>
        <v>9.2560735136424845E-3</v>
      </c>
      <c r="AS128" s="32">
        <f t="shared" ref="AS128" si="1302">(N128-L128)/(S128-T128)</f>
        <v>-5.5207328833171712E-2</v>
      </c>
      <c r="AT128" s="29">
        <f t="shared" ref="AT128" si="1303">LN(G128/I128)</f>
        <v>9.9836205414045639E-3</v>
      </c>
      <c r="AU128" s="29">
        <f t="shared" ref="AU128" si="1304">LN(N128/P128)</f>
        <v>4.1975393339318866E-3</v>
      </c>
      <c r="AV128" s="29">
        <f t="shared" si="191"/>
        <v>0.21494576134993718</v>
      </c>
      <c r="AW128" s="29">
        <f t="shared" si="192"/>
        <v>-2.4805952381794037E-3</v>
      </c>
      <c r="AX128" s="29">
        <f t="shared" si="193"/>
        <v>-4.4812294914676979E-3</v>
      </c>
      <c r="AY128" s="72">
        <f t="shared" ref="AY128" si="1305">IF(AM127&lt;0,1,0)</f>
        <v>1</v>
      </c>
      <c r="BA128" t="str">
        <f t="shared" si="1202"/>
        <v/>
      </c>
      <c r="BB128" t="str">
        <f t="shared" si="1203"/>
        <v/>
      </c>
      <c r="BC128" t="str">
        <f t="shared" si="1204"/>
        <v/>
      </c>
      <c r="BD128" t="str">
        <f t="shared" si="1205"/>
        <v/>
      </c>
      <c r="BE128" s="29" t="str">
        <f t="shared" si="1206"/>
        <v/>
      </c>
    </row>
    <row r="129" spans="1:58">
      <c r="A129" s="1">
        <v>42696</v>
      </c>
      <c r="B129" s="74">
        <f t="shared" si="146"/>
        <v>2</v>
      </c>
      <c r="C129">
        <v>3220.98</v>
      </c>
      <c r="D129">
        <v>3224.17</v>
      </c>
      <c r="E129">
        <v>3225.98</v>
      </c>
      <c r="F129">
        <v>3226.86</v>
      </c>
      <c r="G129">
        <v>3241.57</v>
      </c>
      <c r="H129">
        <v>3241.65</v>
      </c>
      <c r="I129">
        <v>3220.98</v>
      </c>
      <c r="J129">
        <v>1130</v>
      </c>
      <c r="K129">
        <v>931</v>
      </c>
      <c r="L129">
        <v>3241.31</v>
      </c>
      <c r="M129">
        <v>3244.71</v>
      </c>
      <c r="N129">
        <v>3248.35</v>
      </c>
      <c r="O129">
        <v>3249.68</v>
      </c>
      <c r="P129">
        <v>3237.51</v>
      </c>
      <c r="Q129" s="72">
        <v>1500</v>
      </c>
      <c r="R129" s="72">
        <v>1406</v>
      </c>
      <c r="S129">
        <f t="shared" ref="S129:S139" si="1306">MAX(H129,O129)</f>
        <v>3249.68</v>
      </c>
      <c r="T129">
        <f t="shared" ref="T129:T140" si="1307">MIN(I129,P129)</f>
        <v>3220.98</v>
      </c>
      <c r="U129" s="73">
        <f t="shared" ref="U129:U139" si="1308">LN(S129/T129)</f>
        <v>8.8708688775299919E-3</v>
      </c>
      <c r="V129">
        <f t="shared" ref="V129:V139" si="1309">IF(S129=H129,J129,Q129)</f>
        <v>1500</v>
      </c>
      <c r="W129">
        <f t="shared" ref="W129:W140" si="1310">IF(T129=I129,K129,R129)</f>
        <v>931</v>
      </c>
      <c r="Y129" s="29">
        <f t="shared" ref="Y129:Y130" si="1311">(S129-T129)/(C129)</f>
        <v>8.9103316381970131E-3</v>
      </c>
      <c r="Z129" s="29">
        <f t="shared" ref="Z129:Z130" si="1312">LN(C129/N128)</f>
        <v>8.7900079116737034E-4</v>
      </c>
      <c r="AA129" s="29">
        <f t="shared" ref="AA129:AA130" si="1313">LN(N129/S129)</f>
        <v>-4.0935484095102459E-4</v>
      </c>
      <c r="AB129" s="29">
        <f t="shared" ref="AB129:AB130" si="1314">LN(N129/T129)</f>
        <v>8.4615140365789741E-3</v>
      </c>
      <c r="AC129" s="29">
        <f t="shared" ref="AC129:AC130" si="1315">LN(D129/C129)</f>
        <v>9.8989170476610779E-4</v>
      </c>
      <c r="AD129" s="29">
        <f t="shared" ref="AD129:AD130" si="1316">LN(E129/C129)</f>
        <v>1.551118977777922E-3</v>
      </c>
      <c r="AE129" s="29">
        <f t="shared" ref="AE129:AE130" si="1317">LN(F129/C129)</f>
        <v>1.8238671027756643E-3</v>
      </c>
      <c r="AF129" s="29">
        <f t="shared" ref="AF129:AF130" si="1318">+LN(G129/C129)</f>
        <v>6.3721192623606929E-3</v>
      </c>
      <c r="AG129" s="29">
        <f t="shared" ref="AG129:AG130" si="1319">LN(H129/I129)</f>
        <v>6.3967983570094545E-3</v>
      </c>
      <c r="AH129" s="29">
        <f t="shared" ref="AH129:AH130" si="1320">LN(O129/P129)</f>
        <v>3.752014131554288E-3</v>
      </c>
      <c r="AI129" s="29">
        <f t="shared" ref="AI129:AI130" si="1321">LN(L129/G129)</f>
        <v>-8.0211264172546978E-5</v>
      </c>
      <c r="AJ129" s="73">
        <f t="shared" ref="AJ129:AJ130" si="1322">(C129-I129)/(H129-I129)</f>
        <v>0</v>
      </c>
      <c r="AK129" s="73">
        <f t="shared" ref="AK129:AK130" si="1323">(N128-I129)/(H129-I129)</f>
        <v>-0.13691340106434047</v>
      </c>
      <c r="AL129" s="29">
        <f t="shared" ref="AL129:AL130" si="1324">LN(M129/L129)</f>
        <v>1.0484088274253906E-3</v>
      </c>
      <c r="AM129" s="29">
        <f t="shared" ref="AM129:AM130" si="1325">LN(N129/L129)</f>
        <v>2.1696060383906909E-3</v>
      </c>
      <c r="AN129" s="29">
        <f t="shared" ref="AN129:AN130" si="1326">LN(N129/C129)</f>
        <v>8.4615140365789741E-3</v>
      </c>
      <c r="AO129" s="32">
        <f t="shared" ref="AO129:AO130" si="1327">+(G129-I129)/(H129-I129)</f>
        <v>0.99612965650701857</v>
      </c>
      <c r="AP129" s="32">
        <f t="shared" ref="AP129:AP130" si="1328">+(N129-P129)/(O129-P129)</f>
        <v>0.89071487263763605</v>
      </c>
      <c r="AQ129" s="73">
        <f t="shared" ref="AQ129:AQ130" si="1329">+(N129-T129)/(S129-T129)</f>
        <v>0.95365853658536814</v>
      </c>
      <c r="AR129" s="29">
        <f t="shared" ref="AR129:AR130" si="1330">LN(N129/C129)</f>
        <v>8.4615140365789741E-3</v>
      </c>
      <c r="AS129" s="32">
        <f t="shared" ref="AS129:AS130" si="1331">(N129-L129)/(S129-T129)</f>
        <v>0.24529616724738704</v>
      </c>
      <c r="AT129" s="29">
        <f t="shared" ref="AT129:AT130" si="1332">LN(G129/I129)</f>
        <v>6.3721192623606929E-3</v>
      </c>
      <c r="AU129" s="29">
        <f t="shared" ref="AU129:AU130" si="1333">LN(N129/P129)</f>
        <v>3.3426592906034215E-3</v>
      </c>
      <c r="AV129" s="29">
        <f t="shared" si="191"/>
        <v>0.72010607521696912</v>
      </c>
      <c r="AW129" s="29">
        <f t="shared" si="192"/>
        <v>-7.1133589700891767E-4</v>
      </c>
      <c r="AX129" s="29">
        <f t="shared" si="193"/>
        <v>9.2560735136424845E-3</v>
      </c>
      <c r="AY129" s="72">
        <f t="shared" ref="AY129:AY130" si="1334">IF(AM128&lt;0,1,0)</f>
        <v>1</v>
      </c>
      <c r="BA129">
        <f t="shared" si="1202"/>
        <v>1</v>
      </c>
      <c r="BB129" t="str">
        <f t="shared" si="1203"/>
        <v/>
      </c>
      <c r="BC129" t="str">
        <f t="shared" si="1204"/>
        <v/>
      </c>
      <c r="BD129" t="str">
        <f t="shared" si="1205"/>
        <v/>
      </c>
      <c r="BE129" s="29">
        <f t="shared" si="1206"/>
        <v>2.1696060383906909E-3</v>
      </c>
    </row>
    <row r="130" spans="1:58">
      <c r="A130" s="1">
        <v>42697</v>
      </c>
      <c r="B130" s="74">
        <f t="shared" si="146"/>
        <v>3</v>
      </c>
      <c r="C130">
        <v>3247.94</v>
      </c>
      <c r="D130">
        <v>3247.03</v>
      </c>
      <c r="E130">
        <v>3248.02</v>
      </c>
      <c r="F130">
        <v>3246.64</v>
      </c>
      <c r="G130">
        <v>3255.83</v>
      </c>
      <c r="H130">
        <v>3262.88</v>
      </c>
      <c r="I130">
        <v>3244.48</v>
      </c>
      <c r="J130">
        <v>1005</v>
      </c>
      <c r="K130">
        <v>939</v>
      </c>
      <c r="L130">
        <v>3256.33</v>
      </c>
      <c r="M130">
        <v>3254.97</v>
      </c>
      <c r="N130">
        <v>3241.14</v>
      </c>
      <c r="O130">
        <v>3257.09</v>
      </c>
      <c r="P130">
        <v>3231.59</v>
      </c>
      <c r="Q130" s="72">
        <v>1302</v>
      </c>
      <c r="R130" s="72">
        <v>1443</v>
      </c>
      <c r="S130">
        <f t="shared" si="1306"/>
        <v>3262.88</v>
      </c>
      <c r="T130">
        <f t="shared" si="1307"/>
        <v>3231.59</v>
      </c>
      <c r="U130" s="73">
        <f t="shared" si="1308"/>
        <v>9.635964785652814E-3</v>
      </c>
      <c r="V130">
        <f t="shared" si="1309"/>
        <v>1005</v>
      </c>
      <c r="W130">
        <f t="shared" si="1310"/>
        <v>1443</v>
      </c>
      <c r="Y130" s="29">
        <f t="shared" si="1311"/>
        <v>9.6337986539160089E-3</v>
      </c>
      <c r="Z130" s="29">
        <f t="shared" si="1312"/>
        <v>-1.2622589217670989E-4</v>
      </c>
      <c r="AA130" s="29">
        <f t="shared" si="1313"/>
        <v>-6.6851211911570342E-3</v>
      </c>
      <c r="AB130" s="29">
        <f t="shared" si="1314"/>
        <v>2.9508435944955442E-3</v>
      </c>
      <c r="AC130" s="29">
        <f t="shared" si="1315"/>
        <v>-2.8021684656102746E-4</v>
      </c>
      <c r="AD130" s="29">
        <f t="shared" si="1316"/>
        <v>2.4630693540082948E-5</v>
      </c>
      <c r="AE130" s="29">
        <f t="shared" si="1317"/>
        <v>-4.0033382216014097E-4</v>
      </c>
      <c r="AF130" s="29">
        <f t="shared" si="1318"/>
        <v>2.426286252623791E-3</v>
      </c>
      <c r="AG130" s="29">
        <f t="shared" si="1319"/>
        <v>5.655150179822036E-3</v>
      </c>
      <c r="AH130" s="29">
        <f t="shared" si="1320"/>
        <v>7.8598825269825708E-3</v>
      </c>
      <c r="AI130" s="29">
        <f t="shared" si="1321"/>
        <v>1.5355888091883612E-4</v>
      </c>
      <c r="AJ130" s="73">
        <f t="shared" si="1322"/>
        <v>0.18804347826087062</v>
      </c>
      <c r="AK130" s="73">
        <f t="shared" si="1323"/>
        <v>0.21032608695651478</v>
      </c>
      <c r="AL130" s="29">
        <f t="shared" si="1324"/>
        <v>-4.177353277462786E-4</v>
      </c>
      <c r="AM130" s="29">
        <f t="shared" si="1325"/>
        <v>-4.6756745852010962E-3</v>
      </c>
      <c r="AN130" s="29">
        <f t="shared" si="1326"/>
        <v>-2.0958294516584763E-3</v>
      </c>
      <c r="AO130" s="32">
        <f t="shared" si="1327"/>
        <v>0.61684782608694855</v>
      </c>
      <c r="AP130" s="32">
        <f t="shared" si="1328"/>
        <v>0.37450980392155792</v>
      </c>
      <c r="AQ130" s="73">
        <f t="shared" si="1329"/>
        <v>0.30520933205496126</v>
      </c>
      <c r="AR130" s="29">
        <f t="shared" si="1330"/>
        <v>-2.0958294516584763E-3</v>
      </c>
      <c r="AS130" s="32">
        <f t="shared" si="1331"/>
        <v>-0.48545861297539383</v>
      </c>
      <c r="AT130" s="29">
        <f t="shared" si="1332"/>
        <v>3.4921446929471987E-3</v>
      </c>
      <c r="AU130" s="29">
        <f t="shared" si="1333"/>
        <v>2.9508435944955442E-3</v>
      </c>
      <c r="AV130" s="29">
        <f t="shared" si="191"/>
        <v>0.95365853658536814</v>
      </c>
      <c r="AW130" s="29">
        <f t="shared" si="192"/>
        <v>2.1696060383906909E-3</v>
      </c>
      <c r="AX130" s="29">
        <f t="shared" si="193"/>
        <v>8.4615140365789741E-3</v>
      </c>
      <c r="AY130" s="72">
        <f t="shared" si="1334"/>
        <v>0</v>
      </c>
      <c r="BA130" t="str">
        <f t="shared" si="1202"/>
        <v/>
      </c>
      <c r="BB130">
        <f t="shared" si="1203"/>
        <v>0</v>
      </c>
      <c r="BC130" t="str">
        <f t="shared" si="1204"/>
        <v/>
      </c>
      <c r="BD130" t="str">
        <f t="shared" si="1205"/>
        <v/>
      </c>
      <c r="BE130" s="29" t="str">
        <f t="shared" si="1206"/>
        <v/>
      </c>
    </row>
    <row r="131" spans="1:58">
      <c r="A131" s="1">
        <v>42698</v>
      </c>
      <c r="B131" s="74">
        <f t="shared" si="146"/>
        <v>4</v>
      </c>
      <c r="C131">
        <v>3237.42</v>
      </c>
      <c r="D131">
        <v>3238.51</v>
      </c>
      <c r="E131">
        <v>3241.86</v>
      </c>
      <c r="F131">
        <v>3241.65</v>
      </c>
      <c r="G131">
        <v>3244.55</v>
      </c>
      <c r="H131">
        <v>3249.02</v>
      </c>
      <c r="I131">
        <v>3235.68</v>
      </c>
      <c r="J131">
        <v>1100</v>
      </c>
      <c r="K131">
        <v>1014</v>
      </c>
      <c r="L131">
        <v>3244.46</v>
      </c>
      <c r="M131">
        <v>3244.67</v>
      </c>
      <c r="N131">
        <v>3241.74</v>
      </c>
      <c r="O131">
        <v>3257.72</v>
      </c>
      <c r="P131">
        <v>3232.94</v>
      </c>
      <c r="Q131" s="72">
        <v>1342</v>
      </c>
      <c r="R131" s="72">
        <v>1448</v>
      </c>
      <c r="S131">
        <f t="shared" si="1306"/>
        <v>3257.72</v>
      </c>
      <c r="T131">
        <f t="shared" si="1307"/>
        <v>3232.94</v>
      </c>
      <c r="U131" s="73">
        <f t="shared" si="1308"/>
        <v>7.6356242339229094E-3</v>
      </c>
      <c r="V131">
        <f t="shared" si="1309"/>
        <v>1342</v>
      </c>
      <c r="W131">
        <f t="shared" si="1310"/>
        <v>1448</v>
      </c>
      <c r="Y131" s="29">
        <f t="shared" ref="Y131" si="1335">(S131-T131)/(C131)</f>
        <v>7.6542431936541273E-3</v>
      </c>
      <c r="Z131" s="29">
        <f t="shared" ref="Z131" si="1336">LN(C131/N130)</f>
        <v>-1.1484034751046799E-3</v>
      </c>
      <c r="AA131" s="29">
        <f t="shared" ref="AA131" si="1337">LN(N131/S131)</f>
        <v>-4.9173415022222096E-3</v>
      </c>
      <c r="AB131" s="29">
        <f t="shared" ref="AB131" si="1338">LN(N131/T131)</f>
        <v>2.7182827317006851E-3</v>
      </c>
      <c r="AC131" s="29">
        <f t="shared" ref="AC131" si="1339">LN(D131/C131)</f>
        <v>3.3663118974216393E-4</v>
      </c>
      <c r="AD131" s="29">
        <f t="shared" ref="AD131" si="1340">LN(E131/C131)</f>
        <v>1.3705228651897626E-3</v>
      </c>
      <c r="AE131" s="29">
        <f t="shared" ref="AE131" si="1341">LN(F131/C131)</f>
        <v>1.3057431393703144E-3</v>
      </c>
      <c r="AF131" s="29">
        <f t="shared" ref="AF131" si="1342">+LN(G131/C131)</f>
        <v>2.1999493597267034E-3</v>
      </c>
      <c r="AG131" s="29">
        <f t="shared" ref="AG131" si="1343">LN(H131/I131)</f>
        <v>4.1143056171432484E-3</v>
      </c>
      <c r="AH131" s="29">
        <f t="shared" ref="AH131" si="1344">LN(O131/P131)</f>
        <v>7.6356242339229094E-3</v>
      </c>
      <c r="AI131" s="29">
        <f t="shared" ref="AI131" si="1345">LN(L131/G131)</f>
        <v>-2.7739208294051539E-5</v>
      </c>
      <c r="AJ131" s="73">
        <f t="shared" ref="AJ131" si="1346">(C131-I131)/(H131-I131)</f>
        <v>0.13043478260871197</v>
      </c>
      <c r="AK131" s="73">
        <f t="shared" ref="AK131" si="1347">(N130-I131)/(H131-I131)</f>
        <v>0.40929535232383635</v>
      </c>
      <c r="AL131" s="29">
        <f t="shared" ref="AL131" si="1348">LN(M131/L131)</f>
        <v>6.4723622449661689E-5</v>
      </c>
      <c r="AM131" s="29">
        <f t="shared" ref="AM131" si="1349">LN(N131/L131)</f>
        <v>-8.3870375857758161E-4</v>
      </c>
      <c r="AN131" s="29">
        <f t="shared" ref="AN131" si="1350">LN(N131/C131)</f>
        <v>1.3335063928551854E-3</v>
      </c>
      <c r="AO131" s="32">
        <f t="shared" ref="AO131" si="1351">+(G131-I131)/(H131-I131)</f>
        <v>0.66491754122940394</v>
      </c>
      <c r="AP131" s="32">
        <f t="shared" ref="AP131" si="1352">+(N131-P131)/(O131-P131)</f>
        <v>0.35512510088780541</v>
      </c>
      <c r="AQ131" s="73">
        <f t="shared" ref="AQ131" si="1353">+(N131-T131)/(S131-T131)</f>
        <v>0.35512510088780541</v>
      </c>
      <c r="AR131" s="29">
        <f t="shared" ref="AR131" si="1354">LN(N131/C131)</f>
        <v>1.3335063928551854E-3</v>
      </c>
      <c r="AS131" s="32">
        <f t="shared" ref="AS131" si="1355">(N131-L131)/(S131-T131)</f>
        <v>-0.10976594027442625</v>
      </c>
      <c r="AT131" s="29">
        <f t="shared" ref="AT131" si="1356">LN(G131/I131)</f>
        <v>2.7375588642636456E-3</v>
      </c>
      <c r="AU131" s="29">
        <f t="shared" ref="AU131" si="1357">LN(N131/P131)</f>
        <v>2.7182827317006851E-3</v>
      </c>
      <c r="AV131" s="29">
        <f t="shared" si="191"/>
        <v>0.30520933205496126</v>
      </c>
      <c r="AW131" s="29">
        <f t="shared" si="192"/>
        <v>-4.6756745852010962E-3</v>
      </c>
      <c r="AX131" s="29">
        <f t="shared" si="193"/>
        <v>-2.0958294516584763E-3</v>
      </c>
      <c r="AY131" s="72">
        <f t="shared" ref="AY131" si="1358">IF(AM130&lt;0,1,0)</f>
        <v>1</v>
      </c>
      <c r="BA131" t="str">
        <f t="shared" ref="BA131:BA134" si="1359">IF(B131=2,IF(AQ130&lt;0.226,IF(AND(ABS(Z131)&lt;0.03,AJ131&lt;0.8),IF(AND(AO131&lt;0.5 &amp; Q130&lt;14),2,1),0),IF(AQ130&lt;0.8,IF(AND(AO131&gt;0.2,AF131&gt;-0.03,Z131&gt;-0.01),1,0),0)),"")</f>
        <v/>
      </c>
      <c r="BB131" t="str">
        <f t="shared" ref="BB131:BB134" si="1360">IF(B131=3,IF(AQ130&lt;0.85,IF(AND(K131&gt;942,AO131&gt;0.9),0.25,1)*IF(AM130&lt;-0.004,1,0.5),0),"")</f>
        <v/>
      </c>
      <c r="BC131">
        <f>IF(B131=4,IF(AQ130&lt;0.6,IF(AL131&gt;=0,IF(K131&lt;1018,2,1),0),IF(AQ130&gt;0.85,IF(AL131&lt;=0,-0.5,0),0)),"")</f>
        <v>2</v>
      </c>
      <c r="BD131" t="str">
        <f t="shared" ref="BD131:BD134" si="1361">IF(B131=5,IF(AQ130&lt;0.4,IF(AL131&gt; -0.004,1,0),IF(AQ130&lt;0.95,IF(AND(AJ131&lt;0.85,AO131&lt;0.95,AL131&gt;0,K131&lt;1115),0.5,0),0)),"")</f>
        <v/>
      </c>
      <c r="BE131" s="29">
        <f t="shared" ref="BE131:BE137" si="1362">IF(MAX(AZ131:BD131)=0,"",MAX(AZ131:BD131)*AM131)</f>
        <v>-1.6774075171551632E-3</v>
      </c>
      <c r="BF131" t="s">
        <v>461</v>
      </c>
    </row>
    <row r="132" spans="1:58">
      <c r="A132" s="1">
        <v>42699</v>
      </c>
      <c r="B132" s="74">
        <f t="shared" si="146"/>
        <v>5</v>
      </c>
      <c r="C132">
        <v>3241.24</v>
      </c>
      <c r="D132">
        <v>3242.82</v>
      </c>
      <c r="E132">
        <v>3245.37</v>
      </c>
      <c r="F132">
        <v>3245.51</v>
      </c>
      <c r="G132">
        <v>3237.64</v>
      </c>
      <c r="H132">
        <v>3250.36</v>
      </c>
      <c r="I132">
        <v>3209.6</v>
      </c>
      <c r="J132">
        <v>951</v>
      </c>
      <c r="K132">
        <v>1010</v>
      </c>
      <c r="L132">
        <v>3237.95</v>
      </c>
      <c r="M132">
        <v>3234.66</v>
      </c>
      <c r="N132">
        <v>3261.94</v>
      </c>
      <c r="O132">
        <v>3262.29</v>
      </c>
      <c r="P132">
        <v>3233.59</v>
      </c>
      <c r="Q132" s="72">
        <v>1458</v>
      </c>
      <c r="R132" s="72">
        <v>1320</v>
      </c>
      <c r="S132">
        <f t="shared" si="1306"/>
        <v>3262.29</v>
      </c>
      <c r="T132">
        <f t="shared" si="1307"/>
        <v>3209.6</v>
      </c>
      <c r="U132" s="73">
        <f t="shared" si="1308"/>
        <v>1.6283083975543636E-2</v>
      </c>
      <c r="V132">
        <f t="shared" si="1309"/>
        <v>1458</v>
      </c>
      <c r="W132">
        <f t="shared" si="1310"/>
        <v>1010</v>
      </c>
      <c r="Y132" s="29">
        <f t="shared" ref="Y132" si="1363">(S132-T132)/(C132)</f>
        <v>1.6256124199380502E-2</v>
      </c>
      <c r="Z132" s="29">
        <f t="shared" ref="Z132" si="1364">LN(C132/N131)</f>
        <v>-1.5425005197958872E-4</v>
      </c>
      <c r="AA132" s="29">
        <f t="shared" ref="AA132" si="1365">LN(N132/S132)</f>
        <v>-1.072923549094659E-4</v>
      </c>
      <c r="AB132" s="29">
        <f t="shared" ref="AB132" si="1366">LN(N132/T132)</f>
        <v>1.6175791620634285E-2</v>
      </c>
      <c r="AC132" s="29">
        <f t="shared" ref="AC132" si="1367">LN(D132/C132)</f>
        <v>4.8734898544200352E-4</v>
      </c>
      <c r="AD132" s="29">
        <f t="shared" ref="AD132" si="1368">LN(E132/C132)</f>
        <v>1.2733925912228538E-3</v>
      </c>
      <c r="AE132" s="29">
        <f t="shared" ref="AE132" si="1369">LN(F132/C132)</f>
        <v>1.316530039464796E-3</v>
      </c>
      <c r="AF132" s="29">
        <f t="shared" ref="AF132" si="1370">+LN(G132/C132)</f>
        <v>-1.111303302576446E-3</v>
      </c>
      <c r="AG132" s="29">
        <f t="shared" ref="AG132" si="1371">LN(H132/I132)</f>
        <v>1.2619440652477873E-2</v>
      </c>
      <c r="AH132" s="29">
        <f t="shared" ref="AH132" si="1372">LN(O132/P132)</f>
        <v>8.8364276270367238E-3</v>
      </c>
      <c r="AI132" s="29">
        <f t="shared" ref="AI132" si="1373">LN(L132/G132)</f>
        <v>9.5744171646703588E-5</v>
      </c>
      <c r="AJ132" s="73">
        <f t="shared" ref="AJ132" si="1374">(C132-I132)/(H132-I132)</f>
        <v>0.77625122669282887</v>
      </c>
      <c r="AK132" s="73">
        <f t="shared" ref="AK132" si="1375">(N131-I132)/(H132-I132)</f>
        <v>0.78851815505396716</v>
      </c>
      <c r="AL132" s="29">
        <f t="shared" ref="AL132" si="1376">LN(M132/L132)</f>
        <v>-1.0165915398393003E-3</v>
      </c>
      <c r="AM132" s="29">
        <f t="shared" ref="AM132" si="1377">LN(N132/L132)</f>
        <v>7.3816969005296136E-3</v>
      </c>
      <c r="AN132" s="29">
        <f t="shared" ref="AN132" si="1378">LN(N132/C132)</f>
        <v>6.3661377695997728E-3</v>
      </c>
      <c r="AO132" s="32">
        <f t="shared" ref="AO132" si="1379">+(G132-I132)/(H132-I132)</f>
        <v>0.68792934249263527</v>
      </c>
      <c r="AP132" s="32">
        <f t="shared" ref="AP132" si="1380">+(N132-P132)/(O132-P132)</f>
        <v>0.98780487804878359</v>
      </c>
      <c r="AQ132" s="73">
        <f t="shared" ref="AQ132" si="1381">+(N132-T132)/(S132-T132)</f>
        <v>0.99335737331562135</v>
      </c>
      <c r="AR132" s="29">
        <f t="shared" ref="AR132" si="1382">LN(N132/C132)</f>
        <v>6.3661377695997728E-3</v>
      </c>
      <c r="AS132" s="32">
        <f t="shared" ref="AS132" si="1383">(N132-L132)/(S132-T132)</f>
        <v>0.45530461188081633</v>
      </c>
      <c r="AT132" s="29">
        <f t="shared" ref="AT132" si="1384">LN(G132/I132)</f>
        <v>8.6983505484580313E-3</v>
      </c>
      <c r="AU132" s="29">
        <f t="shared" ref="AU132" si="1385">LN(N132/P132)</f>
        <v>8.7291352721272034E-3</v>
      </c>
      <c r="AV132" s="29">
        <f t="shared" si="191"/>
        <v>0.35512510088780541</v>
      </c>
      <c r="AW132" s="29">
        <f t="shared" si="192"/>
        <v>-8.3870375857758161E-4</v>
      </c>
      <c r="AX132" s="29">
        <f t="shared" si="193"/>
        <v>1.3335063928551854E-3</v>
      </c>
      <c r="AY132" s="72">
        <f t="shared" ref="AY132" si="1386">IF(AM131&lt;0,1,0)</f>
        <v>1</v>
      </c>
      <c r="BA132" t="str">
        <f t="shared" si="1359"/>
        <v/>
      </c>
      <c r="BB132" t="str">
        <f t="shared" si="1360"/>
        <v/>
      </c>
      <c r="BC132" t="str">
        <f t="shared" ref="BC132:BC134" si="1387">IF(B132=4,IF(AQ131&lt;0.6,IF(AL132&gt;=0,IF(K132&lt;1018,2,1),0),IF(AQ131&gt;0.85,IF(AL132&lt;=0,-0.5,0),0)),"")</f>
        <v/>
      </c>
      <c r="BD132">
        <f>IF(B132=5,IF(AQ131&lt;0.4,IF(AL132&gt; -0.004,1,0),IF(AQ131&lt;0.95,IF(AND(AJ132&lt;0.85,AO132&lt;0.95,AL132&gt;0,K132&lt;1115),0.5,0),0)),"")</f>
        <v>1</v>
      </c>
      <c r="BE132" s="29">
        <f t="shared" si="1362"/>
        <v>7.3816969005296136E-3</v>
      </c>
    </row>
    <row r="133" spans="1:58">
      <c r="A133" s="1">
        <v>42702</v>
      </c>
      <c r="B133" s="74">
        <f t="shared" si="146"/>
        <v>1</v>
      </c>
      <c r="C133">
        <v>3270.05</v>
      </c>
      <c r="D133">
        <v>3272.88</v>
      </c>
      <c r="E133">
        <v>3273.6</v>
      </c>
      <c r="F133">
        <v>3280.71</v>
      </c>
      <c r="G133">
        <v>3278.51</v>
      </c>
      <c r="H133">
        <v>3286.72</v>
      </c>
      <c r="I133">
        <v>3267.69</v>
      </c>
      <c r="J133">
        <v>1008</v>
      </c>
      <c r="K133">
        <v>1102</v>
      </c>
      <c r="L133">
        <v>3278.58</v>
      </c>
      <c r="M133">
        <v>3280.05</v>
      </c>
      <c r="N133">
        <v>3277</v>
      </c>
      <c r="O133">
        <v>3288.34</v>
      </c>
      <c r="P133">
        <v>3271.89</v>
      </c>
      <c r="Q133" s="72">
        <v>1438</v>
      </c>
      <c r="R133" s="72">
        <v>1456</v>
      </c>
      <c r="S133">
        <f t="shared" si="1306"/>
        <v>3288.34</v>
      </c>
      <c r="T133">
        <f t="shared" si="1307"/>
        <v>3267.69</v>
      </c>
      <c r="U133" s="73">
        <f t="shared" si="1308"/>
        <v>6.2995649166940016E-3</v>
      </c>
      <c r="V133">
        <f t="shared" si="1309"/>
        <v>1438</v>
      </c>
      <c r="W133">
        <f t="shared" si="1310"/>
        <v>1102</v>
      </c>
      <c r="Y133" s="29">
        <f t="shared" ref="Y133" si="1388">(S133-T133)/(C133)</f>
        <v>6.3148881515573433E-3</v>
      </c>
      <c r="Z133" s="29">
        <f t="shared" ref="Z133" si="1389">LN(C133/N132)</f>
        <v>2.483164906027424E-3</v>
      </c>
      <c r="AA133" s="29">
        <f t="shared" ref="AA133" si="1390">LN(N133/S133)</f>
        <v>-3.4545084572244747E-3</v>
      </c>
      <c r="AB133" s="29">
        <f t="shared" ref="AB133" si="1391">LN(N133/T133)</f>
        <v>2.8450564594694853E-3</v>
      </c>
      <c r="AC133" s="29">
        <f t="shared" ref="AC133" si="1392">LN(D133/C133)</f>
        <v>8.6505592341019086E-4</v>
      </c>
      <c r="AD133" s="29">
        <f t="shared" ref="AD133" si="1393">LN(E133/C133)</f>
        <v>1.0850214630293703E-3</v>
      </c>
      <c r="AE133" s="29">
        <f t="shared" ref="AE133" si="1394">LN(F133/C133)</f>
        <v>3.2545870737210338E-3</v>
      </c>
      <c r="AF133" s="29">
        <f t="shared" ref="AF133" si="1395">+LN(G133/C133)</f>
        <v>2.5837755801295563E-3</v>
      </c>
      <c r="AG133" s="29">
        <f t="shared" ref="AG133" si="1396">LN(H133/I133)</f>
        <v>5.8067937380943445E-3</v>
      </c>
      <c r="AH133" s="29">
        <f t="shared" ref="AH133" si="1397">LN(O133/P133)</f>
        <v>5.0150785804256651E-3</v>
      </c>
      <c r="AI133" s="29">
        <f t="shared" ref="AI133" si="1398">LN(L133/G133)</f>
        <v>2.1350934637799271E-5</v>
      </c>
      <c r="AJ133" s="73">
        <f t="shared" ref="AJ133" si="1399">(C133-I133)/(H133-I133)</f>
        <v>0.12401471361009768</v>
      </c>
      <c r="AK133" s="73">
        <f t="shared" ref="AK133" si="1400">(N132-I133)/(H133-I133)</f>
        <v>-0.30215449290594204</v>
      </c>
      <c r="AL133" s="29">
        <f t="shared" ref="AL133" si="1401">LN(M133/L133)</f>
        <v>4.4826435539611811E-4</v>
      </c>
      <c r="AM133" s="29">
        <f t="shared" ref="AM133" si="1402">LN(N133/L133)</f>
        <v>-4.8203211023080389E-4</v>
      </c>
      <c r="AN133" s="29">
        <f t="shared" ref="AN133" si="1403">LN(N133/C133)</f>
        <v>2.1230944045365365E-3</v>
      </c>
      <c r="AO133" s="32">
        <f t="shared" ref="AO133" si="1404">+(G133-I133)/(H133-I133)</f>
        <v>0.56857593273779861</v>
      </c>
      <c r="AP133" s="32">
        <f t="shared" ref="AP133" si="1405">+(N133-P133)/(O133-P133)</f>
        <v>0.31063829787234304</v>
      </c>
      <c r="AQ133" s="73">
        <f t="shared" ref="AQ133" si="1406">+(N133-T133)/(S133-T133)</f>
        <v>0.45084745762711403</v>
      </c>
      <c r="AR133" s="29">
        <f t="shared" ref="AR133" si="1407">LN(N133/C133)</f>
        <v>2.1230944045365365E-3</v>
      </c>
      <c r="AS133" s="32">
        <f t="shared" ref="AS133" si="1408">(N133-L133)/(S133-T133)</f>
        <v>-7.6513317191279434E-2</v>
      </c>
      <c r="AT133" s="29">
        <f t="shared" ref="AT133" si="1409">LN(G133/I133)</f>
        <v>3.3057376350623807E-3</v>
      </c>
      <c r="AU133" s="29">
        <f t="shared" ref="AU133" si="1410">LN(N133/P133)</f>
        <v>1.5605701232012778E-3</v>
      </c>
      <c r="AV133" s="29">
        <f t="shared" ref="AV133:AV138" si="1411">AQ132</f>
        <v>0.99335737331562135</v>
      </c>
      <c r="AW133" s="29">
        <f t="shared" ref="AW133:AW138" si="1412">AM132</f>
        <v>7.3816969005296136E-3</v>
      </c>
      <c r="AX133" s="29">
        <f t="shared" ref="AX133:AX138" si="1413">AN132</f>
        <v>6.3661377695997728E-3</v>
      </c>
      <c r="AY133" s="72">
        <f t="shared" ref="AY133" si="1414">IF(AM132&lt;0,1,0)</f>
        <v>0</v>
      </c>
      <c r="BA133" t="str">
        <f t="shared" si="1359"/>
        <v/>
      </c>
      <c r="BB133" t="str">
        <f t="shared" si="1360"/>
        <v/>
      </c>
      <c r="BC133" t="str">
        <f t="shared" si="1387"/>
        <v/>
      </c>
      <c r="BD133" t="str">
        <f t="shared" si="1361"/>
        <v/>
      </c>
      <c r="BE133" s="29" t="str">
        <f t="shared" si="1362"/>
        <v/>
      </c>
    </row>
    <row r="134" spans="1:58">
      <c r="A134" s="1">
        <v>42703</v>
      </c>
      <c r="B134" s="74">
        <f t="shared" ref="B134:B142" si="1415">WEEKDAY(A134,2)</f>
        <v>2</v>
      </c>
      <c r="C134">
        <v>3269.23</v>
      </c>
      <c r="D134">
        <v>3265.27</v>
      </c>
      <c r="E134">
        <v>3268.56</v>
      </c>
      <c r="F134">
        <v>3265.36</v>
      </c>
      <c r="G134">
        <v>3291.66</v>
      </c>
      <c r="H134">
        <v>3293.59</v>
      </c>
      <c r="I134">
        <v>3263.4</v>
      </c>
      <c r="J134">
        <v>1055</v>
      </c>
      <c r="K134">
        <v>940</v>
      </c>
      <c r="L134">
        <v>3291.66</v>
      </c>
      <c r="M134">
        <v>3295.15</v>
      </c>
      <c r="N134">
        <v>3282.92</v>
      </c>
      <c r="O134">
        <v>3301.21</v>
      </c>
      <c r="P134">
        <v>3273.34</v>
      </c>
      <c r="Q134" s="72">
        <v>1437</v>
      </c>
      <c r="R134" s="72">
        <v>1344</v>
      </c>
      <c r="S134">
        <f t="shared" si="1306"/>
        <v>3301.21</v>
      </c>
      <c r="T134">
        <f t="shared" si="1307"/>
        <v>3263.4</v>
      </c>
      <c r="U134" s="73">
        <f t="shared" si="1308"/>
        <v>1.1519471258473468E-2</v>
      </c>
      <c r="V134">
        <f t="shared" si="1309"/>
        <v>1437</v>
      </c>
      <c r="W134">
        <f t="shared" si="1310"/>
        <v>940</v>
      </c>
      <c r="Y134" s="29">
        <f t="shared" ref="Y134" si="1416">(S134-T134)/(C134)</f>
        <v>1.1565414485979862E-2</v>
      </c>
      <c r="Z134" s="29">
        <f t="shared" ref="Z134" si="1417">LN(C134/N133)</f>
        <v>-2.3738865419884025E-3</v>
      </c>
      <c r="AA134" s="29">
        <f t="shared" ref="AA134" si="1418">LN(N134/S134)</f>
        <v>-5.5557976668920636E-3</v>
      </c>
      <c r="AB134" s="29">
        <f t="shared" ref="AB134" si="1419">LN(N134/T134)</f>
        <v>5.9636735915814922E-3</v>
      </c>
      <c r="AC134" s="29">
        <f t="shared" ref="AC134" si="1420">LN(D134/C134)</f>
        <v>-1.212028612678715E-3</v>
      </c>
      <c r="AD134" s="29">
        <f t="shared" ref="AD134" si="1421">LN(E134/C134)</f>
        <v>-2.0496222801452601E-4</v>
      </c>
      <c r="AE134" s="29">
        <f t="shared" ref="AE134" si="1422">LN(F134/C134)</f>
        <v>-1.1844661876122846E-3</v>
      </c>
      <c r="AF134" s="29">
        <f t="shared" ref="AF134" si="1423">+LN(G134/C134)</f>
        <v>6.8375136258800283E-3</v>
      </c>
      <c r="AG134" s="29">
        <f t="shared" ref="AG134" si="1424">LN(H134/I134)</f>
        <v>9.2085586027142192E-3</v>
      </c>
      <c r="AH134" s="29">
        <f t="shared" ref="AH134" si="1425">LN(O134/P134)</f>
        <v>8.4781975772379812E-3</v>
      </c>
      <c r="AI134" s="29">
        <f t="shared" ref="AI134" si="1426">LN(L134/G134)</f>
        <v>0</v>
      </c>
      <c r="AJ134" s="73">
        <f t="shared" ref="AJ134" si="1427">(C134-I134)/(H134-I134)</f>
        <v>0.19311030142430993</v>
      </c>
      <c r="AK134" s="73">
        <f t="shared" ref="AK134" si="1428">(N133-I134)/(H134-I134)</f>
        <v>0.45048029148724361</v>
      </c>
      <c r="AL134" s="29">
        <f t="shared" ref="AL134" si="1429">LN(M134/L134)</f>
        <v>1.0596936382230736E-3</v>
      </c>
      <c r="AM134" s="29">
        <f t="shared" ref="AM134" si="1430">LN(N134/L134)</f>
        <v>-2.6587265341547015E-3</v>
      </c>
      <c r="AN134" s="29">
        <f t="shared" ref="AN134" si="1431">LN(N134/C134)</f>
        <v>4.1787870917254022E-3</v>
      </c>
      <c r="AO134" s="32">
        <f t="shared" ref="AO134" si="1432">+(G134-I134)/(H134-I134)</f>
        <v>0.93607154686981497</v>
      </c>
      <c r="AP134" s="32">
        <f t="shared" ref="AP134" si="1433">+(N134-P134)/(O134-P134)</f>
        <v>0.34373878722640705</v>
      </c>
      <c r="AQ134" s="73">
        <f t="shared" ref="AQ134" si="1434">+(N134-T134)/(S134-T134)</f>
        <v>0.51626553821740306</v>
      </c>
      <c r="AR134" s="29">
        <f t="shared" ref="AR134" si="1435">LN(N134/C134)</f>
        <v>4.1787870917254022E-3</v>
      </c>
      <c r="AS134" s="32">
        <f t="shared" ref="AS134" si="1436">(N134-L134)/(S134-T134)</f>
        <v>-0.23115577889446692</v>
      </c>
      <c r="AT134" s="29">
        <f t="shared" ref="AT134" si="1437">LN(G134/I134)</f>
        <v>8.6224001257361599E-3</v>
      </c>
      <c r="AU134" s="29">
        <f t="shared" ref="AU134" si="1438">LN(N134/P134)</f>
        <v>2.9223999103457706E-3</v>
      </c>
      <c r="AV134" s="29">
        <f t="shared" si="1411"/>
        <v>0.45084745762711403</v>
      </c>
      <c r="AW134" s="29">
        <f t="shared" si="1412"/>
        <v>-4.8203211023080389E-4</v>
      </c>
      <c r="AX134" s="29">
        <f t="shared" si="1413"/>
        <v>2.1230944045365365E-3</v>
      </c>
      <c r="AY134" s="72">
        <f t="shared" ref="AY134" si="1439">IF(AM133&lt;0,1,0)</f>
        <v>1</v>
      </c>
      <c r="BA134">
        <f t="shared" si="1359"/>
        <v>1</v>
      </c>
      <c r="BB134" t="str">
        <f t="shared" si="1360"/>
        <v/>
      </c>
      <c r="BC134" t="str">
        <f t="shared" si="1387"/>
        <v/>
      </c>
      <c r="BD134" t="str">
        <f t="shared" si="1361"/>
        <v/>
      </c>
      <c r="BE134" s="29">
        <f t="shared" si="1362"/>
        <v>-2.6587265341547015E-3</v>
      </c>
    </row>
    <row r="135" spans="1:58">
      <c r="A135" s="1">
        <v>42704</v>
      </c>
      <c r="B135" s="74">
        <f t="shared" si="1415"/>
        <v>3</v>
      </c>
      <c r="C135">
        <v>3272.14</v>
      </c>
      <c r="D135">
        <v>3270.29</v>
      </c>
      <c r="E135">
        <v>3270.46</v>
      </c>
      <c r="F135">
        <v>3276.57</v>
      </c>
      <c r="G135">
        <v>3249.48</v>
      </c>
      <c r="H135">
        <v>3277.27</v>
      </c>
      <c r="I135">
        <v>3246.53</v>
      </c>
      <c r="J135">
        <v>941</v>
      </c>
      <c r="K135">
        <v>1126</v>
      </c>
      <c r="L135">
        <v>3250.96</v>
      </c>
      <c r="M135">
        <v>3251.15</v>
      </c>
      <c r="N135">
        <v>3250.03</v>
      </c>
      <c r="O135">
        <v>3256.81</v>
      </c>
      <c r="P135">
        <v>3239.52</v>
      </c>
      <c r="Q135" s="72">
        <v>1322</v>
      </c>
      <c r="R135" s="72">
        <v>1449</v>
      </c>
      <c r="S135">
        <f t="shared" si="1306"/>
        <v>3277.27</v>
      </c>
      <c r="T135">
        <f t="shared" si="1307"/>
        <v>3239.52</v>
      </c>
      <c r="U135" s="73">
        <f t="shared" si="1308"/>
        <v>1.1585588073641047E-2</v>
      </c>
      <c r="V135">
        <f t="shared" si="1309"/>
        <v>941</v>
      </c>
      <c r="W135">
        <f t="shared" si="1310"/>
        <v>1449</v>
      </c>
      <c r="Y135" s="29">
        <f t="shared" ref="Y135" si="1440">(S135-T135)/(C135)</f>
        <v>1.1536792435531488E-2</v>
      </c>
      <c r="Z135" s="29">
        <f t="shared" ref="Z135" si="1441">LN(C135/N134)</f>
        <v>-3.2890651552001187E-3</v>
      </c>
      <c r="AA135" s="29">
        <f t="shared" ref="AA135" si="1442">LN(N135/S135)</f>
        <v>-8.3465316864364363E-3</v>
      </c>
      <c r="AB135" s="29">
        <f t="shared" ref="AB135" si="1443">LN(N135/T135)</f>
        <v>3.2390563872047116E-3</v>
      </c>
      <c r="AC135" s="29">
        <f t="shared" ref="AC135" si="1444">LN(D135/C135)</f>
        <v>-5.6553911904524924E-4</v>
      </c>
      <c r="AD135" s="29">
        <f t="shared" ref="AD135" si="1445">LN(E135/C135)</f>
        <v>-5.1355731266581499E-4</v>
      </c>
      <c r="AE135" s="29">
        <f t="shared" ref="AE135" si="1446">LN(F135/C135)</f>
        <v>1.3529384186316963E-3</v>
      </c>
      <c r="AF135" s="29">
        <f t="shared" ref="AF135" si="1447">+LN(G135/C135)</f>
        <v>-6.9492215709337328E-3</v>
      </c>
      <c r="AG135" s="29">
        <f t="shared" ref="AG135" si="1448">LN(H135/I135)</f>
        <v>9.4240251102245855E-3</v>
      </c>
      <c r="AH135" s="29">
        <f t="shared" ref="AH135" si="1449">LN(O135/P135)</f>
        <v>5.3230180194980808E-3</v>
      </c>
      <c r="AI135" s="29">
        <f t="shared" ref="AI135" si="1450">LN(L135/G135)</f>
        <v>4.5535379930378015E-4</v>
      </c>
      <c r="AJ135" s="73">
        <f t="shared" ref="AJ135" si="1451">(C135-I135)/(H135-I135)</f>
        <v>0.83311646063760103</v>
      </c>
      <c r="AK135" s="73">
        <f t="shared" ref="AK135" si="1452">(N134-I135)/(H135-I135)</f>
        <v>1.1837996096291519</v>
      </c>
      <c r="AL135" s="29">
        <f t="shared" ref="AL135" si="1453">LN(M135/L135)</f>
        <v>5.8442567121758755E-5</v>
      </c>
      <c r="AM135" s="29">
        <f t="shared" ref="AM135" si="1454">LN(N135/L135)</f>
        <v>-2.8611027131060317E-4</v>
      </c>
      <c r="AN135" s="29">
        <f t="shared" ref="AN135" si="1455">LN(N135/C135)</f>
        <v>-6.7799780429406743E-3</v>
      </c>
      <c r="AO135" s="32">
        <f t="shared" ref="AO135" si="1456">+(G135-I135)/(H135-I135)</f>
        <v>9.5966167859461257E-2</v>
      </c>
      <c r="AP135" s="32">
        <f t="shared" ref="AP135" si="1457">+(N135-P135)/(O135-P135)</f>
        <v>0.60786581839214804</v>
      </c>
      <c r="AQ135" s="73">
        <f t="shared" ref="AQ135" si="1458">+(N135-T135)/(S135-T135)</f>
        <v>0.27841059602649587</v>
      </c>
      <c r="AR135" s="29">
        <f t="shared" ref="AR135" si="1459">LN(N135/C135)</f>
        <v>-6.7799780429406743E-3</v>
      </c>
      <c r="AS135" s="32">
        <f t="shared" ref="AS135" si="1460">(N135-L135)/(S135-T135)</f>
        <v>-2.4635761589399636E-2</v>
      </c>
      <c r="AT135" s="29">
        <f t="shared" ref="AT135" si="1461">LN(G135/I135)</f>
        <v>9.0824989579505627E-4</v>
      </c>
      <c r="AU135" s="29">
        <f t="shared" ref="AU135" si="1462">LN(N135/P135)</f>
        <v>3.2390563872047116E-3</v>
      </c>
      <c r="AV135" s="29">
        <f t="shared" si="1411"/>
        <v>0.51626553821740306</v>
      </c>
      <c r="AW135" s="29">
        <f t="shared" si="1412"/>
        <v>-2.6587265341547015E-3</v>
      </c>
      <c r="AX135" s="29">
        <f t="shared" si="1413"/>
        <v>4.1787870917254022E-3</v>
      </c>
      <c r="AY135" s="72">
        <f t="shared" ref="AY135" si="1463">IF(AM134&lt;0,1,0)</f>
        <v>1</v>
      </c>
      <c r="BA135" t="str">
        <f t="shared" ref="BA135:BA137" si="1464">IF(B135=2,IF(AQ134&lt;0.226,IF(AND(ABS(Z135)&lt;0.03,AJ135&lt;0.8),IF(AND(AO135&lt;0.5 &amp; Q134&lt;14),2,1),0),IF(AQ134&lt;0.8,IF(AND(AO135&gt;0.2,AF135&gt;-0.03,Z135&gt;-0.01),1,0),0)),"")</f>
        <v/>
      </c>
      <c r="BB135">
        <f t="shared" ref="BB135:BB137" si="1465">IF(B135=3,IF(AQ134&lt;0.85,IF(AND(K135&gt;942,AO135&gt;0.9),0.25,1)*IF(AM134&lt;-0.004,1,0.5),0),"")</f>
        <v>0.5</v>
      </c>
      <c r="BC135" t="str">
        <f t="shared" ref="BC135:BC137" si="1466">IF(B135=4,IF(AQ134&lt;0.6,IF(AL135&gt;=0,IF(K135&lt;1018,2,1),0),IF(AQ134&gt;0.85,IF(AL135&lt;=0,-0.5,0),0)),"")</f>
        <v/>
      </c>
      <c r="BD135" t="str">
        <f t="shared" ref="BD135:BD137" si="1467">IF(B135=5,IF(AQ134&lt;0.4,IF(AL135&gt; -0.004,1,0),IF(AQ134&lt;0.95,IF(AND(AJ135&lt;0.85,AO135&lt;0.95,AL135&gt;0,K135&lt;1115),0.5,0),0)),"")</f>
        <v/>
      </c>
      <c r="BE135" s="29">
        <f t="shared" si="1362"/>
        <v>-1.4305513565530159E-4</v>
      </c>
    </row>
    <row r="136" spans="1:58">
      <c r="A136" s="1">
        <v>42705</v>
      </c>
      <c r="B136" s="74">
        <f t="shared" si="1415"/>
        <v>4</v>
      </c>
      <c r="C136">
        <v>3257.02</v>
      </c>
      <c r="D136">
        <v>3261.34</v>
      </c>
      <c r="E136">
        <v>3260.06</v>
      </c>
      <c r="F136">
        <v>3263.72</v>
      </c>
      <c r="G136">
        <v>3267.2</v>
      </c>
      <c r="H136">
        <v>3279.21</v>
      </c>
      <c r="I136">
        <v>3257.02</v>
      </c>
      <c r="J136">
        <v>1101</v>
      </c>
      <c r="K136">
        <v>930</v>
      </c>
      <c r="L136">
        <v>3266.88</v>
      </c>
      <c r="M136">
        <v>3267.97</v>
      </c>
      <c r="N136">
        <v>3273.31</v>
      </c>
      <c r="O136">
        <v>3274.07</v>
      </c>
      <c r="P136">
        <v>3256.3</v>
      </c>
      <c r="Q136" s="72">
        <v>1500</v>
      </c>
      <c r="R136" s="72">
        <v>1415</v>
      </c>
      <c r="S136">
        <f t="shared" si="1306"/>
        <v>3279.21</v>
      </c>
      <c r="T136">
        <f t="shared" si="1307"/>
        <v>3256.3</v>
      </c>
      <c r="U136" s="73">
        <f t="shared" si="1308"/>
        <v>7.0109582395908674E-3</v>
      </c>
      <c r="V136">
        <f t="shared" si="1309"/>
        <v>1101</v>
      </c>
      <c r="W136">
        <f t="shared" si="1310"/>
        <v>1415</v>
      </c>
      <c r="Y136" s="29">
        <f t="shared" ref="Y136" si="1468">(S136-T136)/(C136)</f>
        <v>7.0340372487733742E-3</v>
      </c>
      <c r="Z136" s="29">
        <f t="shared" ref="Z136" si="1469">LN(C136/N135)</f>
        <v>2.1484398271718894E-3</v>
      </c>
      <c r="AA136" s="29">
        <f t="shared" ref="AA136" si="1470">LN(N136/S136)</f>
        <v>-1.8008343643291906E-3</v>
      </c>
      <c r="AB136" s="29">
        <f t="shared" ref="AB136" si="1471">LN(N136/T136)</f>
        <v>5.2101238752616744E-3</v>
      </c>
      <c r="AC136" s="29">
        <f t="shared" ref="AC136" si="1472">LN(D136/C136)</f>
        <v>1.325486972947124E-3</v>
      </c>
      <c r="AD136" s="29">
        <f t="shared" ref="AD136" si="1473">LN(E136/C136)</f>
        <v>9.3293322177786804E-4</v>
      </c>
      <c r="AE136" s="29">
        <f t="shared" ref="AE136" si="1474">LN(F136/C136)</f>
        <v>2.0549822130048242E-3</v>
      </c>
      <c r="AF136" s="29">
        <f t="shared" ref="AF136" si="1475">+LN(G136/C136)</f>
        <v>3.1206820927637113E-3</v>
      </c>
      <c r="AG136" s="29">
        <f t="shared" ref="AG136" si="1476">LN(H136/I136)</f>
        <v>6.7898728321695483E-3</v>
      </c>
      <c r="AH136" s="29">
        <f t="shared" ref="AH136" si="1477">LN(O136/P136)</f>
        <v>5.442277806578774E-3</v>
      </c>
      <c r="AI136" s="29">
        <f t="shared" ref="AI136" si="1478">LN(L136/G136)</f>
        <v>-9.7947989695710994E-5</v>
      </c>
      <c r="AJ136" s="73">
        <f t="shared" ref="AJ136" si="1479">(C136-I136)/(H136-I136)</f>
        <v>0</v>
      </c>
      <c r="AK136" s="73">
        <f t="shared" ref="AK136" si="1480">(N135-I136)/(H136-I136)</f>
        <v>-0.3150067598017019</v>
      </c>
      <c r="AL136" s="29">
        <f t="shared" ref="AL136" si="1481">LN(M136/L136)</f>
        <v>3.3359603054643053E-4</v>
      </c>
      <c r="AM136" s="29">
        <f t="shared" ref="AM136" si="1482">LN(N136/L136)</f>
        <v>1.9663043647723121E-3</v>
      </c>
      <c r="AN136" s="29">
        <f t="shared" ref="AN136" si="1483">LN(N136/C136)</f>
        <v>4.9890384678404369E-3</v>
      </c>
      <c r="AO136" s="32">
        <f t="shared" ref="AO136" si="1484">+(G136-I136)/(H136-I136)</f>
        <v>0.45876520955384459</v>
      </c>
      <c r="AP136" s="32">
        <f t="shared" ref="AP136" si="1485">+(N136-P136)/(O136-P136)</f>
        <v>0.95723128868878904</v>
      </c>
      <c r="AQ136" s="73">
        <f t="shared" ref="AQ136" si="1486">+(N136-T136)/(S136-T136)</f>
        <v>0.74247053688345144</v>
      </c>
      <c r="AR136" s="29">
        <f t="shared" ref="AR136" si="1487">LN(N136/C136)</f>
        <v>4.9890384678404369E-3</v>
      </c>
      <c r="AS136" s="32">
        <f t="shared" ref="AS136" si="1488">(N136-L136)/(S136-T136)</f>
        <v>0.28066346573548134</v>
      </c>
      <c r="AT136" s="29">
        <f t="shared" ref="AT136" si="1489">LN(G136/I136)</f>
        <v>3.1206820927637113E-3</v>
      </c>
      <c r="AU136" s="29">
        <f t="shared" ref="AU136" si="1490">LN(N136/P136)</f>
        <v>5.2101238752616744E-3</v>
      </c>
      <c r="AV136" s="29">
        <f t="shared" si="1411"/>
        <v>0.27841059602649587</v>
      </c>
      <c r="AW136" s="29">
        <f t="shared" si="1412"/>
        <v>-2.8611027131060317E-4</v>
      </c>
      <c r="AX136" s="29">
        <f t="shared" si="1413"/>
        <v>-6.7799780429406743E-3</v>
      </c>
      <c r="AY136" s="72">
        <f t="shared" ref="AY136" si="1491">IF(AM135&lt;0,1,0)</f>
        <v>1</v>
      </c>
      <c r="BA136" t="str">
        <f t="shared" si="1464"/>
        <v/>
      </c>
      <c r="BB136" t="str">
        <f t="shared" si="1465"/>
        <v/>
      </c>
      <c r="BC136">
        <f t="shared" si="1466"/>
        <v>2</v>
      </c>
      <c r="BD136" t="str">
        <f t="shared" si="1467"/>
        <v/>
      </c>
      <c r="BE136" s="29">
        <f t="shared" si="1362"/>
        <v>3.9326087295446241E-3</v>
      </c>
    </row>
    <row r="137" spans="1:58">
      <c r="A137" s="1">
        <v>42706</v>
      </c>
      <c r="B137" s="74">
        <f t="shared" si="1415"/>
        <v>5</v>
      </c>
      <c r="C137">
        <v>3270.12</v>
      </c>
      <c r="D137">
        <v>3267.99</v>
      </c>
      <c r="E137">
        <v>3268.45</v>
      </c>
      <c r="F137">
        <v>3269.7</v>
      </c>
      <c r="G137">
        <v>3247.67</v>
      </c>
      <c r="H137">
        <v>3279.71</v>
      </c>
      <c r="I137">
        <v>3246.55</v>
      </c>
      <c r="J137">
        <v>1019</v>
      </c>
      <c r="K137">
        <v>1130</v>
      </c>
      <c r="L137">
        <v>3247.67</v>
      </c>
      <c r="M137">
        <v>3242.98</v>
      </c>
      <c r="N137">
        <v>3243.84</v>
      </c>
      <c r="O137">
        <v>3254.12</v>
      </c>
      <c r="P137">
        <v>3235.28</v>
      </c>
      <c r="Q137" s="72">
        <v>1352</v>
      </c>
      <c r="R137" s="72">
        <v>1342</v>
      </c>
      <c r="S137">
        <f t="shared" si="1306"/>
        <v>3279.71</v>
      </c>
      <c r="T137">
        <f t="shared" si="1307"/>
        <v>3235.28</v>
      </c>
      <c r="U137" s="73">
        <f t="shared" si="1308"/>
        <v>1.3639526322731209E-2</v>
      </c>
      <c r="V137">
        <f t="shared" si="1309"/>
        <v>1019</v>
      </c>
      <c r="W137">
        <f t="shared" si="1310"/>
        <v>1342</v>
      </c>
      <c r="Y137" s="29">
        <f t="shared" ref="Y137" si="1492">(S137-T137)/(C137)</f>
        <v>1.358665737037168E-2</v>
      </c>
      <c r="Z137" s="29">
        <f t="shared" ref="Z137" si="1493">LN(C137/N136)</f>
        <v>-9.7502387974506542E-4</v>
      </c>
      <c r="AA137" s="29">
        <f t="shared" ref="AA137" si="1494">LN(N137/S137)</f>
        <v>-1.0997190641204082E-2</v>
      </c>
      <c r="AB137" s="29">
        <f t="shared" ref="AB137" si="1495">LN(N137/T137)</f>
        <v>2.6423356815271698E-3</v>
      </c>
      <c r="AC137" s="29">
        <f t="shared" ref="AC137" si="1496">LN(D137/C137)</f>
        <v>-6.5156446598646002E-4</v>
      </c>
      <c r="AD137" s="29">
        <f t="shared" ref="AD137" si="1497">LN(E137/C137)</f>
        <v>-5.1081506699876154E-4</v>
      </c>
      <c r="AE137" s="29">
        <f t="shared" ref="AE137" si="1498">LN(F137/C137)</f>
        <v>-1.2844390230240267E-4</v>
      </c>
      <c r="AF137" s="29">
        <f t="shared" ref="AF137" si="1499">+LN(G137/C137)</f>
        <v>-6.8888653310607796E-3</v>
      </c>
      <c r="AG137" s="29">
        <f t="shared" ref="AG137" si="1500">LN(H137/I137)</f>
        <v>1.0162109804000896E-2</v>
      </c>
      <c r="AH137" s="29">
        <f t="shared" ref="AH137" si="1501">LN(O137/P137)</f>
        <v>5.8064082755083816E-3</v>
      </c>
      <c r="AI137" s="29">
        <f t="shared" ref="AI137" si="1502">LN(L137/G137)</f>
        <v>0</v>
      </c>
      <c r="AJ137" s="73">
        <f t="shared" ref="AJ137" si="1503">(C137-I137)/(H137-I137)</f>
        <v>0.71079613992761803</v>
      </c>
      <c r="AK137" s="73">
        <f t="shared" ref="AK137" si="1504">(N136-I137)/(H137-I137)</f>
        <v>0.80699638118214356</v>
      </c>
      <c r="AL137" s="29">
        <f t="shared" ref="AL137" si="1505">LN(M137/L137)</f>
        <v>-1.4451559755174041E-3</v>
      </c>
      <c r="AM137" s="29">
        <f t="shared" ref="AM137" si="1506">LN(N137/L137)</f>
        <v>-1.1800029405823742E-3</v>
      </c>
      <c r="AN137" s="29">
        <f t="shared" ref="AN137" si="1507">LN(N137/C137)</f>
        <v>-8.0688682716431228E-3</v>
      </c>
      <c r="AO137" s="32">
        <f t="shared" ref="AO137" si="1508">+(G137-I137)/(H137-I137)</f>
        <v>3.3775633293121103E-2</v>
      </c>
      <c r="AP137" s="32">
        <f t="shared" ref="AP137" si="1509">+(N137-P137)/(O137-P137)</f>
        <v>0.45435244161359267</v>
      </c>
      <c r="AQ137" s="73">
        <f t="shared" ref="AQ137" si="1510">+(N137-T137)/(S137-T137)</f>
        <v>0.19266261534998821</v>
      </c>
      <c r="AR137" s="29">
        <f t="shared" ref="AR137" si="1511">LN(N137/C137)</f>
        <v>-8.0688682716431228E-3</v>
      </c>
      <c r="AS137" s="32">
        <f t="shared" ref="AS137" si="1512">(N137-L137)/(S137-T137)</f>
        <v>-8.6203015980192241E-2</v>
      </c>
      <c r="AT137" s="29">
        <f t="shared" ref="AT137" si="1513">LN(G137/I137)</f>
        <v>3.4492210337924522E-4</v>
      </c>
      <c r="AU137" s="29">
        <f t="shared" ref="AU137" si="1514">LN(N137/P137)</f>
        <v>2.6423356815271698E-3</v>
      </c>
      <c r="AV137" s="29">
        <f t="shared" si="1411"/>
        <v>0.74247053688345144</v>
      </c>
      <c r="AW137" s="29">
        <f t="shared" si="1412"/>
        <v>1.9663043647723121E-3</v>
      </c>
      <c r="AX137" s="29">
        <f t="shared" si="1413"/>
        <v>4.9890384678404369E-3</v>
      </c>
      <c r="AY137" s="72">
        <f t="shared" ref="AY137" si="1515">IF(AM136&lt;0,1,0)</f>
        <v>0</v>
      </c>
      <c r="BA137" t="str">
        <f t="shared" si="1464"/>
        <v/>
      </c>
      <c r="BB137" t="str">
        <f t="shared" si="1465"/>
        <v/>
      </c>
      <c r="BC137" t="str">
        <f t="shared" si="1466"/>
        <v/>
      </c>
      <c r="BD137">
        <f t="shared" si="1467"/>
        <v>0</v>
      </c>
      <c r="BE137" s="29" t="str">
        <f t="shared" si="1362"/>
        <v/>
      </c>
    </row>
    <row r="138" spans="1:58">
      <c r="A138" s="1">
        <v>42709</v>
      </c>
      <c r="B138" s="74">
        <f t="shared" si="1415"/>
        <v>1</v>
      </c>
      <c r="C138">
        <v>3203.78</v>
      </c>
      <c r="D138">
        <v>3202.32</v>
      </c>
      <c r="E138">
        <v>3206.73</v>
      </c>
      <c r="F138">
        <v>3204.96</v>
      </c>
      <c r="G138">
        <v>3201.74</v>
      </c>
      <c r="H138">
        <v>3219.52</v>
      </c>
      <c r="I138">
        <v>3197.73</v>
      </c>
      <c r="J138">
        <v>1017</v>
      </c>
      <c r="K138">
        <v>1115</v>
      </c>
      <c r="L138">
        <v>3202.47</v>
      </c>
      <c r="M138">
        <v>3198.57</v>
      </c>
      <c r="N138">
        <v>3204.71</v>
      </c>
      <c r="O138">
        <v>3208.64</v>
      </c>
      <c r="P138">
        <v>3194.88</v>
      </c>
      <c r="Q138" s="72">
        <v>1336</v>
      </c>
      <c r="R138" s="72">
        <v>1407</v>
      </c>
      <c r="S138">
        <f t="shared" si="1306"/>
        <v>3219.52</v>
      </c>
      <c r="T138">
        <f t="shared" si="1307"/>
        <v>3194.88</v>
      </c>
      <c r="U138" s="73">
        <f t="shared" si="1308"/>
        <v>7.6827516828416962E-3</v>
      </c>
      <c r="V138">
        <f t="shared" si="1309"/>
        <v>1017</v>
      </c>
      <c r="W138">
        <f t="shared" si="1310"/>
        <v>1407</v>
      </c>
      <c r="Y138" s="29">
        <f t="shared" ref="Y138" si="1516">(S138-T138)/(C138)</f>
        <v>7.6909151065303709E-3</v>
      </c>
      <c r="Z138" s="29">
        <f t="shared" ref="Z138" si="1517">LN(C138/N137)</f>
        <v>-1.2426450533064697E-2</v>
      </c>
      <c r="AA138" s="29">
        <f t="shared" ref="AA138" si="1518">LN(N138/S138)</f>
        <v>-4.6106774621498961E-3</v>
      </c>
      <c r="AB138" s="29">
        <f t="shared" ref="AB138" si="1519">LN(N138/T138)</f>
        <v>3.0720742206919983E-3</v>
      </c>
      <c r="AC138" s="29">
        <f t="shared" ref="AC138" si="1520">LN(D138/C138)</f>
        <v>-4.5581555869517952E-4</v>
      </c>
      <c r="AD138" s="29">
        <f t="shared" ref="AD138" si="1521">LN(E138/C138)</f>
        <v>9.2036365538386219E-4</v>
      </c>
      <c r="AE138" s="29">
        <f t="shared" ref="AE138" si="1522">LN(F138/C138)</f>
        <v>3.6824711669817075E-4</v>
      </c>
      <c r="AF138" s="29">
        <f t="shared" ref="AF138" si="1523">+LN(G138/C138)</f>
        <v>-6.3695065161629657E-4</v>
      </c>
      <c r="AG138" s="29">
        <f t="shared" ref="AG138" si="1524">LN(H138/I138)</f>
        <v>6.7910970413654712E-3</v>
      </c>
      <c r="AH138" s="29">
        <f t="shared" ref="AH138" si="1525">LN(O138/P138)</f>
        <v>4.2976429147163851E-3</v>
      </c>
      <c r="AI138" s="29">
        <f t="shared" ref="AI138" si="1526">LN(L138/G138)</f>
        <v>2.2797503615945813E-4</v>
      </c>
      <c r="AJ138" s="73">
        <f t="shared" ref="AJ138" si="1527">(C138-I138)/(H138-I138)</f>
        <v>0.27765029830198218</v>
      </c>
      <c r="AK138" s="73">
        <f t="shared" ref="AK138" si="1528">(N137-I138)/(H138-I138)</f>
        <v>2.1161083065626527</v>
      </c>
      <c r="AL138" s="29">
        <f t="shared" ref="AL138" si="1529">LN(M138/L138)</f>
        <v>-1.2185521360847981E-3</v>
      </c>
      <c r="AM138" s="29">
        <f t="shared" ref="AM138" si="1530">LN(N138/L138)</f>
        <v>6.992155960225282E-4</v>
      </c>
      <c r="AN138" s="29">
        <f t="shared" ref="AN138" si="1531">LN(N138/C138)</f>
        <v>2.9023998056590644E-4</v>
      </c>
      <c r="AO138" s="32">
        <f t="shared" ref="AO138" si="1532">+(G138-I138)/(H138-I138)</f>
        <v>0.1840293712712148</v>
      </c>
      <c r="AP138" s="32">
        <f t="shared" ref="AP138" si="1533">+(N138-P138)/(O138-P138)</f>
        <v>0.71438953488372792</v>
      </c>
      <c r="AQ138" s="73">
        <f>+(N138-T138)/(S138-T138)</f>
        <v>0.3989448051948043</v>
      </c>
      <c r="AR138" s="29">
        <f t="shared" ref="AR138" si="1534">LN(N138/C138)</f>
        <v>2.9023998056590644E-4</v>
      </c>
      <c r="AS138" s="32">
        <f t="shared" ref="AS138" si="1535">(N138-L138)/(S138-T138)</f>
        <v>9.0909090909100973E-2</v>
      </c>
      <c r="AT138" s="29">
        <f t="shared" ref="AT138" si="1536">LN(G138/I138)</f>
        <v>1.2532289470335216E-3</v>
      </c>
      <c r="AU138" s="29">
        <f t="shared" ref="AU138" si="1537">LN(N138/P138)</f>
        <v>3.0720742206919983E-3</v>
      </c>
      <c r="AV138" s="29">
        <f t="shared" si="1411"/>
        <v>0.19266261534998821</v>
      </c>
      <c r="AW138" s="29">
        <f t="shared" si="1412"/>
        <v>-1.1800029405823742E-3</v>
      </c>
      <c r="AX138" s="29">
        <f t="shared" si="1413"/>
        <v>-8.0688682716431228E-3</v>
      </c>
      <c r="AY138" s="72">
        <f t="shared" ref="AY138" si="1538">IF(AM137&lt;0,1,0)</f>
        <v>1</v>
      </c>
      <c r="BA138" t="str">
        <f>IF(B138=2,IF(AQ137&lt;0.226,IF(AND(ABS(Z138)&lt;0.03,AJ138&lt;0.8),IF(AND(AO138&lt;0.5 &amp; Q137&lt;14),2,1),0),IF(AQ137&lt;0.8,IF(AND(AO138&gt;0.2,AF138&gt;-0.03,Z138&gt;-0.01),1,0),0)),"")</f>
        <v/>
      </c>
      <c r="BB138" t="str">
        <f t="shared" ref="BB138:BB141" si="1539">IF(B138=3,IF(AQ137&lt;0.85,IF(AND(K138&gt;942,AO138&gt;0.9),0.25,1)*IF(AM137&lt;-0.004,1,0.5),0),"")</f>
        <v/>
      </c>
      <c r="BC138" t="str">
        <f t="shared" ref="BC138:BC141" si="1540">IF(B138=4,IF(AQ137&lt;0.6,IF(AL138&gt;=0,IF(K138&lt;1018,2,1),0),IF(AQ137&gt;0.85,IF(AL138&lt;=0,-0.5,0),0)),"")</f>
        <v/>
      </c>
      <c r="BD138" t="str">
        <f t="shared" ref="BD138:BD141" si="1541">IF(B138=5,IF(AQ137&lt;0.4,IF(AL138&gt; -0.004,1,0),IF(AQ137&lt;0.95,IF(AND(AJ138&lt;0.85,AO138&lt;0.95,AL138&gt;0,K138&lt;1115),0.5,0),0)),"")</f>
        <v/>
      </c>
      <c r="BE138" s="29" t="str">
        <f t="shared" ref="BE138:BE141" si="1542">IF(MAX(AZ138:BD138)=0,"",MAX(AZ138:BD138)*AM138)</f>
        <v/>
      </c>
    </row>
    <row r="139" spans="1:58">
      <c r="A139" s="1">
        <v>42710</v>
      </c>
      <c r="B139" s="74">
        <f t="shared" si="1415"/>
        <v>2</v>
      </c>
      <c r="C139">
        <v>3202.03</v>
      </c>
      <c r="D139">
        <v>3207.72</v>
      </c>
      <c r="E139">
        <v>3207.36</v>
      </c>
      <c r="F139">
        <v>3210.33</v>
      </c>
      <c r="G139">
        <v>3207.37</v>
      </c>
      <c r="H139">
        <v>3215.31</v>
      </c>
      <c r="I139">
        <v>3200.91</v>
      </c>
      <c r="J139">
        <v>1007</v>
      </c>
      <c r="K139">
        <v>1112</v>
      </c>
      <c r="L139">
        <v>3207.37</v>
      </c>
      <c r="M139">
        <v>3205.97</v>
      </c>
      <c r="N139">
        <v>3199.65</v>
      </c>
      <c r="O139">
        <v>3209.09</v>
      </c>
      <c r="P139">
        <v>3196.52</v>
      </c>
      <c r="Q139" s="72">
        <v>1405</v>
      </c>
      <c r="R139" s="72">
        <v>1455</v>
      </c>
      <c r="S139">
        <f t="shared" si="1306"/>
        <v>3215.31</v>
      </c>
      <c r="T139">
        <f t="shared" si="1307"/>
        <v>3196.52</v>
      </c>
      <c r="U139" s="73">
        <f t="shared" si="1308"/>
        <v>5.8610580097967725E-3</v>
      </c>
      <c r="V139">
        <f t="shared" si="1309"/>
        <v>1007</v>
      </c>
      <c r="W139">
        <f t="shared" si="1310"/>
        <v>1455</v>
      </c>
      <c r="Y139" s="29">
        <f>(S139-T139)/(C139)</f>
        <v>5.8681523908270571E-3</v>
      </c>
      <c r="Z139" s="29">
        <f t="shared" ref="Z139" si="1543">LN(C139/N138)</f>
        <v>-8.3661898448126226E-4</v>
      </c>
      <c r="AA139" s="29">
        <f t="shared" ref="AA139" si="1544">LN(N139/S139)</f>
        <v>-4.8823472344902618E-3</v>
      </c>
      <c r="AB139" s="29">
        <f t="shared" ref="AB139:AB140" si="1545">LN(N139/T139)</f>
        <v>9.7871077530644972E-4</v>
      </c>
      <c r="AC139" s="29">
        <f t="shared" ref="AC139:AC140" si="1546">LN(D139/C139)</f>
        <v>1.775420724561613E-3</v>
      </c>
      <c r="AD139" s="29">
        <f t="shared" ref="AD139:AD140" si="1547">LN(E139/C139)</f>
        <v>1.6631851794466665E-3</v>
      </c>
      <c r="AE139" s="29">
        <f t="shared" ref="AE139:AE140" si="1548">LN(F139/C139)</f>
        <v>2.5887519213823548E-3</v>
      </c>
      <c r="AF139" s="29">
        <f t="shared" ref="AF139" si="1549">+LN(G139/C139)</f>
        <v>1.6663030035795085E-3</v>
      </c>
      <c r="AG139" s="29">
        <f t="shared" ref="AG139" si="1550">LN(H139/I139)</f>
        <v>4.4886316795150327E-3</v>
      </c>
      <c r="AH139" s="29">
        <f t="shared" ref="AH139:AH140" si="1551">LN(O139/P139)</f>
        <v>3.9246898062284047E-3</v>
      </c>
      <c r="AI139" s="29">
        <f t="shared" ref="AI139" si="1552">LN(L139/G139)</f>
        <v>0</v>
      </c>
      <c r="AJ139" s="73">
        <f t="shared" ref="AJ139" si="1553">(C139-I139)/(H139-I139)</f>
        <v>7.7777777777801288E-2</v>
      </c>
      <c r="AK139" s="73">
        <f t="shared" ref="AK139" si="1554">(N138-I139)/(H139-I139)</f>
        <v>0.26388888888889983</v>
      </c>
      <c r="AL139" s="29">
        <f t="shared" ref="AL139:AL140" si="1555">LN(M139/L139)</f>
        <v>-4.3658998968959279E-4</v>
      </c>
      <c r="AM139" s="29">
        <f t="shared" ref="AM139:AM140" si="1556">LN(N139/L139)</f>
        <v>-2.409857854697862E-3</v>
      </c>
      <c r="AN139" s="29">
        <f t="shared" ref="AN139:AN140" si="1557">LN(N139/C139)</f>
        <v>-7.4355485111831634E-4</v>
      </c>
      <c r="AO139" s="32">
        <f t="shared" ref="AO139" si="1558">+(G139-I139)/(H139-I139)</f>
        <v>0.44861111111111079</v>
      </c>
      <c r="AP139" s="32">
        <f t="shared" ref="AP139:AP140" si="1559">+(N139-P139)/(O139-P139)</f>
        <v>0.24900556881464347</v>
      </c>
      <c r="AQ139" s="73">
        <f>+(N139-T139)/(S139-T139)</f>
        <v>0.16657796700373151</v>
      </c>
      <c r="AR139" s="29">
        <f t="shared" ref="AR139:AR140" si="1560">LN(N139/C139)</f>
        <v>-7.4355485111831634E-4</v>
      </c>
      <c r="AS139" s="32">
        <f t="shared" ref="AS139" si="1561">(N139-L139)/(S139-T139)</f>
        <v>-0.41085683874400292</v>
      </c>
      <c r="AT139" s="29">
        <f t="shared" ref="AT139" si="1562">LN(G139/I139)</f>
        <v>2.0161422997225236E-3</v>
      </c>
      <c r="AU139" s="29">
        <f t="shared" ref="AU139:AU140" si="1563">LN(N139/P139)</f>
        <v>9.7871077530644972E-4</v>
      </c>
      <c r="AV139" s="29">
        <f t="shared" ref="AV139" si="1564">AQ138</f>
        <v>0.3989448051948043</v>
      </c>
      <c r="AW139" s="29">
        <f t="shared" ref="AW139" si="1565">AM138</f>
        <v>6.992155960225282E-4</v>
      </c>
      <c r="AX139" s="29">
        <f t="shared" ref="AX139" si="1566">AN138</f>
        <v>2.9023998056590644E-4</v>
      </c>
      <c r="AY139" s="72">
        <f t="shared" ref="AY139" si="1567">IF(AM138&lt;0,1,0)</f>
        <v>0</v>
      </c>
      <c r="BA139">
        <f>IF(B139=2,IF(AQ138&lt;0.226,IF(AND(ABS(Z139)&lt;0.03,AJ139&lt;0.8),IF(AND(AO139&lt;0.5 &amp; Q138&lt;14),2,1),0),IF(AQ138&lt;0.8,IF(AND(AO139&gt;0.2,AF139&gt;-0.03,Z139&gt;-0.01),1,0),0)),"")</f>
        <v>1</v>
      </c>
      <c r="BB139" t="str">
        <f t="shared" si="1539"/>
        <v/>
      </c>
      <c r="BC139" t="str">
        <f t="shared" si="1540"/>
        <v/>
      </c>
      <c r="BD139" t="str">
        <f t="shared" si="1541"/>
        <v/>
      </c>
      <c r="BE139" s="29">
        <f>IF(MAX(AZ139:BD139)=0,"",MAX(AZ139:BD139)*AM139)</f>
        <v>-2.409857854697862E-3</v>
      </c>
    </row>
    <row r="140" spans="1:58">
      <c r="A140" s="1">
        <v>42711</v>
      </c>
      <c r="B140" s="74">
        <f t="shared" si="1415"/>
        <v>3</v>
      </c>
      <c r="C140">
        <v>3198.47</v>
      </c>
      <c r="D140">
        <v>3200.17</v>
      </c>
      <c r="E140">
        <v>3200.41</v>
      </c>
      <c r="F140">
        <v>3195.02</v>
      </c>
      <c r="G140">
        <v>3202.98</v>
      </c>
      <c r="H140">
        <v>3203.37</v>
      </c>
      <c r="I140">
        <v>3189.49</v>
      </c>
      <c r="J140">
        <v>1130</v>
      </c>
      <c r="K140">
        <v>1033</v>
      </c>
      <c r="L140">
        <v>3203.38</v>
      </c>
      <c r="M140">
        <v>3205.92</v>
      </c>
      <c r="N140">
        <v>3222.24</v>
      </c>
      <c r="O140">
        <v>3222.43</v>
      </c>
      <c r="P140">
        <v>3203.38</v>
      </c>
      <c r="Q140" s="72">
        <v>1500</v>
      </c>
      <c r="R140" s="72">
        <v>1301</v>
      </c>
      <c r="S140">
        <f t="shared" ref="S140" si="1568">MAX(H140,O140)</f>
        <v>3222.43</v>
      </c>
      <c r="T140">
        <f t="shared" ref="T140" si="1569">MIN(I140,P140)</f>
        <v>3189.49</v>
      </c>
      <c r="U140" s="73">
        <f t="shared" ref="U140" si="1570">LN(S140/T140)</f>
        <v>1.0274703922656454E-2</v>
      </c>
      <c r="V140">
        <f t="shared" ref="V140" si="1571">IF(S140=H140,J140,Q140)</f>
        <v>1500</v>
      </c>
      <c r="W140">
        <f t="shared" ref="W140" si="1572">IF(T140=I140,K140,R140)</f>
        <v>1033</v>
      </c>
      <c r="Y140" s="29">
        <f>(S140-T140)/(C140)</f>
        <v>1.0298674053531862E-2</v>
      </c>
      <c r="Z140" s="29">
        <f t="shared" ref="Z140" si="1573">LN(C140/N139)</f>
        <v>-3.6885835632312727E-4</v>
      </c>
      <c r="AA140" s="29">
        <f t="shared" ref="AA140" si="1574">LN(N140/S140)</f>
        <v>-5.8963453537606618E-5</v>
      </c>
      <c r="AB140" s="29">
        <f t="shared" ref="AB140" si="1575">LN(N140/T140)</f>
        <v>1.0215740469118819E-2</v>
      </c>
      <c r="AC140" s="29">
        <f t="shared" ref="AC140" si="1576">LN(D140/C140)</f>
        <v>5.3136292712191175E-4</v>
      </c>
      <c r="AD140" s="29">
        <f t="shared" ref="AD140" si="1577">LN(E140/C140)</f>
        <v>6.0635613089774431E-4</v>
      </c>
      <c r="AE140" s="29">
        <f t="shared" ref="AE140" si="1578">LN(F140/C140)</f>
        <v>-1.0792228766628293E-3</v>
      </c>
      <c r="AF140" s="29">
        <f t="shared" ref="AF140" si="1579">+LN(G140/C140)</f>
        <v>1.4090559939371134E-3</v>
      </c>
      <c r="AG140" s="29">
        <f t="shared" ref="AG140" si="1580">LN(H140/I140)</f>
        <v>4.3423512512762059E-3</v>
      </c>
      <c r="AH140" s="29">
        <f t="shared" ref="AH140" si="1581">LN(O140/P140)</f>
        <v>5.9292309638060156E-3</v>
      </c>
      <c r="AI140" s="29">
        <f t="shared" ref="AI140" si="1582">LN(L140/G140)</f>
        <v>1.248759047320825E-4</v>
      </c>
      <c r="AJ140" s="73">
        <f t="shared" ref="AJ140" si="1583">(C140-I140)/(H140-I140)</f>
        <v>0.64697406340057262</v>
      </c>
      <c r="AK140" s="73">
        <f t="shared" ref="AK140" si="1584">(N139-I140)/(H140-I140)</f>
        <v>0.73198847262249489</v>
      </c>
      <c r="AL140" s="29">
        <f t="shared" ref="AL140" si="1585">LN(M140/L140)</f>
        <v>7.9259829715310815E-4</v>
      </c>
      <c r="AM140" s="29">
        <f t="shared" ref="AM140" si="1586">LN(N140/L140)</f>
        <v>5.8702675102685013E-3</v>
      </c>
      <c r="AN140" s="29">
        <f t="shared" ref="AN140" si="1587">LN(N140/C140)</f>
        <v>7.4041994089377484E-3</v>
      </c>
      <c r="AO140" s="32">
        <f t="shared" ref="AO140" si="1588">+(G140-I140)/(H140-I140)</f>
        <v>0.97190201729107573</v>
      </c>
      <c r="AP140" s="32">
        <f t="shared" ref="AP140" si="1589">+(N140-P140)/(O140-P140)</f>
        <v>0.99002624671915707</v>
      </c>
      <c r="AQ140" s="73">
        <f>+(N140-T140)/(S140-T140)</f>
        <v>0.99423193685488598</v>
      </c>
      <c r="AR140" s="29">
        <f t="shared" ref="AR140" si="1590">LN(N140/C140)</f>
        <v>7.4041994089377484E-3</v>
      </c>
      <c r="AS140" s="32">
        <f t="shared" ref="AS140" si="1591">(N140-L140)/(S140-T140)</f>
        <v>0.57255616272008625</v>
      </c>
      <c r="AT140" s="29">
        <f t="shared" ref="AT140" si="1592">LN(G140/I140)</f>
        <v>4.2205970541180117E-3</v>
      </c>
      <c r="AU140" s="29">
        <f t="shared" ref="AU140" si="1593">LN(N140/P140)</f>
        <v>5.8702675102685013E-3</v>
      </c>
      <c r="AV140" s="29">
        <f t="shared" ref="AV140" si="1594">AQ139</f>
        <v>0.16657796700373151</v>
      </c>
      <c r="AW140" s="29">
        <f t="shared" ref="AW140" si="1595">AM139</f>
        <v>-2.409857854697862E-3</v>
      </c>
      <c r="AX140" s="29">
        <f t="shared" ref="AX140" si="1596">AN139</f>
        <v>-7.4355485111831634E-4</v>
      </c>
      <c r="AY140" s="72">
        <f t="shared" ref="AY140" si="1597">IF(AM139&lt;0,1,0)</f>
        <v>1</v>
      </c>
      <c r="BA140" t="str">
        <f t="shared" ref="BA140:BA141" si="1598">IF(B140=2,IF(AQ139&lt;0.226,IF(AND(ABS(Z140)&lt;0.03,AJ140&lt;0.8),IF(AND(AO140&lt;0.5 &amp; Q139&lt;14),2,1),0),IF(AQ139&lt;0.8,IF(AND(AO140&gt;0.2,AF140&gt;-0.03,Z140&gt;-0.01),1,0),0)),"")</f>
        <v/>
      </c>
      <c r="BB140">
        <f t="shared" si="1539"/>
        <v>0.125</v>
      </c>
      <c r="BC140" t="str">
        <f t="shared" si="1540"/>
        <v/>
      </c>
      <c r="BD140" t="str">
        <f t="shared" si="1541"/>
        <v/>
      </c>
      <c r="BE140" s="29">
        <f t="shared" si="1542"/>
        <v>7.3378343878356266E-4</v>
      </c>
    </row>
    <row r="141" spans="1:58">
      <c r="A141" s="1">
        <v>42712</v>
      </c>
      <c r="B141" s="74">
        <f t="shared" si="1415"/>
        <v>4</v>
      </c>
      <c r="BA141" t="str">
        <f t="shared" ref="BA141" si="1599">IF(B141=2,IF(AQ140&lt;0.226,IF(AND(ABS(Z141)&lt;0.03,AJ141&lt;0.8),IF(AND(AO141&lt;0.5 &amp; Q140&lt;14),2,1),0),IF(AQ140&lt;0.8,IF(AND(AO141&gt;0.2,AF141&gt;-0.03,Z141&gt;-0.01),1,0),0)),"")</f>
        <v/>
      </c>
      <c r="BB141" t="str">
        <f t="shared" ref="BB141" si="1600">IF(B141=3,IF(AQ140&lt;0.85,IF(AND(K141&gt;942,AO141&gt;0.9),0.25,1)*IF(AM140&lt;-0.004,1,0.5),0),"")</f>
        <v/>
      </c>
      <c r="BC141">
        <f t="shared" ref="BC141" si="1601">IF(B141=4,IF(AQ140&lt;0.6,IF(AL141&gt;=0,IF(K141&lt;1018,2,1),0),IF(AQ140&gt;0.85,IF(AL141&lt;=0,-0.5,0),0)),"")</f>
        <v>-0.5</v>
      </c>
      <c r="BD141" t="str">
        <f t="shared" ref="BD141" si="1602">IF(B141=5,IF(AQ140&lt;0.4,IF(AL141&gt; -0.004,1,0),IF(AQ140&lt;0.95,IF(AND(AJ141&lt;0.85,AO141&lt;0.95,AL141&gt;0,K141&lt;1115),0.5,0),0)),"")</f>
        <v/>
      </c>
      <c r="BE141" s="29">
        <f t="shared" ref="BE141" si="1603">IF(MAX(AZ141:BD141)=0,"",MAX(AZ141:BD141)*AM141)</f>
        <v>0</v>
      </c>
    </row>
    <row r="142" spans="1:58">
      <c r="A142" s="1">
        <v>42713</v>
      </c>
      <c r="B142" s="74">
        <f t="shared" si="1415"/>
        <v>5</v>
      </c>
      <c r="BE142" s="46"/>
    </row>
  </sheetData>
  <autoFilter ref="A2:BG142"/>
  <phoneticPr fontId="1" type="noConversion"/>
  <conditionalFormatting sqref="AQ3:AQ95">
    <cfRule type="cellIs" dxfId="2" priority="2" operator="greaterThan">
      <formula>0.5</formula>
    </cfRule>
  </conditionalFormatting>
  <conditionalFormatting sqref="AQ96:AQ140"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21"/>
  <sheetViews>
    <sheetView zoomScaleNormal="100" workbookViewId="0">
      <pane xSplit="1" ySplit="2" topLeftCell="B189" activePane="bottomRight" state="frozen"/>
      <selection pane="topRight" activeCell="B1" sqref="B1"/>
      <selection pane="bottomLeft" activeCell="A3" sqref="A3"/>
      <selection pane="bottomRight" activeCell="A218" sqref="A218"/>
    </sheetView>
  </sheetViews>
  <sheetFormatPr defaultRowHeight="13.5"/>
  <cols>
    <col min="1" max="1" width="11.7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5" bestFit="1" customWidth="1"/>
    <col min="9" max="9" width="12.75" bestFit="1" customWidth="1"/>
    <col min="10" max="10" width="13.875" bestFit="1" customWidth="1"/>
  </cols>
  <sheetData>
    <row r="1" spans="1:12">
      <c r="H1" t="s">
        <v>61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352</v>
      </c>
    </row>
    <row r="3" spans="1:12">
      <c r="A3" s="1">
        <v>42401</v>
      </c>
      <c r="B3">
        <v>8.49</v>
      </c>
      <c r="E3">
        <v>9.7899999999999991</v>
      </c>
      <c r="G3" s="29">
        <f t="shared" ref="G3:G39" si="0">+B3/E3-1</f>
        <v>-0.13278855975485182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8.68</v>
      </c>
      <c r="C4" s="29">
        <f t="shared" ref="C4:C39" si="1">B4/B3-1</f>
        <v>2.2379269729092988E-2</v>
      </c>
      <c r="D4" s="30">
        <f t="shared" ref="D4:D10" si="2">+E3*(1+J4)</f>
        <v>9.9309863660511475</v>
      </c>
      <c r="E4">
        <v>9.9369999999999994</v>
      </c>
      <c r="F4" s="29">
        <f t="shared" ref="F4:F10" si="3">+B4/D4-1</f>
        <v>-0.12596798746271731</v>
      </c>
      <c r="G4" s="29">
        <f t="shared" si="0"/>
        <v>-0.12649693066317802</v>
      </c>
      <c r="H4">
        <v>8734.08</v>
      </c>
      <c r="I4">
        <v>8859.86</v>
      </c>
      <c r="J4" s="29">
        <f t="shared" ref="J4:J9" si="4">+I4/H4-1</f>
        <v>1.440105884077103E-2</v>
      </c>
      <c r="K4">
        <f t="shared" ref="K4:K65" si="5">WEEKDAY(A4,2)</f>
        <v>2</v>
      </c>
      <c r="L4">
        <f t="shared" ref="L4:L65" si="6">K5</f>
        <v>3</v>
      </c>
    </row>
    <row r="5" spans="1:12">
      <c r="A5" s="1">
        <v>42403</v>
      </c>
      <c r="B5">
        <v>8.58</v>
      </c>
      <c r="C5" s="29">
        <f t="shared" si="1"/>
        <v>-1.1520737327188946E-2</v>
      </c>
      <c r="D5" s="30">
        <f t="shared" si="2"/>
        <v>9.8473637032639338</v>
      </c>
      <c r="E5">
        <v>9.8689999999999998</v>
      </c>
      <c r="F5" s="29">
        <f t="shared" si="3"/>
        <v>-0.12870081185727533</v>
      </c>
      <c r="G5" s="29">
        <f t="shared" si="0"/>
        <v>-0.13061100415442295</v>
      </c>
      <c r="H5">
        <v>8859.86</v>
      </c>
      <c r="I5">
        <v>8779.94</v>
      </c>
      <c r="J5" s="29">
        <f t="shared" si="4"/>
        <v>-9.0204585625506262E-3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8.69</v>
      </c>
      <c r="C6" s="29">
        <f t="shared" si="1"/>
        <v>1.2820512820512775E-2</v>
      </c>
      <c r="D6" s="30">
        <f t="shared" si="2"/>
        <v>9.9734120358453477</v>
      </c>
      <c r="E6">
        <v>9.9740000000000002</v>
      </c>
      <c r="F6" s="29">
        <f t="shared" si="3"/>
        <v>-0.12868334640468571</v>
      </c>
      <c r="G6" s="29">
        <f t="shared" si="0"/>
        <v>-0.12873471024664129</v>
      </c>
      <c r="H6">
        <v>8779.94</v>
      </c>
      <c r="I6">
        <v>8872.83</v>
      </c>
      <c r="J6" s="29">
        <f t="shared" si="4"/>
        <v>1.0579798950790087E-2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8.84</v>
      </c>
      <c r="C7" s="29">
        <f t="shared" si="1"/>
        <v>1.7261219792865434E-2</v>
      </c>
      <c r="D7" s="30">
        <f t="shared" si="2"/>
        <v>9.9494944927379443</v>
      </c>
      <c r="E7">
        <v>9.9629999999999992</v>
      </c>
      <c r="F7" s="29">
        <f t="shared" si="3"/>
        <v>-0.11151264956704643</v>
      </c>
      <c r="G7" s="29">
        <f t="shared" si="0"/>
        <v>-0.11271705309645685</v>
      </c>
      <c r="H7">
        <v>8872.83</v>
      </c>
      <c r="I7">
        <v>8851.0300000000007</v>
      </c>
      <c r="J7" s="29">
        <f t="shared" si="4"/>
        <v>-2.4569387669998166E-3</v>
      </c>
      <c r="K7">
        <f t="shared" si="5"/>
        <v>5</v>
      </c>
      <c r="L7">
        <f t="shared" si="6"/>
        <v>4</v>
      </c>
    </row>
    <row r="8" spans="1:12">
      <c r="A8" s="1">
        <v>42411</v>
      </c>
      <c r="B8">
        <v>8.51</v>
      </c>
      <c r="C8" s="29">
        <f t="shared" si="1"/>
        <v>-3.7330316742081426E-2</v>
      </c>
      <c r="D8" s="30">
        <f t="shared" si="2"/>
        <v>9.9629999999999992</v>
      </c>
      <c r="E8">
        <v>9.9629999999999992</v>
      </c>
      <c r="F8" s="29">
        <f t="shared" si="3"/>
        <v>-0.14583960654421357</v>
      </c>
      <c r="G8" s="29">
        <f t="shared" si="0"/>
        <v>-0.14583960654421357</v>
      </c>
      <c r="H8">
        <v>8851.0300000000007</v>
      </c>
      <c r="I8">
        <v>8851.0300000000007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2">
      <c r="A9" s="1">
        <v>42412</v>
      </c>
      <c r="B9">
        <v>8.48</v>
      </c>
      <c r="C9" s="29">
        <f t="shared" si="1"/>
        <v>-3.5252643948295859E-3</v>
      </c>
      <c r="D9" s="30">
        <f t="shared" si="2"/>
        <v>9.9629999999999992</v>
      </c>
      <c r="E9">
        <v>9.9610000000000003</v>
      </c>
      <c r="F9" s="29">
        <f t="shared" si="3"/>
        <v>-0.14885074776673679</v>
      </c>
      <c r="G9" s="29">
        <f t="shared" si="0"/>
        <v>-0.14867985142054008</v>
      </c>
      <c r="H9">
        <v>8851.0300000000007</v>
      </c>
      <c r="I9">
        <v>8851.0300000000007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2">
      <c r="A10" s="1">
        <v>42415</v>
      </c>
      <c r="B10">
        <v>8.81</v>
      </c>
      <c r="C10" s="29">
        <f t="shared" si="1"/>
        <v>3.8915094339622591E-2</v>
      </c>
      <c r="D10" s="30">
        <f t="shared" si="2"/>
        <v>9.8749289687188941</v>
      </c>
      <c r="E10">
        <v>9.8970000000000002</v>
      </c>
      <c r="F10" s="29">
        <f t="shared" si="3"/>
        <v>-0.10784168393436555</v>
      </c>
      <c r="G10" s="29">
        <f t="shared" si="0"/>
        <v>-0.10983126199858539</v>
      </c>
      <c r="H10">
        <v>8851.0300000000007</v>
      </c>
      <c r="I10">
        <v>8774.5499999999993</v>
      </c>
      <c r="J10" s="29">
        <f>+I10/H10-1</f>
        <v>-8.6408022569126608E-3</v>
      </c>
      <c r="K10">
        <f t="shared" si="5"/>
        <v>1</v>
      </c>
      <c r="L10">
        <f t="shared" si="6"/>
        <v>2</v>
      </c>
    </row>
    <row r="11" spans="1:12">
      <c r="A11" s="1">
        <v>42416</v>
      </c>
      <c r="B11">
        <v>9.14</v>
      </c>
      <c r="C11" s="29">
        <f t="shared" si="1"/>
        <v>3.7457434733257688E-2</v>
      </c>
      <c r="D11" s="30">
        <f t="shared" ref="D11:D23" si="7">+E10*(1+J11)</f>
        <v>10.143495875002138</v>
      </c>
      <c r="E11">
        <v>10.15</v>
      </c>
      <c r="F11" s="29">
        <f t="shared" ref="F11:F31" si="8">+B11/D11-1</f>
        <v>-9.892998305201417E-2</v>
      </c>
      <c r="G11" s="29">
        <f t="shared" si="0"/>
        <v>-9.9507389162561521E-2</v>
      </c>
      <c r="H11">
        <v>8774.5499999999993</v>
      </c>
      <c r="I11">
        <v>8993.09</v>
      </c>
      <c r="J11" s="29">
        <f t="shared" ref="J11:J23" si="9">+I11/H11-1</f>
        <v>2.4906120541794197E-2</v>
      </c>
      <c r="K11">
        <f t="shared" si="5"/>
        <v>2</v>
      </c>
      <c r="L11">
        <f t="shared" si="6"/>
        <v>3</v>
      </c>
    </row>
    <row r="12" spans="1:12">
      <c r="A12" s="1">
        <v>42417</v>
      </c>
      <c r="B12">
        <v>9.09</v>
      </c>
      <c r="C12" s="29">
        <f t="shared" si="1"/>
        <v>-5.4704595185995908E-3</v>
      </c>
      <c r="D12" s="30">
        <f t="shared" si="7"/>
        <v>10.212357599001011</v>
      </c>
      <c r="E12">
        <v>10.202</v>
      </c>
      <c r="F12" s="29">
        <f t="shared" si="8"/>
        <v>-0.1099019093407777</v>
      </c>
      <c r="G12" s="29">
        <f t="shared" si="0"/>
        <v>-0.10899823564007061</v>
      </c>
      <c r="H12">
        <v>8993.09</v>
      </c>
      <c r="I12">
        <v>9048.34</v>
      </c>
      <c r="J12" s="29">
        <f t="shared" si="9"/>
        <v>6.1436058129074045E-3</v>
      </c>
      <c r="K12">
        <f t="shared" si="5"/>
        <v>3</v>
      </c>
      <c r="L12">
        <f t="shared" si="6"/>
        <v>4</v>
      </c>
    </row>
    <row r="13" spans="1:12">
      <c r="A13" s="1">
        <v>42418</v>
      </c>
      <c r="B13">
        <v>9.24</v>
      </c>
      <c r="C13" s="29">
        <f t="shared" si="1"/>
        <v>1.650165016501659E-2</v>
      </c>
      <c r="D13" s="30">
        <f t="shared" si="7"/>
        <v>10.166449936673466</v>
      </c>
      <c r="E13">
        <v>10.175000000000001</v>
      </c>
      <c r="F13" s="29">
        <f t="shared" si="8"/>
        <v>-9.1128165922647164E-2</v>
      </c>
      <c r="G13" s="29">
        <f t="shared" si="0"/>
        <v>-9.1891891891891953E-2</v>
      </c>
      <c r="H13">
        <v>9048.34</v>
      </c>
      <c r="I13">
        <v>9016.81</v>
      </c>
      <c r="J13" s="29">
        <f t="shared" si="9"/>
        <v>-3.4846170678821675E-3</v>
      </c>
      <c r="K13">
        <f t="shared" si="5"/>
        <v>4</v>
      </c>
      <c r="L13">
        <f t="shared" si="6"/>
        <v>5</v>
      </c>
    </row>
    <row r="14" spans="1:12">
      <c r="A14" s="1">
        <v>42419</v>
      </c>
      <c r="B14">
        <v>9.18</v>
      </c>
      <c r="C14" s="29">
        <f t="shared" si="1"/>
        <v>-6.4935064935065512E-3</v>
      </c>
      <c r="D14" s="30">
        <f t="shared" si="7"/>
        <v>10.154541240194705</v>
      </c>
      <c r="E14">
        <v>10.135999999999999</v>
      </c>
      <c r="F14" s="29">
        <f t="shared" si="8"/>
        <v>-9.5970976644142225E-2</v>
      </c>
      <c r="G14" s="29">
        <f t="shared" si="0"/>
        <v>-9.4317284925019673E-2</v>
      </c>
      <c r="H14">
        <v>9016.81</v>
      </c>
      <c r="I14">
        <v>8998.68</v>
      </c>
      <c r="J14" s="29">
        <f t="shared" si="9"/>
        <v>-2.0106889243534098E-3</v>
      </c>
      <c r="K14">
        <f t="shared" si="5"/>
        <v>5</v>
      </c>
      <c r="L14">
        <f t="shared" si="6"/>
        <v>1</v>
      </c>
    </row>
    <row r="15" spans="1:12">
      <c r="A15" s="1">
        <v>42422</v>
      </c>
      <c r="B15">
        <v>9.33</v>
      </c>
      <c r="C15" s="29">
        <f t="shared" si="1"/>
        <v>1.6339869281045694E-2</v>
      </c>
      <c r="D15" s="30">
        <f t="shared" si="7"/>
        <v>10.35680572706219</v>
      </c>
      <c r="E15">
        <v>10.355</v>
      </c>
      <c r="F15" s="29">
        <f t="shared" si="8"/>
        <v>-9.9143090458784999E-2</v>
      </c>
      <c r="G15" s="29">
        <f t="shared" si="0"/>
        <v>-9.8985997102848944E-2</v>
      </c>
      <c r="H15">
        <v>8998.68</v>
      </c>
      <c r="I15">
        <v>9194.7099999999991</v>
      </c>
      <c r="J15" s="29">
        <f t="shared" si="9"/>
        <v>2.1784306142678567E-2</v>
      </c>
      <c r="K15">
        <f t="shared" si="5"/>
        <v>1</v>
      </c>
      <c r="L15">
        <f t="shared" si="6"/>
        <v>2</v>
      </c>
    </row>
    <row r="16" spans="1:12">
      <c r="A16" s="1">
        <v>42423</v>
      </c>
      <c r="B16">
        <v>9.18</v>
      </c>
      <c r="C16" s="29">
        <f t="shared" si="1"/>
        <v>-1.6077170418006492E-2</v>
      </c>
      <c r="D16" s="30">
        <f t="shared" si="7"/>
        <v>10.243901254090668</v>
      </c>
      <c r="E16">
        <v>10.224</v>
      </c>
      <c r="F16" s="29">
        <f t="shared" si="8"/>
        <v>-0.10385703919840339</v>
      </c>
      <c r="G16" s="29">
        <f t="shared" si="0"/>
        <v>-0.10211267605633811</v>
      </c>
      <c r="H16">
        <v>9194.7099999999991</v>
      </c>
      <c r="I16">
        <v>9096.06</v>
      </c>
      <c r="J16" s="29">
        <f t="shared" si="9"/>
        <v>-1.0728995259230545E-2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9.16</v>
      </c>
      <c r="C17" s="29">
        <f t="shared" si="1"/>
        <v>-2.1786492374726851E-3</v>
      </c>
      <c r="D17" s="30">
        <f t="shared" si="7"/>
        <v>10.28886622119907</v>
      </c>
      <c r="E17">
        <v>10.291</v>
      </c>
      <c r="F17" s="29">
        <f t="shared" si="8"/>
        <v>-0.10971726105964585</v>
      </c>
      <c r="G17" s="29">
        <f t="shared" si="0"/>
        <v>-0.10990185599067148</v>
      </c>
      <c r="H17">
        <v>9096.06</v>
      </c>
      <c r="I17">
        <v>9153.77</v>
      </c>
      <c r="J17" s="29">
        <f t="shared" si="9"/>
        <v>6.3445052033519467E-3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8.75</v>
      </c>
      <c r="C18" s="29">
        <f t="shared" si="1"/>
        <v>-4.4759825327510883E-2</v>
      </c>
      <c r="D18" s="30">
        <f t="shared" si="7"/>
        <v>9.8159314905224857</v>
      </c>
      <c r="E18">
        <v>9.7789999999999999</v>
      </c>
      <c r="F18" s="29">
        <f t="shared" si="8"/>
        <v>-0.10859198554428251</v>
      </c>
      <c r="G18" s="29">
        <f t="shared" si="0"/>
        <v>-0.1052254831782391</v>
      </c>
      <c r="H18">
        <v>9153.77</v>
      </c>
      <c r="I18">
        <v>8731.2000000000007</v>
      </c>
      <c r="J18" s="29">
        <f t="shared" si="9"/>
        <v>-4.6163493292927349E-2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8.94</v>
      </c>
      <c r="C19" s="29">
        <f t="shared" si="1"/>
        <v>2.1714285714285575E-2</v>
      </c>
      <c r="D19" s="30">
        <f t="shared" si="7"/>
        <v>9.8797781771119659</v>
      </c>
      <c r="E19">
        <v>9.8819999999999997</v>
      </c>
      <c r="F19" s="29">
        <f t="shared" si="8"/>
        <v>-9.5121384333213821E-2</v>
      </c>
      <c r="G19" s="29">
        <f t="shared" si="0"/>
        <v>-9.5324833029751033E-2</v>
      </c>
      <c r="H19">
        <v>8731.2000000000007</v>
      </c>
      <c r="I19">
        <v>8821.18</v>
      </c>
      <c r="J19" s="29">
        <f t="shared" si="9"/>
        <v>1.0305570826461441E-2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8.75</v>
      </c>
      <c r="C20" s="29">
        <f t="shared" si="1"/>
        <v>-2.1252796420581643E-2</v>
      </c>
      <c r="D20" s="30">
        <f t="shared" si="7"/>
        <v>9.809967392117608</v>
      </c>
      <c r="E20">
        <v>9.8000000000000007</v>
      </c>
      <c r="F20" s="29">
        <f t="shared" si="8"/>
        <v>-0.10805004234461579</v>
      </c>
      <c r="G20" s="29">
        <f t="shared" si="0"/>
        <v>-0.10714285714285721</v>
      </c>
      <c r="H20">
        <v>8821.18</v>
      </c>
      <c r="I20">
        <v>8756.880000000001</v>
      </c>
      <c r="J20" s="29">
        <f t="shared" si="9"/>
        <v>-7.2892742240833197E-3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8.91</v>
      </c>
      <c r="C21" s="29">
        <f t="shared" si="1"/>
        <v>1.8285714285714239E-2</v>
      </c>
      <c r="D21" s="30">
        <f t="shared" si="7"/>
        <v>9.9293143219959621</v>
      </c>
      <c r="E21">
        <v>9.9359999999999999</v>
      </c>
      <c r="F21" s="29">
        <f t="shared" si="8"/>
        <v>-0.10265707066377394</v>
      </c>
      <c r="G21" s="29">
        <f t="shared" si="0"/>
        <v>-0.10326086956521741</v>
      </c>
      <c r="H21">
        <v>8756.880000000001</v>
      </c>
      <c r="I21">
        <v>8872.43</v>
      </c>
      <c r="J21" s="29">
        <f t="shared" si="9"/>
        <v>1.3195338979179683E-2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9.2100000000000009</v>
      </c>
      <c r="C22" s="29">
        <f t="shared" si="1"/>
        <v>3.3670033670033739E-2</v>
      </c>
      <c r="D22" s="30">
        <f t="shared" si="7"/>
        <v>10.24299094611059</v>
      </c>
      <c r="E22">
        <v>10.24299094611059</v>
      </c>
      <c r="F22" s="29">
        <f t="shared" si="8"/>
        <v>-0.10084856577002344</v>
      </c>
      <c r="G22" s="29">
        <f t="shared" si="0"/>
        <v>-0.10084856577002344</v>
      </c>
      <c r="H22">
        <v>8872.43</v>
      </c>
      <c r="I22">
        <v>9146.56</v>
      </c>
      <c r="J22" s="29">
        <f t="shared" si="9"/>
        <v>3.0896834350904845E-2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9.2100000000000009</v>
      </c>
      <c r="C23" s="29">
        <f t="shared" si="1"/>
        <v>0</v>
      </c>
      <c r="D23" s="30">
        <f t="shared" si="7"/>
        <v>10.27011428436178</v>
      </c>
      <c r="E23">
        <v>10.273999999999999</v>
      </c>
      <c r="F23" s="29">
        <f t="shared" si="8"/>
        <v>-0.10322322176842824</v>
      </c>
      <c r="G23" s="29">
        <f t="shared" si="0"/>
        <v>-0.10356239050029181</v>
      </c>
      <c r="H23">
        <v>9146.56</v>
      </c>
      <c r="I23">
        <v>9170.7800000000007</v>
      </c>
      <c r="J23" s="29">
        <f t="shared" si="9"/>
        <v>2.6479900640241638E-3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9.49</v>
      </c>
      <c r="C24" s="29">
        <f t="shared" si="1"/>
        <v>3.0401737242128135E-2</v>
      </c>
      <c r="D24" s="30">
        <f t="shared" ref="D24:D39" si="10">+E23*(1+J24)</f>
        <v>10.569803296993275</v>
      </c>
      <c r="E24">
        <v>10.585000000000001</v>
      </c>
      <c r="F24" s="29">
        <f t="shared" si="8"/>
        <v>-0.10215926130814934</v>
      </c>
      <c r="G24" s="29">
        <f t="shared" si="0"/>
        <v>-0.10344827586206906</v>
      </c>
      <c r="H24">
        <v>9170.7800000000007</v>
      </c>
      <c r="I24">
        <v>9434.82</v>
      </c>
      <c r="J24" s="29">
        <f t="shared" ref="J24:J90" si="11">+I24/H24-1</f>
        <v>2.8791444130161103E-2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9.5</v>
      </c>
      <c r="C25" s="29">
        <f t="shared" si="1"/>
        <v>1.0537407797681642E-3</v>
      </c>
      <c r="D25" s="30">
        <f t="shared" si="10"/>
        <v>10.526167144683207</v>
      </c>
      <c r="E25">
        <v>10.547000000000001</v>
      </c>
      <c r="F25" s="29">
        <f t="shared" si="8"/>
        <v>-9.7487255387306515E-2</v>
      </c>
      <c r="G25" s="29">
        <f t="shared" si="0"/>
        <v>-9.9269934578553154E-2</v>
      </c>
      <c r="H25">
        <v>9434.82</v>
      </c>
      <c r="I25">
        <v>9382.3799999999992</v>
      </c>
      <c r="J25" s="29">
        <f t="shared" si="11"/>
        <v>-5.558134654397251E-3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9.49</v>
      </c>
      <c r="C26" s="29">
        <f t="shared" si="1"/>
        <v>-1.0526315789473051E-3</v>
      </c>
      <c r="D26" s="30">
        <f t="shared" si="10"/>
        <v>10.574428733434376</v>
      </c>
      <c r="E26">
        <v>10.587999999999999</v>
      </c>
      <c r="F26" s="29">
        <f t="shared" si="8"/>
        <v>-0.1025519922419651</v>
      </c>
      <c r="G26" s="29">
        <f t="shared" si="0"/>
        <v>-0.10370230449565532</v>
      </c>
      <c r="H26">
        <v>9382.3799999999992</v>
      </c>
      <c r="I26">
        <v>9406.7800000000007</v>
      </c>
      <c r="J26" s="29">
        <f t="shared" si="11"/>
        <v>2.6006194590286746E-3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9.42</v>
      </c>
      <c r="C27" s="29">
        <f t="shared" si="1"/>
        <v>-7.3761854583772601E-3</v>
      </c>
      <c r="D27" s="30">
        <f t="shared" si="10"/>
        <v>10.566625404229715</v>
      </c>
      <c r="E27">
        <v>10.596</v>
      </c>
      <c r="F27" s="29">
        <f t="shared" si="8"/>
        <v>-0.10851386893782877</v>
      </c>
      <c r="G27" s="29">
        <f t="shared" si="0"/>
        <v>-0.11098527746319364</v>
      </c>
      <c r="H27">
        <v>9406.7800000000007</v>
      </c>
      <c r="I27">
        <v>9387.7900000000009</v>
      </c>
      <c r="J27" s="29">
        <f t="shared" si="11"/>
        <v>-2.018756684008749E-3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9.31</v>
      </c>
      <c r="C28" s="29">
        <f t="shared" si="1"/>
        <v>-1.1677282377919207E-2</v>
      </c>
      <c r="D28" s="30">
        <f t="shared" si="10"/>
        <v>10.392224474556844</v>
      </c>
      <c r="E28">
        <v>10.384</v>
      </c>
      <c r="F28" s="29">
        <f t="shared" si="8"/>
        <v>-0.10413790398835598</v>
      </c>
      <c r="G28" s="29">
        <f t="shared" si="0"/>
        <v>-0.10342835130970718</v>
      </c>
      <c r="H28">
        <v>9387.7900000000009</v>
      </c>
      <c r="I28">
        <v>9207.25</v>
      </c>
      <c r="J28" s="29">
        <f t="shared" si="11"/>
        <v>-1.9231363292106063E-2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9.49</v>
      </c>
      <c r="C29" s="29">
        <f t="shared" si="1"/>
        <v>1.9334049409237331E-2</v>
      </c>
      <c r="D29" s="30">
        <f t="shared" si="10"/>
        <v>10.41697707350186</v>
      </c>
      <c r="E29">
        <v>10.45</v>
      </c>
      <c r="F29" s="29">
        <f t="shared" si="8"/>
        <v>-8.8987147323176252E-2</v>
      </c>
      <c r="G29" s="29">
        <f t="shared" si="0"/>
        <v>-9.1866028708133873E-2</v>
      </c>
      <c r="H29">
        <v>9207.25</v>
      </c>
      <c r="I29">
        <v>9236.49</v>
      </c>
      <c r="J29" s="29">
        <f t="shared" si="11"/>
        <v>3.1757582340004031E-3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9.6</v>
      </c>
      <c r="C30" s="29">
        <f t="shared" si="1"/>
        <v>1.1591148577449806E-2</v>
      </c>
      <c r="D30" s="30">
        <f t="shared" si="10"/>
        <v>10.496963673430058</v>
      </c>
      <c r="E30">
        <v>10.488</v>
      </c>
      <c r="F30" s="29">
        <f t="shared" si="8"/>
        <v>-8.5449821618460486E-2</v>
      </c>
      <c r="G30" s="29">
        <f t="shared" si="0"/>
        <v>-8.4668192219679583E-2</v>
      </c>
      <c r="H30">
        <v>9236.49</v>
      </c>
      <c r="I30">
        <v>9278</v>
      </c>
      <c r="J30" s="29">
        <f t="shared" si="11"/>
        <v>4.494131428713688E-3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9.5500000000000007</v>
      </c>
      <c r="C31" s="29">
        <f t="shared" si="1"/>
        <v>-5.2083333333332593E-3</v>
      </c>
      <c r="D31" s="30">
        <f t="shared" si="10"/>
        <v>10.567163035136884</v>
      </c>
      <c r="E31">
        <v>10.542999999999999</v>
      </c>
      <c r="F31" s="29">
        <f t="shared" si="8"/>
        <v>-9.6256964310545201E-2</v>
      </c>
      <c r="G31" s="29">
        <f t="shared" si="0"/>
        <v>-9.4185715640709322E-2</v>
      </c>
      <c r="H31">
        <v>9278</v>
      </c>
      <c r="I31">
        <v>9348.0300000000007</v>
      </c>
      <c r="J31" s="29">
        <f t="shared" si="11"/>
        <v>7.5479629230439382E-3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9.6199999999999992</v>
      </c>
      <c r="C32" s="29">
        <f t="shared" si="1"/>
        <v>7.3298429319370584E-3</v>
      </c>
      <c r="D32" s="30">
        <f t="shared" si="10"/>
        <v>10.705982888373271</v>
      </c>
      <c r="E32">
        <v>10.69</v>
      </c>
      <c r="F32" s="29">
        <f t="shared" ref="F32:F39" si="12">+B32/D32-1</f>
        <v>-0.10143700953909163</v>
      </c>
      <c r="G32" s="29">
        <f t="shared" si="0"/>
        <v>-0.10009354536950421</v>
      </c>
      <c r="H32">
        <v>9348.0300000000007</v>
      </c>
      <c r="I32">
        <v>9492.5400000000009</v>
      </c>
      <c r="J32" s="29">
        <f t="shared" si="11"/>
        <v>1.5458872083208952E-2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9.8000000000000007</v>
      </c>
      <c r="C33" s="29">
        <f t="shared" si="1"/>
        <v>1.8711018711018879E-2</v>
      </c>
      <c r="D33" s="30">
        <f t="shared" si="10"/>
        <v>10.680168732499414</v>
      </c>
      <c r="E33">
        <v>10.704000000000001</v>
      </c>
      <c r="F33" s="29">
        <f t="shared" si="12"/>
        <v>-8.24115006555175E-2</v>
      </c>
      <c r="G33" s="29">
        <f t="shared" si="0"/>
        <v>-8.4454409566517175E-2</v>
      </c>
      <c r="H33">
        <v>9492.5400000000009</v>
      </c>
      <c r="I33">
        <v>9483.81</v>
      </c>
      <c r="J33" s="29">
        <f t="shared" si="11"/>
        <v>-9.1966955103706116E-4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9.94</v>
      </c>
      <c r="C34" s="29">
        <f t="shared" si="1"/>
        <v>1.4285714285714235E-2</v>
      </c>
      <c r="D34" s="30">
        <f t="shared" si="10"/>
        <v>10.757701657878005</v>
      </c>
      <c r="E34">
        <v>10.8</v>
      </c>
      <c r="F34" s="29">
        <f t="shared" si="12"/>
        <v>-7.6010813822782741E-2</v>
      </c>
      <c r="G34" s="29">
        <f t="shared" si="0"/>
        <v>-7.9629629629629717E-2</v>
      </c>
      <c r="H34">
        <v>9483.81</v>
      </c>
      <c r="I34">
        <v>9531.39</v>
      </c>
      <c r="J34" s="29">
        <f t="shared" si="11"/>
        <v>5.0169710274667878E-3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10.220000000000001</v>
      </c>
      <c r="C35" s="29">
        <f t="shared" si="1"/>
        <v>2.8169014084507227E-2</v>
      </c>
      <c r="D35" s="30">
        <f t="shared" si="10"/>
        <v>11.040114820608537</v>
      </c>
      <c r="E35">
        <v>11</v>
      </c>
      <c r="F35" s="29">
        <f t="shared" si="12"/>
        <v>-7.4284990141373464E-2</v>
      </c>
      <c r="G35" s="29">
        <f t="shared" si="0"/>
        <v>-7.0909090909090811E-2</v>
      </c>
      <c r="H35">
        <v>9531.39</v>
      </c>
      <c r="I35">
        <v>9743.2999999999993</v>
      </c>
      <c r="J35" s="29">
        <f t="shared" si="11"/>
        <v>2.2232853760049576E-2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10.28</v>
      </c>
      <c r="C36" s="29">
        <f t="shared" si="1"/>
        <v>5.8708414872796766E-3</v>
      </c>
      <c r="D36" s="30">
        <f t="shared" si="10"/>
        <v>10.914468403928854</v>
      </c>
      <c r="E36">
        <v>10.888</v>
      </c>
      <c r="F36" s="29">
        <f t="shared" si="12"/>
        <v>-5.8130948796412896E-2</v>
      </c>
      <c r="G36" s="29">
        <f t="shared" si="0"/>
        <v>-5.5841293166789208E-2</v>
      </c>
      <c r="H36">
        <v>9743.2999999999993</v>
      </c>
      <c r="I36">
        <v>9667.5400000000009</v>
      </c>
      <c r="J36" s="29">
        <f t="shared" si="11"/>
        <v>-7.7755996428313656E-3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10.18</v>
      </c>
      <c r="C37" s="29">
        <f t="shared" si="1"/>
        <v>-9.7276264591439343E-3</v>
      </c>
      <c r="D37" s="30">
        <f t="shared" si="10"/>
        <v>10.897302767818905</v>
      </c>
      <c r="E37">
        <v>10.932</v>
      </c>
      <c r="F37" s="29">
        <f t="shared" si="12"/>
        <v>-6.5823881661541961E-2</v>
      </c>
      <c r="G37" s="29">
        <f t="shared" si="0"/>
        <v>-6.8788876692279621E-2</v>
      </c>
      <c r="H37">
        <v>9667.5400000000009</v>
      </c>
      <c r="I37">
        <v>9675.7999999999993</v>
      </c>
      <c r="J37" s="29">
        <f t="shared" si="11"/>
        <v>8.5440556749682983E-4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9.9700000000000006</v>
      </c>
      <c r="C38" s="29">
        <f t="shared" si="1"/>
        <v>-2.0628683693516559E-2</v>
      </c>
      <c r="D38" s="30">
        <f t="shared" si="10"/>
        <v>10.775744641269974</v>
      </c>
      <c r="E38">
        <v>10.743</v>
      </c>
      <c r="F38" s="29">
        <f t="shared" si="12"/>
        <v>-7.4773917542928392E-2</v>
      </c>
      <c r="G38" s="29">
        <f t="shared" si="0"/>
        <v>-7.195383040119141E-2</v>
      </c>
      <c r="H38">
        <v>9675.7999999999993</v>
      </c>
      <c r="I38">
        <v>9537.5</v>
      </c>
      <c r="J38" s="29">
        <f t="shared" si="11"/>
        <v>-1.4293391760887952E-2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9.9700000000000006</v>
      </c>
      <c r="C39" s="29">
        <f t="shared" si="1"/>
        <v>0</v>
      </c>
      <c r="D39" s="30">
        <f t="shared" si="10"/>
        <v>10.79266279108781</v>
      </c>
      <c r="E39">
        <v>10.743</v>
      </c>
      <c r="F39" s="29">
        <f t="shared" si="12"/>
        <v>-7.6224265226477295E-2</v>
      </c>
      <c r="G39" s="29">
        <f t="shared" si="0"/>
        <v>-7.195383040119141E-2</v>
      </c>
      <c r="H39">
        <v>9537.5</v>
      </c>
      <c r="I39">
        <v>9581.59</v>
      </c>
      <c r="J39" s="29">
        <f t="shared" si="11"/>
        <v>4.6228047182175214E-3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9.9700000000000006</v>
      </c>
      <c r="C40" s="29">
        <f t="shared" ref="C40:C75" si="13">B40/B39-1</f>
        <v>0</v>
      </c>
      <c r="D40" s="30">
        <f t="shared" ref="D40:D52" si="14">+E39*(1+J40)</f>
        <v>10.625261458693181</v>
      </c>
      <c r="E40">
        <v>10.625261458693201</v>
      </c>
      <c r="F40" s="29">
        <f>+B40/D40-1</f>
        <v>-6.1670149129089968E-2</v>
      </c>
      <c r="G40" s="29">
        <f t="shared" ref="G40:G123" si="15">+B40/E40-1</f>
        <v>-6.1670149129091745E-2</v>
      </c>
      <c r="H40">
        <v>9581.59</v>
      </c>
      <c r="I40">
        <v>9476.58</v>
      </c>
      <c r="J40" s="29">
        <f t="shared" si="11"/>
        <v>-1.0959558904106714E-2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9.8800000000000008</v>
      </c>
      <c r="C41" s="29">
        <f t="shared" si="13"/>
        <v>-9.0270812437311942E-3</v>
      </c>
      <c r="D41" s="30">
        <f t="shared" si="14"/>
        <v>10.557999911288229</v>
      </c>
      <c r="E41">
        <v>10.615</v>
      </c>
      <c r="F41" s="29">
        <f t="shared" ref="F41:F52" si="16">+B41/D41-1</f>
        <v>-6.421669984703593E-2</v>
      </c>
      <c r="G41" s="29">
        <f t="shared" si="15"/>
        <v>-6.9241639189825621E-2</v>
      </c>
      <c r="H41">
        <v>9476.58</v>
      </c>
      <c r="I41">
        <v>9416.59</v>
      </c>
      <c r="J41" s="29">
        <f t="shared" si="11"/>
        <v>-6.330342802994271E-3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10.18</v>
      </c>
      <c r="C42" s="29">
        <f t="shared" si="13"/>
        <v>3.0364372469635414E-2</v>
      </c>
      <c r="D42" s="30">
        <f t="shared" si="14"/>
        <v>10.848637112797732</v>
      </c>
      <c r="E42">
        <v>10.882</v>
      </c>
      <c r="F42" s="29">
        <f t="shared" si="16"/>
        <v>-6.1633282212838147E-2</v>
      </c>
      <c r="G42" s="29">
        <f t="shared" si="15"/>
        <v>-6.4510200330821554E-2</v>
      </c>
      <c r="H42">
        <v>9416.59</v>
      </c>
      <c r="I42">
        <v>9623.85</v>
      </c>
      <c r="J42" s="29">
        <f t="shared" si="11"/>
        <v>2.2010090701623408E-2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10.06</v>
      </c>
      <c r="C43" s="29">
        <f t="shared" si="13"/>
        <v>-1.1787819253438081E-2</v>
      </c>
      <c r="D43" s="30">
        <f t="shared" si="14"/>
        <v>10.870997972744796</v>
      </c>
      <c r="E43">
        <v>10.904</v>
      </c>
      <c r="F43" s="29">
        <f t="shared" si="16"/>
        <v>-7.4601979944995622E-2</v>
      </c>
      <c r="G43" s="29">
        <f t="shared" si="15"/>
        <v>-7.7402787967718267E-2</v>
      </c>
      <c r="H43">
        <v>9623.85</v>
      </c>
      <c r="I43">
        <v>9614.1200000000008</v>
      </c>
      <c r="J43" s="29">
        <f t="shared" si="11"/>
        <v>-1.0110298892854752E-3</v>
      </c>
      <c r="K43">
        <f t="shared" si="5"/>
        <v>4</v>
      </c>
      <c r="L43">
        <f t="shared" si="6"/>
        <v>5</v>
      </c>
    </row>
    <row r="44" spans="1:12">
      <c r="A44" s="1">
        <v>42461</v>
      </c>
      <c r="B44">
        <v>9.9499999999999993</v>
      </c>
      <c r="C44" s="29">
        <f t="shared" si="13"/>
        <v>-1.0934393638171058E-2</v>
      </c>
      <c r="D44" s="30">
        <f t="shared" si="14"/>
        <v>10.953812534064481</v>
      </c>
      <c r="E44">
        <v>10.958</v>
      </c>
      <c r="F44" s="29">
        <f t="shared" si="16"/>
        <v>-9.1640470470240043E-2</v>
      </c>
      <c r="G44" s="29">
        <f t="shared" si="15"/>
        <v>-9.1987588976090606E-2</v>
      </c>
      <c r="H44">
        <v>9614.1200000000008</v>
      </c>
      <c r="I44">
        <v>9658.0400000000009</v>
      </c>
      <c r="J44" s="29">
        <f t="shared" si="11"/>
        <v>4.5682808202935909E-3</v>
      </c>
      <c r="K44">
        <f t="shared" si="5"/>
        <v>5</v>
      </c>
      <c r="L44">
        <f t="shared" si="6"/>
        <v>2</v>
      </c>
    </row>
    <row r="45" spans="1:12">
      <c r="A45" s="1">
        <v>42465</v>
      </c>
      <c r="B45">
        <v>9.9700000000000006</v>
      </c>
      <c r="C45" s="29">
        <f t="shared" si="13"/>
        <v>2.0100502512563345E-3</v>
      </c>
      <c r="D45" s="30">
        <f t="shared" si="14"/>
        <v>11.01278977308025</v>
      </c>
      <c r="E45">
        <v>10.999000000000001</v>
      </c>
      <c r="F45" s="29">
        <f t="shared" si="16"/>
        <v>-9.4688974779964741E-2</v>
      </c>
      <c r="G45" s="29">
        <f t="shared" si="15"/>
        <v>-9.3553959450859203E-2</v>
      </c>
      <c r="H45">
        <v>9658.0400000000009</v>
      </c>
      <c r="I45">
        <v>9706.33</v>
      </c>
      <c r="J45" s="29">
        <f t="shared" si="11"/>
        <v>4.9999792918644648E-3</v>
      </c>
      <c r="K45">
        <f t="shared" si="5"/>
        <v>2</v>
      </c>
      <c r="L45">
        <f t="shared" si="6"/>
        <v>3</v>
      </c>
    </row>
    <row r="46" spans="1:12">
      <c r="A46" s="1">
        <v>42466</v>
      </c>
      <c r="B46">
        <v>9.91</v>
      </c>
      <c r="C46" s="29">
        <f t="shared" si="13"/>
        <v>-6.0180541624874628E-3</v>
      </c>
      <c r="D46" s="30">
        <f t="shared" si="14"/>
        <v>10.94514004778325</v>
      </c>
      <c r="E46">
        <v>10.936</v>
      </c>
      <c r="F46" s="29">
        <f t="shared" si="16"/>
        <v>-9.4575313176819442E-2</v>
      </c>
      <c r="G46" s="29">
        <f t="shared" si="15"/>
        <v>-9.3818580833942899E-2</v>
      </c>
      <c r="H46">
        <v>9706.33</v>
      </c>
      <c r="I46">
        <v>9658.7999999999993</v>
      </c>
      <c r="J46" s="29">
        <f t="shared" si="11"/>
        <v>-4.896804456473336E-3</v>
      </c>
      <c r="K46">
        <f t="shared" si="5"/>
        <v>3</v>
      </c>
      <c r="L46">
        <f t="shared" si="6"/>
        <v>4</v>
      </c>
    </row>
    <row r="47" spans="1:12">
      <c r="A47" s="1">
        <v>42467</v>
      </c>
      <c r="B47">
        <v>9.8000000000000007</v>
      </c>
      <c r="C47" s="29">
        <f t="shared" si="13"/>
        <v>-1.1099899091826404E-2</v>
      </c>
      <c r="D47" s="30">
        <f t="shared" si="14"/>
        <v>10.804264836211539</v>
      </c>
      <c r="E47">
        <v>10.81</v>
      </c>
      <c r="F47" s="29">
        <f t="shared" si="16"/>
        <v>-9.2950779292788832E-2</v>
      </c>
      <c r="G47" s="29">
        <f t="shared" si="15"/>
        <v>-9.3432007400555017E-2</v>
      </c>
      <c r="H47">
        <v>9658.7999999999993</v>
      </c>
      <c r="I47">
        <v>9542.4500000000007</v>
      </c>
      <c r="J47" s="29">
        <f t="shared" si="11"/>
        <v>-1.2046009856296669E-2</v>
      </c>
      <c r="K47">
        <f t="shared" si="5"/>
        <v>4</v>
      </c>
      <c r="L47">
        <f t="shared" si="6"/>
        <v>5</v>
      </c>
    </row>
    <row r="48" spans="1:12">
      <c r="A48" s="1">
        <v>42468</v>
      </c>
      <c r="B48">
        <v>9.81</v>
      </c>
      <c r="C48" s="29">
        <f t="shared" si="13"/>
        <v>1.0204081632652073E-3</v>
      </c>
      <c r="D48" s="30">
        <f t="shared" si="14"/>
        <v>10.745983620558663</v>
      </c>
      <c r="E48">
        <v>10.743</v>
      </c>
      <c r="F48" s="29">
        <f t="shared" si="16"/>
        <v>-8.7100786080483772E-2</v>
      </c>
      <c r="G48" s="29">
        <f t="shared" si="15"/>
        <v>-8.6847249371683866E-2</v>
      </c>
      <c r="H48">
        <v>9542.4500000000007</v>
      </c>
      <c r="I48">
        <v>9485.94</v>
      </c>
      <c r="J48" s="29">
        <f t="shared" si="11"/>
        <v>-5.9219592452671721E-3</v>
      </c>
      <c r="K48">
        <f t="shared" si="5"/>
        <v>5</v>
      </c>
      <c r="L48">
        <f t="shared" si="6"/>
        <v>1</v>
      </c>
    </row>
    <row r="49" spans="1:12">
      <c r="A49" s="1">
        <v>42471</v>
      </c>
      <c r="B49">
        <v>9.9499999999999993</v>
      </c>
      <c r="C49" s="29">
        <f t="shared" si="13"/>
        <v>1.4271151885830724E-2</v>
      </c>
      <c r="D49" s="30">
        <f t="shared" si="14"/>
        <v>10.850034298129655</v>
      </c>
      <c r="E49">
        <v>10.862</v>
      </c>
      <c r="F49" s="29">
        <f t="shared" si="16"/>
        <v>-8.2952207651989185E-2</v>
      </c>
      <c r="G49" s="29">
        <f t="shared" si="15"/>
        <v>-8.3962437856748395E-2</v>
      </c>
      <c r="H49">
        <v>9485.94</v>
      </c>
      <c r="I49">
        <v>9580.4500000000007</v>
      </c>
      <c r="J49" s="29">
        <f t="shared" si="11"/>
        <v>9.9631665391095581E-3</v>
      </c>
      <c r="K49">
        <f t="shared" si="5"/>
        <v>1</v>
      </c>
      <c r="L49">
        <f t="shared" si="6"/>
        <v>2</v>
      </c>
    </row>
    <row r="50" spans="1:12">
      <c r="A50" s="1">
        <v>42472</v>
      </c>
      <c r="B50">
        <v>9.9700000000000006</v>
      </c>
      <c r="C50" s="29">
        <f t="shared" si="13"/>
        <v>2.0100502512563345E-3</v>
      </c>
      <c r="D50" s="30">
        <f t="shared" si="14"/>
        <v>10.841467475953634</v>
      </c>
      <c r="E50">
        <v>10.843999999999999</v>
      </c>
      <c r="F50" s="29">
        <f t="shared" si="16"/>
        <v>-8.0382796691181091E-2</v>
      </c>
      <c r="G50" s="29">
        <f t="shared" si="15"/>
        <v>-8.059756547399477E-2</v>
      </c>
      <c r="H50">
        <v>9580.4500000000007</v>
      </c>
      <c r="I50">
        <v>9562.34</v>
      </c>
      <c r="J50" s="29">
        <f t="shared" si="11"/>
        <v>-1.8903078665407635E-3</v>
      </c>
      <c r="K50">
        <f t="shared" si="5"/>
        <v>2</v>
      </c>
      <c r="L50">
        <f t="shared" si="6"/>
        <v>3</v>
      </c>
    </row>
    <row r="51" spans="1:12">
      <c r="A51" s="1">
        <v>42473</v>
      </c>
      <c r="B51">
        <v>10.28</v>
      </c>
      <c r="C51" s="29">
        <f t="shared" si="13"/>
        <v>3.1093279839518484E-2</v>
      </c>
      <c r="D51" s="30">
        <f t="shared" si="14"/>
        <v>10.970433232869778</v>
      </c>
      <c r="E51">
        <v>10.965</v>
      </c>
      <c r="F51" s="29">
        <f t="shared" si="16"/>
        <v>-6.2935821969281269E-2</v>
      </c>
      <c r="G51" s="29">
        <f t="shared" si="15"/>
        <v>-6.2471500227998189E-2</v>
      </c>
      <c r="H51">
        <v>9562.34</v>
      </c>
      <c r="I51">
        <v>9673.83</v>
      </c>
      <c r="J51" s="29">
        <f t="shared" si="11"/>
        <v>1.1659280050698939E-2</v>
      </c>
      <c r="K51">
        <f t="shared" si="5"/>
        <v>3</v>
      </c>
      <c r="L51">
        <f t="shared" si="6"/>
        <v>4</v>
      </c>
    </row>
    <row r="52" spans="1:12">
      <c r="A52" s="1">
        <v>42474</v>
      </c>
      <c r="B52">
        <v>10.28</v>
      </c>
      <c r="C52" s="29">
        <f t="shared" si="13"/>
        <v>0</v>
      </c>
      <c r="D52" s="30">
        <f t="shared" si="14"/>
        <v>10.997485261783595</v>
      </c>
      <c r="F52" s="29">
        <f t="shared" si="16"/>
        <v>-6.5240847766976917E-2</v>
      </c>
      <c r="H52">
        <v>9673.83</v>
      </c>
      <c r="I52">
        <v>9702.49</v>
      </c>
      <c r="J52" s="29">
        <f t="shared" si="11"/>
        <v>2.9626321736064831E-3</v>
      </c>
      <c r="K52">
        <f t="shared" si="5"/>
        <v>4</v>
      </c>
      <c r="L52">
        <f t="shared" si="6"/>
        <v>5</v>
      </c>
    </row>
    <row r="53" spans="1:12">
      <c r="A53" s="1">
        <v>42475</v>
      </c>
      <c r="B53">
        <v>10.28</v>
      </c>
      <c r="C53" s="29">
        <f t="shared" si="13"/>
        <v>0</v>
      </c>
      <c r="E53">
        <v>10.965999999999999</v>
      </c>
      <c r="G53" s="29">
        <f t="shared" si="15"/>
        <v>-6.255699434616091E-2</v>
      </c>
      <c r="H53">
        <v>9702.49</v>
      </c>
      <c r="I53">
        <v>9722.73</v>
      </c>
      <c r="J53" s="29">
        <f t="shared" si="11"/>
        <v>2.0860624437644137E-3</v>
      </c>
      <c r="K53">
        <f t="shared" si="5"/>
        <v>5</v>
      </c>
      <c r="L53">
        <f t="shared" si="6"/>
        <v>1</v>
      </c>
    </row>
    <row r="54" spans="1:12">
      <c r="A54" s="1">
        <v>42478</v>
      </c>
      <c r="B54">
        <v>10.1</v>
      </c>
      <c r="C54" s="29">
        <f t="shared" si="13"/>
        <v>-1.7509727626459082E-2</v>
      </c>
      <c r="E54">
        <v>10.887</v>
      </c>
      <c r="G54" s="29">
        <f t="shared" si="15"/>
        <v>-7.2288049967851653E-2</v>
      </c>
      <c r="H54">
        <v>9722.73</v>
      </c>
      <c r="I54">
        <v>9637.56</v>
      </c>
      <c r="J54" s="29">
        <f t="shared" si="11"/>
        <v>-8.7598853408455968E-3</v>
      </c>
      <c r="K54">
        <f t="shared" si="5"/>
        <v>1</v>
      </c>
      <c r="L54">
        <f t="shared" si="6"/>
        <v>2</v>
      </c>
    </row>
    <row r="55" spans="1:12">
      <c r="A55" s="1">
        <v>42479</v>
      </c>
      <c r="B55">
        <v>10.16</v>
      </c>
      <c r="C55" s="29">
        <f t="shared" si="13"/>
        <v>5.9405940594059459E-3</v>
      </c>
      <c r="D55">
        <v>10.887</v>
      </c>
      <c r="E55">
        <v>10.923999999999999</v>
      </c>
      <c r="F55" s="29">
        <f>+B55/D55-1</f>
        <v>-6.6776889868650713E-2</v>
      </c>
      <c r="G55" s="29">
        <f t="shared" si="15"/>
        <v>-6.9937751739289622E-2</v>
      </c>
      <c r="H55">
        <v>9637.56</v>
      </c>
      <c r="I55">
        <v>9657.35</v>
      </c>
      <c r="J55" s="29">
        <f t="shared" si="11"/>
        <v>2.0534243107177552E-3</v>
      </c>
      <c r="K55">
        <f t="shared" si="5"/>
        <v>2</v>
      </c>
      <c r="L55">
        <f t="shared" si="6"/>
        <v>3</v>
      </c>
    </row>
    <row r="56" spans="1:12">
      <c r="A56" s="1">
        <v>42480</v>
      </c>
      <c r="B56">
        <v>9.9700000000000006</v>
      </c>
      <c r="K56">
        <f t="shared" si="5"/>
        <v>3</v>
      </c>
      <c r="L56">
        <f t="shared" si="6"/>
        <v>4</v>
      </c>
    </row>
    <row r="57" spans="1:12">
      <c r="A57" s="1">
        <v>42481</v>
      </c>
      <c r="B57">
        <v>9.9700000000000006</v>
      </c>
      <c r="C57" s="29">
        <f t="shared" si="13"/>
        <v>0</v>
      </c>
      <c r="E57">
        <v>10.847</v>
      </c>
      <c r="G57" s="29">
        <f t="shared" si="15"/>
        <v>-8.0851848437355822E-2</v>
      </c>
      <c r="H57">
        <v>9607.3599999999988</v>
      </c>
      <c r="I57">
        <v>9598.1299999999992</v>
      </c>
      <c r="J57" s="29">
        <f t="shared" si="11"/>
        <v>-9.6072177996864294E-4</v>
      </c>
      <c r="K57">
        <f t="shared" si="5"/>
        <v>4</v>
      </c>
      <c r="L57">
        <f t="shared" si="6"/>
        <v>5</v>
      </c>
    </row>
    <row r="58" spans="1:12">
      <c r="A58" s="1">
        <v>42482</v>
      </c>
      <c r="B58">
        <v>10</v>
      </c>
      <c r="C58" s="29">
        <f t="shared" si="13"/>
        <v>3.0090270812437314E-3</v>
      </c>
      <c r="D58">
        <v>10.887</v>
      </c>
      <c r="E58">
        <v>10.891999999999999</v>
      </c>
      <c r="G58" s="29">
        <f t="shared" si="15"/>
        <v>-8.1894968784428923E-2</v>
      </c>
      <c r="H58">
        <v>9598.1299999999992</v>
      </c>
      <c r="I58">
        <v>9652.27</v>
      </c>
      <c r="J58" s="29">
        <f t="shared" si="11"/>
        <v>5.6406820911991673E-3</v>
      </c>
      <c r="K58">
        <f t="shared" si="5"/>
        <v>5</v>
      </c>
      <c r="L58">
        <f t="shared" si="6"/>
        <v>1</v>
      </c>
    </row>
    <row r="59" spans="1:12">
      <c r="A59" s="1">
        <v>42485</v>
      </c>
      <c r="B59">
        <v>9.93</v>
      </c>
      <c r="C59" s="29">
        <f t="shared" si="13"/>
        <v>-7.0000000000000062E-3</v>
      </c>
      <c r="D59" s="30">
        <f t="shared" ref="D59:D75" si="17">+E58*(1+J59)</f>
        <v>10.852335361526356</v>
      </c>
      <c r="E59">
        <v>10.811999999999999</v>
      </c>
      <c r="F59" s="29">
        <f t="shared" ref="F59:F67" si="18">+B59/D59-1</f>
        <v>-8.4989574206876695E-2</v>
      </c>
      <c r="G59" s="29">
        <f t="shared" si="15"/>
        <v>-8.1576026637069865E-2</v>
      </c>
      <c r="H59">
        <v>9652.27</v>
      </c>
      <c r="I59">
        <v>9617.1200000000008</v>
      </c>
      <c r="J59" s="29">
        <f t="shared" si="11"/>
        <v>-3.6416304143999101E-3</v>
      </c>
      <c r="K59">
        <f t="shared" si="5"/>
        <v>1</v>
      </c>
      <c r="L59">
        <f t="shared" si="6"/>
        <v>2</v>
      </c>
    </row>
    <row r="60" spans="1:12">
      <c r="A60" s="1">
        <v>42486</v>
      </c>
      <c r="B60">
        <v>10.02</v>
      </c>
      <c r="C60" s="29">
        <f t="shared" si="13"/>
        <v>9.0634441087613649E-3</v>
      </c>
      <c r="D60" s="30">
        <f t="shared" si="17"/>
        <v>10.846649233866271</v>
      </c>
      <c r="E60">
        <v>10.885</v>
      </c>
      <c r="F60" s="29">
        <f t="shared" si="18"/>
        <v>-7.6212405881554868E-2</v>
      </c>
      <c r="G60" s="29">
        <f t="shared" si="15"/>
        <v>-7.9467156637574643E-2</v>
      </c>
      <c r="H60">
        <v>9617.1200000000008</v>
      </c>
      <c r="I60">
        <v>9647.94</v>
      </c>
      <c r="J60" s="29">
        <f t="shared" si="11"/>
        <v>3.2047016154523877E-3</v>
      </c>
      <c r="K60">
        <f t="shared" si="5"/>
        <v>2</v>
      </c>
      <c r="L60">
        <f t="shared" si="6"/>
        <v>3</v>
      </c>
    </row>
    <row r="61" spans="1:12">
      <c r="A61" s="1">
        <v>42487</v>
      </c>
      <c r="B61">
        <v>10</v>
      </c>
      <c r="C61" s="29">
        <f t="shared" si="13"/>
        <v>-1.9960079840318778E-3</v>
      </c>
      <c r="D61" s="30">
        <f t="shared" si="17"/>
        <v>10.839577858071257</v>
      </c>
      <c r="E61">
        <v>10.848000000000001</v>
      </c>
      <c r="F61" s="29">
        <f t="shared" si="18"/>
        <v>-7.7454848248181496E-2</v>
      </c>
      <c r="G61" s="29">
        <f t="shared" si="15"/>
        <v>-7.8171091445427776E-2</v>
      </c>
      <c r="H61">
        <v>9647.94</v>
      </c>
      <c r="I61">
        <v>9607.68</v>
      </c>
      <c r="J61" s="29">
        <f t="shared" si="11"/>
        <v>-4.1729115230816349E-3</v>
      </c>
      <c r="K61">
        <f t="shared" si="5"/>
        <v>3</v>
      </c>
      <c r="L61">
        <f t="shared" si="6"/>
        <v>4</v>
      </c>
    </row>
    <row r="62" spans="1:12">
      <c r="A62" s="1">
        <v>42488</v>
      </c>
      <c r="B62">
        <v>10</v>
      </c>
      <c r="C62" s="29">
        <f t="shared" si="13"/>
        <v>0</v>
      </c>
      <c r="D62" s="30">
        <f t="shared" si="17"/>
        <v>10.833423361310953</v>
      </c>
      <c r="E62">
        <v>10.813000000000001</v>
      </c>
      <c r="F62" s="29">
        <f t="shared" si="18"/>
        <v>-7.6930747882274164E-2</v>
      </c>
      <c r="G62" s="29">
        <f t="shared" si="15"/>
        <v>-7.5187274576898222E-2</v>
      </c>
      <c r="H62">
        <v>9607.68</v>
      </c>
      <c r="I62">
        <v>9594.77</v>
      </c>
      <c r="J62" s="29">
        <f t="shared" si="11"/>
        <v>-1.3437166933120137E-3</v>
      </c>
      <c r="K62">
        <f t="shared" si="5"/>
        <v>4</v>
      </c>
      <c r="L62">
        <f t="shared" si="6"/>
        <v>5</v>
      </c>
    </row>
    <row r="63" spans="1:12">
      <c r="A63" s="1">
        <v>42489</v>
      </c>
      <c r="B63">
        <v>9.9700000000000006</v>
      </c>
      <c r="C63" s="29">
        <f t="shared" si="13"/>
        <v>-2.9999999999998916E-3</v>
      </c>
      <c r="D63" s="30">
        <f t="shared" si="17"/>
        <v>10.784589133454997</v>
      </c>
      <c r="E63">
        <v>10.813000000000001</v>
      </c>
      <c r="F63" s="29">
        <f t="shared" si="18"/>
        <v>-7.5532699797347891E-2</v>
      </c>
      <c r="G63" s="29">
        <f t="shared" si="15"/>
        <v>-7.7961712753167434E-2</v>
      </c>
      <c r="H63">
        <v>9594.77</v>
      </c>
      <c r="I63">
        <v>9569.56</v>
      </c>
      <c r="J63" s="29">
        <f t="shared" si="11"/>
        <v>-2.6274730921117539E-3</v>
      </c>
      <c r="K63">
        <f t="shared" si="5"/>
        <v>5</v>
      </c>
      <c r="L63">
        <f t="shared" si="6"/>
        <v>2</v>
      </c>
    </row>
    <row r="64" spans="1:12">
      <c r="A64" s="1">
        <v>42493</v>
      </c>
      <c r="B64">
        <v>9.98</v>
      </c>
      <c r="C64" s="29">
        <f t="shared" si="13"/>
        <v>1.0030090270811698E-3</v>
      </c>
      <c r="D64" s="30">
        <f t="shared" si="17"/>
        <v>10.916999402271371</v>
      </c>
      <c r="E64">
        <v>10.946999999999999</v>
      </c>
      <c r="F64" s="29">
        <f t="shared" si="18"/>
        <v>-8.5829390269676065E-2</v>
      </c>
      <c r="G64" s="29">
        <f t="shared" si="15"/>
        <v>-8.8334703571754658E-2</v>
      </c>
      <c r="H64">
        <v>9569.56</v>
      </c>
      <c r="I64">
        <v>9661.6</v>
      </c>
      <c r="J64" s="29">
        <f t="shared" si="11"/>
        <v>9.6179970656959934E-3</v>
      </c>
      <c r="K64">
        <f t="shared" si="5"/>
        <v>2</v>
      </c>
      <c r="L64">
        <f t="shared" si="6"/>
        <v>3</v>
      </c>
    </row>
    <row r="65" spans="1:12">
      <c r="A65" s="1">
        <v>42494</v>
      </c>
      <c r="B65">
        <v>9.98</v>
      </c>
      <c r="C65" s="29">
        <f t="shared" si="13"/>
        <v>0</v>
      </c>
      <c r="D65" s="30">
        <f t="shared" si="17"/>
        <v>10.920826726422124</v>
      </c>
      <c r="E65">
        <v>10.863</v>
      </c>
      <c r="F65" s="29">
        <f t="shared" si="18"/>
        <v>-8.61497714404591E-2</v>
      </c>
      <c r="G65" s="29">
        <f t="shared" si="15"/>
        <v>-8.1285096198103535E-2</v>
      </c>
      <c r="H65">
        <v>9661.6</v>
      </c>
      <c r="I65">
        <v>9638.5</v>
      </c>
      <c r="J65" s="29">
        <f t="shared" si="11"/>
        <v>-2.3909083381634666E-3</v>
      </c>
      <c r="K65">
        <f t="shared" si="5"/>
        <v>3</v>
      </c>
      <c r="L65">
        <f t="shared" si="6"/>
        <v>4</v>
      </c>
    </row>
    <row r="66" spans="1:12">
      <c r="A66" s="1">
        <v>42495</v>
      </c>
      <c r="B66">
        <v>9.99</v>
      </c>
      <c r="C66" s="29">
        <f t="shared" si="13"/>
        <v>1.0020040080160886E-3</v>
      </c>
      <c r="D66" s="30">
        <f t="shared" si="17"/>
        <v>10.859573790527572</v>
      </c>
      <c r="E66">
        <v>10.863</v>
      </c>
      <c r="F66" s="29">
        <f t="shared" si="18"/>
        <v>-8.0074394014069905E-2</v>
      </c>
      <c r="G66" s="29">
        <f t="shared" si="15"/>
        <v>-8.0364540182270017E-2</v>
      </c>
      <c r="H66">
        <v>9638.5</v>
      </c>
      <c r="I66">
        <v>9635.4599999999991</v>
      </c>
      <c r="J66" s="29">
        <f t="shared" si="11"/>
        <v>-3.1540177413502679E-4</v>
      </c>
      <c r="K66">
        <f t="shared" ref="K66:K72" si="19">WEEKDAY(A66,2)</f>
        <v>4</v>
      </c>
      <c r="L66">
        <f t="shared" ref="L66:L72" si="20">K67</f>
        <v>5</v>
      </c>
    </row>
    <row r="67" spans="1:12">
      <c r="A67" s="1">
        <v>42496</v>
      </c>
      <c r="B67">
        <v>9.68</v>
      </c>
      <c r="C67" s="29">
        <f t="shared" si="13"/>
        <v>-3.1031031031031109E-2</v>
      </c>
      <c r="D67" s="30">
        <f t="shared" si="17"/>
        <v>10.652548583046373</v>
      </c>
      <c r="E67">
        <v>10.612</v>
      </c>
      <c r="F67" s="29">
        <f t="shared" si="18"/>
        <v>-9.1297268016612754E-2</v>
      </c>
      <c r="G67" s="29">
        <f t="shared" si="15"/>
        <v>-8.7825103656238301E-2</v>
      </c>
      <c r="H67">
        <v>9635.4599999999991</v>
      </c>
      <c r="I67">
        <v>9448.7900000000009</v>
      </c>
      <c r="J67" s="29">
        <f t="shared" si="11"/>
        <v>-1.9373231791735779E-2</v>
      </c>
      <c r="K67">
        <f t="shared" si="19"/>
        <v>5</v>
      </c>
      <c r="L67">
        <f t="shared" si="20"/>
        <v>1</v>
      </c>
    </row>
    <row r="68" spans="1:12">
      <c r="A68" s="1">
        <v>42499</v>
      </c>
      <c r="B68">
        <v>9.59</v>
      </c>
      <c r="C68" s="29">
        <f t="shared" si="13"/>
        <v>-9.2975206611569661E-3</v>
      </c>
      <c r="D68" s="30">
        <f t="shared" si="17"/>
        <v>10.46704060943253</v>
      </c>
      <c r="E68">
        <v>10.477</v>
      </c>
      <c r="F68" s="29">
        <f t="shared" ref="F68:F106" si="21">+B68/D68-1</f>
        <v>-8.3790695207790811E-2</v>
      </c>
      <c r="G68" s="29">
        <f t="shared" si="15"/>
        <v>-8.4661639782380504E-2</v>
      </c>
      <c r="H68">
        <v>9448.7900000000009</v>
      </c>
      <c r="I68">
        <v>9319.7199999999993</v>
      </c>
      <c r="J68" s="29">
        <f t="shared" si="11"/>
        <v>-1.3659950110014196E-2</v>
      </c>
      <c r="K68">
        <f t="shared" si="19"/>
        <v>1</v>
      </c>
      <c r="L68">
        <f t="shared" si="20"/>
        <v>2</v>
      </c>
    </row>
    <row r="69" spans="1:12">
      <c r="A69" s="1">
        <v>42500</v>
      </c>
      <c r="B69">
        <v>9.6199999999999992</v>
      </c>
      <c r="C69" s="29">
        <f t="shared" si="13"/>
        <v>3.1282586027110426E-3</v>
      </c>
      <c r="D69" s="30">
        <f t="shared" si="17"/>
        <v>10.471435331748165</v>
      </c>
      <c r="E69">
        <v>10.454000000000001</v>
      </c>
      <c r="F69" s="29">
        <f t="shared" si="21"/>
        <v>-8.1310279324049661E-2</v>
      </c>
      <c r="G69" s="29">
        <f t="shared" si="15"/>
        <v>-7.9778075377845981E-2</v>
      </c>
      <c r="H69">
        <v>9319.7199999999993</v>
      </c>
      <c r="I69">
        <v>9314.77</v>
      </c>
      <c r="J69" s="29">
        <f t="shared" si="11"/>
        <v>-5.3113183657871321E-4</v>
      </c>
      <c r="K69">
        <f t="shared" si="19"/>
        <v>2</v>
      </c>
      <c r="L69">
        <f t="shared" si="20"/>
        <v>3</v>
      </c>
    </row>
    <row r="70" spans="1:12">
      <c r="A70" s="1">
        <v>42501</v>
      </c>
      <c r="B70">
        <v>9.57</v>
      </c>
      <c r="C70" s="29">
        <f t="shared" si="13"/>
        <v>-5.197505197505059E-3</v>
      </c>
      <c r="D70" s="30">
        <f t="shared" si="17"/>
        <v>10.491238033789349</v>
      </c>
      <c r="E70">
        <v>10.47</v>
      </c>
      <c r="F70" s="29">
        <f t="shared" si="21"/>
        <v>-8.7810230863345051E-2</v>
      </c>
      <c r="G70" s="29">
        <f t="shared" si="15"/>
        <v>-8.5959885386819535E-2</v>
      </c>
      <c r="H70">
        <v>9314.77</v>
      </c>
      <c r="I70">
        <v>9347.9500000000007</v>
      </c>
      <c r="J70" s="29">
        <f t="shared" si="11"/>
        <v>3.5620847320976257E-3</v>
      </c>
      <c r="K70">
        <f t="shared" si="19"/>
        <v>3</v>
      </c>
      <c r="L70">
        <f t="shared" si="20"/>
        <v>4</v>
      </c>
    </row>
    <row r="71" spans="1:12">
      <c r="A71" s="1">
        <v>42502</v>
      </c>
      <c r="B71">
        <v>9.57</v>
      </c>
      <c r="C71" s="29">
        <f t="shared" si="13"/>
        <v>0</v>
      </c>
      <c r="D71" s="30">
        <f t="shared" si="17"/>
        <v>10.506109820869817</v>
      </c>
      <c r="E71">
        <v>10.544</v>
      </c>
      <c r="F71" s="29">
        <f t="shared" si="21"/>
        <v>-8.9101469224154295E-2</v>
      </c>
      <c r="G71" s="29">
        <f t="shared" si="15"/>
        <v>-9.237481031866468E-2</v>
      </c>
      <c r="H71">
        <v>9347.9500000000007</v>
      </c>
      <c r="I71">
        <v>9380.19</v>
      </c>
      <c r="J71" s="29">
        <f t="shared" si="11"/>
        <v>3.4488845147866432E-3</v>
      </c>
      <c r="K71">
        <f t="shared" si="19"/>
        <v>4</v>
      </c>
      <c r="L71">
        <f t="shared" si="20"/>
        <v>5</v>
      </c>
    </row>
    <row r="72" spans="1:12">
      <c r="A72" s="1">
        <v>42503</v>
      </c>
      <c r="B72">
        <v>9.5</v>
      </c>
      <c r="C72" s="29">
        <f t="shared" si="13"/>
        <v>-7.3145245559038674E-3</v>
      </c>
      <c r="D72" s="30">
        <f t="shared" si="17"/>
        <v>10.508737891236745</v>
      </c>
      <c r="E72">
        <v>10.464</v>
      </c>
      <c r="F72" s="29">
        <f t="shared" si="21"/>
        <v>-9.5990394058446671E-2</v>
      </c>
      <c r="G72" s="29">
        <f t="shared" si="15"/>
        <v>-9.2125382262996935E-2</v>
      </c>
      <c r="H72">
        <v>9380.19</v>
      </c>
      <c r="I72">
        <v>9348.82</v>
      </c>
      <c r="J72" s="29">
        <f t="shared" si="11"/>
        <v>-3.3442819388520562E-3</v>
      </c>
      <c r="K72">
        <f t="shared" si="19"/>
        <v>5</v>
      </c>
      <c r="L72">
        <f t="shared" si="20"/>
        <v>1</v>
      </c>
    </row>
    <row r="73" spans="1:12">
      <c r="A73" s="1">
        <v>42506</v>
      </c>
      <c r="B73">
        <v>9.49</v>
      </c>
      <c r="C73" s="29">
        <f t="shared" si="13"/>
        <v>-1.0526315789473051E-3</v>
      </c>
      <c r="D73" s="30">
        <f t="shared" si="17"/>
        <v>10.488669055559955</v>
      </c>
      <c r="E73">
        <v>10.473000000000001</v>
      </c>
      <c r="F73" s="29">
        <f t="shared" si="21"/>
        <v>-9.5214087723605734E-2</v>
      </c>
      <c r="G73" s="29">
        <f t="shared" si="15"/>
        <v>-9.3860402940895704E-2</v>
      </c>
      <c r="H73">
        <v>9348.82</v>
      </c>
      <c r="I73">
        <v>9370.86</v>
      </c>
      <c r="J73" s="29">
        <f t="shared" si="11"/>
        <v>2.357516777518498E-3</v>
      </c>
      <c r="K73">
        <f t="shared" ref="K73:K105" si="22">WEEKDAY(A73,2)</f>
        <v>1</v>
      </c>
      <c r="L73">
        <f t="shared" ref="L73:L105" si="23">K74</f>
        <v>2</v>
      </c>
    </row>
    <row r="74" spans="1:12">
      <c r="A74" s="1">
        <v>42507</v>
      </c>
      <c r="B74">
        <v>9.5299999999999994</v>
      </c>
      <c r="C74" s="29">
        <f t="shared" si="13"/>
        <v>4.2149631190726566E-3</v>
      </c>
      <c r="D74" s="30">
        <f t="shared" si="17"/>
        <v>10.444456150235943</v>
      </c>
      <c r="E74">
        <v>10.468</v>
      </c>
      <c r="F74" s="29">
        <f t="shared" si="21"/>
        <v>-8.7554214128735319E-2</v>
      </c>
      <c r="G74" s="29">
        <f t="shared" si="15"/>
        <v>-8.9606419564386752E-2</v>
      </c>
      <c r="H74">
        <v>9370.86</v>
      </c>
      <c r="I74">
        <v>9345.32</v>
      </c>
      <c r="J74" s="29">
        <f t="shared" si="11"/>
        <v>-2.7254702343222359E-3</v>
      </c>
      <c r="K74">
        <f t="shared" si="22"/>
        <v>2</v>
      </c>
      <c r="L74">
        <f t="shared" si="23"/>
        <v>3</v>
      </c>
    </row>
    <row r="75" spans="1:12">
      <c r="A75" s="1">
        <v>42508</v>
      </c>
      <c r="B75">
        <v>9.43</v>
      </c>
      <c r="C75" s="29">
        <f t="shared" si="13"/>
        <v>-1.0493179433368249E-2</v>
      </c>
      <c r="D75" s="30">
        <f t="shared" si="17"/>
        <v>10.492676526860503</v>
      </c>
      <c r="E75">
        <v>10.493</v>
      </c>
      <c r="F75" s="29">
        <f t="shared" si="21"/>
        <v>-0.10127792695601812</v>
      </c>
      <c r="G75" s="29">
        <f t="shared" si="15"/>
        <v>-0.10130563232631284</v>
      </c>
      <c r="H75">
        <v>9345.32</v>
      </c>
      <c r="I75">
        <v>9367.35</v>
      </c>
      <c r="J75" s="29">
        <f t="shared" si="11"/>
        <v>2.3573296580534642E-3</v>
      </c>
      <c r="K75">
        <f t="shared" si="22"/>
        <v>3</v>
      </c>
      <c r="L75">
        <f t="shared" si="23"/>
        <v>4</v>
      </c>
    </row>
    <row r="76" spans="1:12">
      <c r="A76" s="1">
        <v>42509</v>
      </c>
      <c r="B76">
        <v>9.43</v>
      </c>
      <c r="C76" s="29">
        <f t="shared" ref="C76:C92" si="24">B76/B75-1</f>
        <v>0</v>
      </c>
      <c r="D76" s="30">
        <f t="shared" ref="D76:D92" si="25">+E75*(1+J76)</f>
        <v>10.462262606820499</v>
      </c>
      <c r="E76">
        <v>10.414099999999999</v>
      </c>
      <c r="F76" s="29">
        <f t="shared" si="21"/>
        <v>-9.8665331354572561E-2</v>
      </c>
      <c r="G76" s="29">
        <f t="shared" si="15"/>
        <v>-9.4496884032225559E-2</v>
      </c>
      <c r="H76">
        <v>9367.35</v>
      </c>
      <c r="I76">
        <v>9339.91</v>
      </c>
      <c r="J76" s="29">
        <f t="shared" si="11"/>
        <v>-2.9293236614411633E-3</v>
      </c>
      <c r="K76">
        <f t="shared" si="22"/>
        <v>4</v>
      </c>
      <c r="L76">
        <f t="shared" si="23"/>
        <v>5</v>
      </c>
    </row>
    <row r="77" spans="1:12">
      <c r="A77" s="1">
        <v>42510</v>
      </c>
      <c r="B77">
        <v>9.52</v>
      </c>
      <c r="C77" s="29">
        <f t="shared" si="24"/>
        <v>9.5440084835631822E-3</v>
      </c>
      <c r="D77" s="30">
        <f t="shared" si="25"/>
        <v>10.452121866377727</v>
      </c>
      <c r="E77">
        <v>10.455</v>
      </c>
      <c r="F77" s="29">
        <f t="shared" si="21"/>
        <v>-8.9180156746561323E-2</v>
      </c>
      <c r="G77" s="29">
        <f t="shared" si="15"/>
        <v>-8.9430894308943132E-2</v>
      </c>
      <c r="H77">
        <v>9339.91</v>
      </c>
      <c r="I77">
        <v>9374.01</v>
      </c>
      <c r="J77" s="29">
        <f t="shared" si="11"/>
        <v>3.6509987783608366E-3</v>
      </c>
      <c r="K77">
        <f t="shared" si="22"/>
        <v>5</v>
      </c>
      <c r="L77">
        <f t="shared" si="23"/>
        <v>1</v>
      </c>
    </row>
    <row r="78" spans="1:12">
      <c r="A78" s="1">
        <v>42513</v>
      </c>
      <c r="B78">
        <v>9.5</v>
      </c>
      <c r="C78" s="29">
        <f t="shared" si="24"/>
        <v>-2.1008403361344463E-3</v>
      </c>
      <c r="D78" s="30">
        <f t="shared" si="25"/>
        <v>10.449099968956721</v>
      </c>
      <c r="E78">
        <v>10.457000000000001</v>
      </c>
      <c r="F78" s="29">
        <f t="shared" si="21"/>
        <v>-9.0830786553522058E-2</v>
      </c>
      <c r="G78" s="29">
        <f t="shared" si="15"/>
        <v>-9.1517643683656891E-2</v>
      </c>
      <c r="H78">
        <v>9374.01</v>
      </c>
      <c r="I78">
        <v>9368.7199999999993</v>
      </c>
      <c r="J78" s="29">
        <f t="shared" si="11"/>
        <v>-5.6432625951974291E-4</v>
      </c>
      <c r="K78">
        <f t="shared" si="22"/>
        <v>1</v>
      </c>
      <c r="L78">
        <f t="shared" si="23"/>
        <v>2</v>
      </c>
    </row>
    <row r="79" spans="1:12">
      <c r="A79" s="1">
        <v>42514</v>
      </c>
      <c r="B79">
        <v>9.51</v>
      </c>
      <c r="C79" s="29">
        <f t="shared" si="24"/>
        <v>1.0526315789474161E-3</v>
      </c>
      <c r="D79" s="30">
        <f t="shared" si="25"/>
        <v>10.390320541119813</v>
      </c>
      <c r="E79">
        <v>10.388999999999999</v>
      </c>
      <c r="F79" s="29">
        <f t="shared" si="21"/>
        <v>-8.4725060948402375E-2</v>
      </c>
      <c r="G79" s="29">
        <f t="shared" si="15"/>
        <v>-8.4608720762344714E-2</v>
      </c>
      <c r="H79">
        <v>9368.7199999999993</v>
      </c>
      <c r="I79">
        <v>9308.98</v>
      </c>
      <c r="J79" s="29">
        <f t="shared" si="11"/>
        <v>-6.3765380969865726E-3</v>
      </c>
      <c r="K79">
        <f t="shared" si="22"/>
        <v>2</v>
      </c>
      <c r="L79">
        <f t="shared" si="23"/>
        <v>3</v>
      </c>
    </row>
    <row r="80" spans="1:12">
      <c r="A80" s="1">
        <v>42515</v>
      </c>
      <c r="B80">
        <v>9.5500000000000007</v>
      </c>
      <c r="C80" s="29">
        <f t="shared" si="24"/>
        <v>4.206098843323014E-3</v>
      </c>
      <c r="D80" s="30">
        <f t="shared" si="25"/>
        <v>10.420650303255567</v>
      </c>
      <c r="E80">
        <v>10.381</v>
      </c>
      <c r="F80" s="29">
        <f t="shared" si="21"/>
        <v>-8.3550476977771848E-2</v>
      </c>
      <c r="G80" s="29">
        <f t="shared" si="15"/>
        <v>-8.0050091513341637E-2</v>
      </c>
      <c r="H80">
        <v>9308.98</v>
      </c>
      <c r="I80">
        <v>9337.34</v>
      </c>
      <c r="J80" s="29">
        <f t="shared" si="11"/>
        <v>3.0465206714378468E-3</v>
      </c>
      <c r="K80">
        <f t="shared" si="22"/>
        <v>3</v>
      </c>
      <c r="L80">
        <f t="shared" si="23"/>
        <v>4</v>
      </c>
    </row>
    <row r="81" spans="1:12">
      <c r="A81" s="1">
        <v>42516</v>
      </c>
      <c r="B81">
        <v>9.57</v>
      </c>
      <c r="C81" s="29">
        <f t="shared" si="24"/>
        <v>2.0942408376962707E-3</v>
      </c>
      <c r="D81" s="30">
        <f t="shared" si="25"/>
        <v>10.399455427348689</v>
      </c>
      <c r="E81">
        <v>10.42</v>
      </c>
      <c r="F81" s="29">
        <f t="shared" si="21"/>
        <v>-7.9759505980223855E-2</v>
      </c>
      <c r="G81" s="29">
        <f t="shared" si="15"/>
        <v>-8.1573896353166919E-2</v>
      </c>
      <c r="H81">
        <v>9337.34</v>
      </c>
      <c r="I81">
        <v>9353.94</v>
      </c>
      <c r="J81" s="29">
        <f t="shared" si="11"/>
        <v>1.7778082408910212E-3</v>
      </c>
      <c r="K81">
        <f t="shared" si="22"/>
        <v>4</v>
      </c>
      <c r="L81">
        <f t="shared" si="23"/>
        <v>5</v>
      </c>
    </row>
    <row r="82" spans="1:12">
      <c r="A82" s="1">
        <v>42517</v>
      </c>
      <c r="B82">
        <v>9.67</v>
      </c>
      <c r="C82" s="29">
        <f t="shared" si="24"/>
        <v>1.0449320794148287E-2</v>
      </c>
      <c r="D82" s="30">
        <f t="shared" si="25"/>
        <v>10.413973427240286</v>
      </c>
      <c r="E82">
        <v>10.423999999999999</v>
      </c>
      <c r="F82" s="29">
        <f t="shared" si="21"/>
        <v>-7.1439919876715052E-2</v>
      </c>
      <c r="G82" s="29">
        <f t="shared" si="15"/>
        <v>-7.2333077513430544E-2</v>
      </c>
      <c r="H82">
        <v>9353.94</v>
      </c>
      <c r="I82">
        <v>9348.5300000000007</v>
      </c>
      <c r="J82" s="29">
        <f t="shared" si="11"/>
        <v>-5.7836590784199338E-4</v>
      </c>
      <c r="K82">
        <f t="shared" si="22"/>
        <v>5</v>
      </c>
      <c r="L82">
        <f t="shared" si="23"/>
        <v>1</v>
      </c>
    </row>
    <row r="83" spans="1:12">
      <c r="A83" s="1">
        <v>42520</v>
      </c>
      <c r="B83">
        <v>9.68</v>
      </c>
      <c r="C83" s="29">
        <f t="shared" si="24"/>
        <v>1.0341261633919352E-3</v>
      </c>
      <c r="D83" s="30">
        <f t="shared" si="25"/>
        <v>10.509601744873256</v>
      </c>
      <c r="E83">
        <v>10.465999999999999</v>
      </c>
      <c r="F83" s="29">
        <f t="shared" si="21"/>
        <v>-7.8937505436678324E-2</v>
      </c>
      <c r="G83" s="29">
        <f t="shared" si="15"/>
        <v>-7.5100324861456125E-2</v>
      </c>
      <c r="H83">
        <v>9348.5300000000007</v>
      </c>
      <c r="I83">
        <v>9425.2999999999993</v>
      </c>
      <c r="J83" s="29">
        <f t="shared" si="11"/>
        <v>8.2119862694989276E-3</v>
      </c>
      <c r="K83">
        <f t="shared" si="22"/>
        <v>1</v>
      </c>
      <c r="L83">
        <f t="shared" si="23"/>
        <v>2</v>
      </c>
    </row>
    <row r="84" spans="1:12">
      <c r="A84" s="1">
        <v>42521</v>
      </c>
      <c r="B84">
        <v>10.02</v>
      </c>
      <c r="C84" s="29">
        <f t="shared" si="24"/>
        <v>3.512396694214881E-2</v>
      </c>
      <c r="D84" s="30">
        <f t="shared" si="25"/>
        <v>10.738773588108604</v>
      </c>
      <c r="E84">
        <v>10.763</v>
      </c>
      <c r="F84" s="29">
        <f t="shared" si="21"/>
        <v>-6.6932558193099956E-2</v>
      </c>
      <c r="G84" s="29">
        <f t="shared" si="15"/>
        <v>-6.9032797547152303E-2</v>
      </c>
      <c r="H84">
        <v>9425.2999999999993</v>
      </c>
      <c r="I84">
        <v>9670.9500000000007</v>
      </c>
      <c r="J84" s="29">
        <f t="shared" si="11"/>
        <v>2.6062830891324662E-2</v>
      </c>
      <c r="K84">
        <f t="shared" si="22"/>
        <v>2</v>
      </c>
      <c r="L84">
        <f t="shared" si="23"/>
        <v>3</v>
      </c>
    </row>
    <row r="85" spans="1:12">
      <c r="A85" s="1">
        <v>42522</v>
      </c>
      <c r="B85">
        <v>9.9499999999999993</v>
      </c>
      <c r="C85" s="29">
        <f t="shared" si="24"/>
        <v>-6.98602794411185E-3</v>
      </c>
      <c r="D85" s="30">
        <f t="shared" si="25"/>
        <v>10.695757334077831</v>
      </c>
      <c r="E85">
        <v>10.68</v>
      </c>
      <c r="F85" s="29">
        <f t="shared" si="21"/>
        <v>-6.9724593666852241E-2</v>
      </c>
      <c r="G85" s="29">
        <f t="shared" si="15"/>
        <v>-6.8352059925093633E-2</v>
      </c>
      <c r="H85">
        <v>9670.9500000000007</v>
      </c>
      <c r="I85">
        <v>9610.5300000000007</v>
      </c>
      <c r="J85" s="29">
        <f t="shared" si="11"/>
        <v>-6.2475765048934928E-3</v>
      </c>
      <c r="K85">
        <f t="shared" si="22"/>
        <v>3</v>
      </c>
      <c r="L85">
        <f t="shared" si="23"/>
        <v>4</v>
      </c>
    </row>
    <row r="86" spans="1:12">
      <c r="A86" s="1">
        <v>42523</v>
      </c>
      <c r="B86">
        <v>9.9700000000000006</v>
      </c>
      <c r="C86" s="29">
        <f t="shared" si="24"/>
        <v>2.0100502512563345E-3</v>
      </c>
      <c r="D86" s="30">
        <f t="shared" si="25"/>
        <v>10.664931028777808</v>
      </c>
      <c r="E86">
        <v>10.695</v>
      </c>
      <c r="F86" s="29">
        <f t="shared" si="21"/>
        <v>-6.5160386588777208E-2</v>
      </c>
      <c r="G86" s="29">
        <f t="shared" si="15"/>
        <v>-6.7788686302010293E-2</v>
      </c>
      <c r="H86">
        <v>9610.5300000000007</v>
      </c>
      <c r="I86">
        <v>9596.9699999999993</v>
      </c>
      <c r="J86" s="29">
        <f t="shared" si="11"/>
        <v>-1.4109523616284703E-3</v>
      </c>
      <c r="K86">
        <f t="shared" si="22"/>
        <v>4</v>
      </c>
      <c r="L86">
        <f t="shared" si="23"/>
        <v>5</v>
      </c>
    </row>
    <row r="87" spans="1:12">
      <c r="A87" s="1">
        <v>42524</v>
      </c>
      <c r="B87">
        <v>9.98</v>
      </c>
      <c r="C87" s="29">
        <f t="shared" si="24"/>
        <v>1.0030090270811698E-3</v>
      </c>
      <c r="D87" s="30">
        <f t="shared" si="25"/>
        <v>10.760226665291235</v>
      </c>
      <c r="E87">
        <v>10.593999999999999</v>
      </c>
      <c r="F87" s="29">
        <f t="shared" si="21"/>
        <v>-7.2510244399216606E-2</v>
      </c>
      <c r="G87" s="29">
        <f t="shared" si="15"/>
        <v>-5.7957334340192457E-2</v>
      </c>
      <c r="H87">
        <v>9596.9699999999993</v>
      </c>
      <c r="I87">
        <v>9655.5</v>
      </c>
      <c r="J87" s="29">
        <f t="shared" si="11"/>
        <v>6.0987999337291932E-3</v>
      </c>
      <c r="K87">
        <f t="shared" si="22"/>
        <v>5</v>
      </c>
      <c r="L87">
        <f t="shared" si="23"/>
        <v>1</v>
      </c>
    </row>
    <row r="88" spans="1:12">
      <c r="A88" s="1">
        <v>42527</v>
      </c>
      <c r="B88">
        <v>9.9600000000000009</v>
      </c>
      <c r="C88" s="29">
        <f t="shared" si="24"/>
        <v>-2.0040080160320661E-3</v>
      </c>
      <c r="D88" s="30">
        <f t="shared" si="25"/>
        <v>10.527290331935166</v>
      </c>
      <c r="E88">
        <v>10.592000000000001</v>
      </c>
      <c r="F88" s="29">
        <f t="shared" si="21"/>
        <v>-5.3887592537868567E-2</v>
      </c>
      <c r="G88" s="29">
        <f t="shared" si="15"/>
        <v>-5.9667673716012004E-2</v>
      </c>
      <c r="H88">
        <v>9655.5</v>
      </c>
      <c r="I88">
        <v>9594.7000000000007</v>
      </c>
      <c r="J88" s="29">
        <f t="shared" si="11"/>
        <v>-6.2969292113302933E-3</v>
      </c>
      <c r="K88">
        <f t="shared" si="22"/>
        <v>1</v>
      </c>
      <c r="L88">
        <f t="shared" si="23"/>
        <v>2</v>
      </c>
    </row>
    <row r="89" spans="1:12">
      <c r="A89" s="1">
        <v>42528</v>
      </c>
      <c r="B89">
        <v>9.99</v>
      </c>
      <c r="C89" s="29">
        <f t="shared" si="24"/>
        <v>3.0120481927711218E-3</v>
      </c>
      <c r="D89" s="30">
        <f t="shared" si="25"/>
        <v>10.597089176316089</v>
      </c>
      <c r="E89">
        <v>10.577999999999999</v>
      </c>
      <c r="F89" s="29">
        <f t="shared" si="21"/>
        <v>-5.728829551353587E-2</v>
      </c>
      <c r="G89" s="29">
        <f t="shared" si="15"/>
        <v>-5.5587067498581888E-2</v>
      </c>
      <c r="H89">
        <v>9594.7000000000007</v>
      </c>
      <c r="I89">
        <v>9599.31</v>
      </c>
      <c r="J89" s="29">
        <f t="shared" si="11"/>
        <v>4.8047359479697072E-4</v>
      </c>
      <c r="K89">
        <f t="shared" si="22"/>
        <v>2</v>
      </c>
      <c r="L89">
        <f t="shared" si="23"/>
        <v>3</v>
      </c>
    </row>
    <row r="90" spans="1:12">
      <c r="A90" s="1">
        <v>42529</v>
      </c>
      <c r="B90">
        <v>9.92</v>
      </c>
      <c r="C90" s="29">
        <f t="shared" si="24"/>
        <v>-7.0070070070070711E-3</v>
      </c>
      <c r="D90" s="30">
        <f t="shared" si="25"/>
        <v>10.550076480497035</v>
      </c>
      <c r="E90">
        <v>10.554</v>
      </c>
      <c r="F90" s="29">
        <f t="shared" si="21"/>
        <v>-5.972245619847405E-2</v>
      </c>
      <c r="G90" s="29">
        <f t="shared" si="15"/>
        <v>-6.0072010612090221E-2</v>
      </c>
      <c r="H90">
        <v>9599.31</v>
      </c>
      <c r="I90">
        <v>9573.9699999999993</v>
      </c>
      <c r="J90" s="29">
        <f t="shared" si="11"/>
        <v>-2.6397730670225661E-3</v>
      </c>
      <c r="K90">
        <f t="shared" si="22"/>
        <v>3</v>
      </c>
      <c r="L90">
        <f t="shared" si="23"/>
        <v>4</v>
      </c>
    </row>
    <row r="91" spans="1:12">
      <c r="A91" s="1">
        <v>42530</v>
      </c>
      <c r="B91">
        <v>9.92</v>
      </c>
      <c r="C91" s="29">
        <f t="shared" si="24"/>
        <v>0</v>
      </c>
      <c r="D91" s="30">
        <f t="shared" si="25"/>
        <v>10.554</v>
      </c>
      <c r="E91">
        <v>10.554</v>
      </c>
      <c r="F91" s="29">
        <f t="shared" si="21"/>
        <v>-6.0072010612090221E-2</v>
      </c>
      <c r="G91" s="29">
        <f t="shared" si="15"/>
        <v>-6.0072010612090221E-2</v>
      </c>
      <c r="H91">
        <v>9573.9699999999993</v>
      </c>
      <c r="I91">
        <v>9573.9699999999993</v>
      </c>
      <c r="J91" s="29">
        <f t="shared" ref="J91:J117" si="26">+I91/H91-1</f>
        <v>0</v>
      </c>
      <c r="K91">
        <f t="shared" si="22"/>
        <v>4</v>
      </c>
      <c r="L91">
        <f t="shared" si="23"/>
        <v>5</v>
      </c>
    </row>
    <row r="92" spans="1:12">
      <c r="A92" s="1">
        <v>42531</v>
      </c>
      <c r="B92">
        <v>9.81</v>
      </c>
      <c r="C92" s="29">
        <f t="shared" si="24"/>
        <v>-1.1088709677419262E-2</v>
      </c>
      <c r="D92" s="30">
        <f t="shared" si="25"/>
        <v>10.554</v>
      </c>
      <c r="E92">
        <v>10.535</v>
      </c>
      <c r="F92" s="29">
        <f t="shared" si="21"/>
        <v>-7.0494599204093178E-2</v>
      </c>
      <c r="G92" s="29">
        <f t="shared" si="15"/>
        <v>-6.8818224964404373E-2</v>
      </c>
      <c r="H92">
        <v>9573.9699999999993</v>
      </c>
      <c r="I92">
        <v>9573.9699999999993</v>
      </c>
      <c r="J92" s="29">
        <f t="shared" si="26"/>
        <v>0</v>
      </c>
      <c r="K92">
        <f t="shared" si="22"/>
        <v>5</v>
      </c>
      <c r="L92">
        <f t="shared" si="23"/>
        <v>1</v>
      </c>
    </row>
    <row r="93" spans="1:12">
      <c r="A93" s="1">
        <v>42534</v>
      </c>
      <c r="B93">
        <v>9.5500000000000007</v>
      </c>
      <c r="C93" s="29">
        <f t="shared" ref="C93:C99" si="27">B93/B92-1</f>
        <v>-2.6503567787971472E-2</v>
      </c>
      <c r="D93" s="30">
        <f t="shared" ref="D93:D99" si="28">+E92*(1+J93)</f>
        <v>10.330626521704163</v>
      </c>
      <c r="E93">
        <v>10.287000000000001</v>
      </c>
      <c r="F93" s="29">
        <f t="shared" si="21"/>
        <v>-7.5564296130936737E-2</v>
      </c>
      <c r="G93" s="29">
        <f t="shared" si="15"/>
        <v>-7.1643822299990334E-2</v>
      </c>
      <c r="H93">
        <v>9573.9699999999993</v>
      </c>
      <c r="I93">
        <v>9388.24</v>
      </c>
      <c r="J93" s="29">
        <f t="shared" si="26"/>
        <v>-1.9399475870511385E-2</v>
      </c>
      <c r="K93">
        <f t="shared" si="22"/>
        <v>1</v>
      </c>
      <c r="L93">
        <f t="shared" si="23"/>
        <v>2</v>
      </c>
    </row>
    <row r="94" spans="1:12">
      <c r="A94" s="1">
        <v>42535</v>
      </c>
      <c r="B94">
        <v>9.6199999999999992</v>
      </c>
      <c r="C94" s="29">
        <f t="shared" si="27"/>
        <v>7.3298429319370584E-3</v>
      </c>
      <c r="D94" s="30">
        <f t="shared" si="28"/>
        <v>10.342257791662762</v>
      </c>
      <c r="E94">
        <v>10.336</v>
      </c>
      <c r="F94" s="29">
        <f t="shared" si="21"/>
        <v>-6.983560129829669E-2</v>
      </c>
      <c r="G94" s="29">
        <f t="shared" si="15"/>
        <v>-6.927244582043357E-2</v>
      </c>
      <c r="H94">
        <v>9388.24</v>
      </c>
      <c r="I94">
        <v>9438.67</v>
      </c>
      <c r="J94" s="29">
        <f t="shared" si="26"/>
        <v>5.3716138488151266E-3</v>
      </c>
      <c r="K94">
        <f t="shared" si="22"/>
        <v>2</v>
      </c>
      <c r="L94">
        <f t="shared" si="23"/>
        <v>3</v>
      </c>
    </row>
    <row r="95" spans="1:12">
      <c r="A95" s="1">
        <v>42536</v>
      </c>
      <c r="B95">
        <v>9.66</v>
      </c>
      <c r="C95" s="29">
        <f t="shared" si="27"/>
        <v>4.1580041580042693E-3</v>
      </c>
      <c r="D95" s="30">
        <f t="shared" si="28"/>
        <v>10.379299049548294</v>
      </c>
      <c r="E95">
        <v>10.342000000000001</v>
      </c>
      <c r="F95" s="29">
        <f t="shared" si="21"/>
        <v>-6.930131274901441E-2</v>
      </c>
      <c r="G95" s="29">
        <f t="shared" si="15"/>
        <v>-6.5944691549023382E-2</v>
      </c>
      <c r="H95">
        <v>9438.67</v>
      </c>
      <c r="I95">
        <v>9478.2099999999991</v>
      </c>
      <c r="J95" s="29">
        <f t="shared" si="26"/>
        <v>4.1891495306012327E-3</v>
      </c>
      <c r="K95">
        <f t="shared" si="22"/>
        <v>3</v>
      </c>
      <c r="L95">
        <f t="shared" si="23"/>
        <v>4</v>
      </c>
    </row>
    <row r="96" spans="1:12">
      <c r="A96" s="1">
        <v>42537</v>
      </c>
      <c r="B96">
        <v>9.61</v>
      </c>
      <c r="C96" s="29">
        <f t="shared" si="27"/>
        <v>-5.1759834368531044E-3</v>
      </c>
      <c r="D96" s="30">
        <f t="shared" si="28"/>
        <v>10.286657668483819</v>
      </c>
      <c r="E96">
        <v>10.319000000000001</v>
      </c>
      <c r="F96" s="29">
        <f t="shared" si="21"/>
        <v>-6.5780129007010579E-2</v>
      </c>
      <c r="G96" s="29">
        <f t="shared" si="15"/>
        <v>-6.8708208159705575E-2</v>
      </c>
      <c r="H96">
        <v>9478.2099999999991</v>
      </c>
      <c r="I96">
        <v>9427.49</v>
      </c>
      <c r="J96" s="29">
        <f t="shared" si="26"/>
        <v>-5.351221380408222E-3</v>
      </c>
      <c r="K96">
        <f t="shared" si="22"/>
        <v>4</v>
      </c>
      <c r="L96">
        <f t="shared" si="23"/>
        <v>5</v>
      </c>
    </row>
    <row r="97" spans="1:12">
      <c r="A97" s="1">
        <v>42538</v>
      </c>
      <c r="B97">
        <v>9.6300000000000008</v>
      </c>
      <c r="C97" s="29">
        <f t="shared" si="27"/>
        <v>2.0811654526535772E-3</v>
      </c>
      <c r="D97" s="30">
        <f t="shared" si="28"/>
        <v>10.107475325882074</v>
      </c>
      <c r="E97">
        <v>10.367000000000001</v>
      </c>
      <c r="F97" s="29">
        <f t="shared" si="21"/>
        <v>-4.7239821071777377E-2</v>
      </c>
      <c r="G97" s="29">
        <f t="shared" si="15"/>
        <v>-7.1090961705411404E-2</v>
      </c>
      <c r="H97">
        <v>9427.49</v>
      </c>
      <c r="I97">
        <v>9234.24</v>
      </c>
      <c r="J97" s="29">
        <f t="shared" si="26"/>
        <v>-2.0498563244299439E-2</v>
      </c>
      <c r="K97">
        <f t="shared" si="22"/>
        <v>5</v>
      </c>
      <c r="L97">
        <f t="shared" si="23"/>
        <v>1</v>
      </c>
    </row>
    <row r="98" spans="1:12">
      <c r="A98" s="1">
        <v>42541</v>
      </c>
      <c r="B98">
        <v>9.7100000000000009</v>
      </c>
      <c r="C98" s="29">
        <f t="shared" si="27"/>
        <v>8.3073727933540287E-3</v>
      </c>
      <c r="D98" s="30">
        <f t="shared" si="28"/>
        <v>10.384210524092943</v>
      </c>
      <c r="E98">
        <v>10.387</v>
      </c>
      <c r="F98" s="29">
        <f t="shared" si="21"/>
        <v>-6.4926507655894583E-2</v>
      </c>
      <c r="G98" s="29">
        <f t="shared" si="15"/>
        <v>-6.5177625878501955E-2</v>
      </c>
      <c r="H98">
        <v>9234.24</v>
      </c>
      <c r="I98">
        <v>9249.57</v>
      </c>
      <c r="J98" s="29">
        <f t="shared" si="26"/>
        <v>1.6601257927020274E-3</v>
      </c>
      <c r="K98">
        <f t="shared" si="22"/>
        <v>1</v>
      </c>
      <c r="L98">
        <f t="shared" si="23"/>
        <v>2</v>
      </c>
    </row>
    <row r="99" spans="1:12">
      <c r="A99" s="1">
        <v>42542</v>
      </c>
      <c r="B99">
        <v>9.7799999999999994</v>
      </c>
      <c r="C99" s="29">
        <f t="shared" si="27"/>
        <v>7.2090628218330899E-3</v>
      </c>
      <c r="D99" s="30">
        <f t="shared" si="28"/>
        <v>10.386034244835166</v>
      </c>
      <c r="E99">
        <v>10.395</v>
      </c>
      <c r="F99" s="29">
        <f t="shared" si="21"/>
        <v>-5.8350880668099014E-2</v>
      </c>
      <c r="G99" s="29">
        <f t="shared" si="15"/>
        <v>-5.9163059163059195E-2</v>
      </c>
      <c r="H99">
        <v>9249.57</v>
      </c>
      <c r="I99">
        <v>9248.7099999999991</v>
      </c>
      <c r="J99" s="29">
        <f t="shared" si="26"/>
        <v>-9.2977295160778795E-5</v>
      </c>
      <c r="K99">
        <f t="shared" si="22"/>
        <v>2</v>
      </c>
      <c r="L99">
        <f t="shared" si="23"/>
        <v>3</v>
      </c>
    </row>
    <row r="100" spans="1:12">
      <c r="A100" s="1">
        <v>42543</v>
      </c>
      <c r="B100">
        <v>9.8699999999999992</v>
      </c>
      <c r="C100" s="29">
        <f t="shared" ref="C100:C128" si="29">B100/B99-1</f>
        <v>9.2024539877300082E-3</v>
      </c>
      <c r="D100" s="30">
        <f t="shared" ref="D100:D108" si="30">+E99*(1+J100)</f>
        <v>10.455085860622724</v>
      </c>
      <c r="E100">
        <v>10.411</v>
      </c>
      <c r="F100" s="29">
        <f t="shared" si="21"/>
        <v>-5.5961841769884391E-2</v>
      </c>
      <c r="G100" s="29">
        <f t="shared" si="15"/>
        <v>-5.1964268562097793E-2</v>
      </c>
      <c r="H100">
        <v>9248.7099999999991</v>
      </c>
      <c r="I100">
        <v>9302.17</v>
      </c>
      <c r="J100" s="29">
        <f t="shared" si="26"/>
        <v>5.7802655721717056E-3</v>
      </c>
      <c r="K100">
        <f t="shared" si="22"/>
        <v>3</v>
      </c>
      <c r="L100">
        <f t="shared" si="23"/>
        <v>4</v>
      </c>
    </row>
    <row r="101" spans="1:12">
      <c r="A101" s="1">
        <v>42544</v>
      </c>
      <c r="B101">
        <v>9.8000000000000007</v>
      </c>
      <c r="C101" s="29">
        <f t="shared" si="29"/>
        <v>-7.0921985815601829E-3</v>
      </c>
      <c r="D101" s="30">
        <f t="shared" si="30"/>
        <v>10.356282252420671</v>
      </c>
      <c r="E101">
        <v>10.411</v>
      </c>
      <c r="F101" s="29">
        <f t="shared" si="21"/>
        <v>-5.3714473868327173E-2</v>
      </c>
      <c r="G101" s="29">
        <f t="shared" si="15"/>
        <v>-5.8687926231870025E-2</v>
      </c>
      <c r="H101">
        <v>9302.17</v>
      </c>
      <c r="I101">
        <v>9253.2800000000007</v>
      </c>
      <c r="J101" s="29">
        <f t="shared" si="26"/>
        <v>-5.2557629026345198E-3</v>
      </c>
      <c r="K101">
        <f t="shared" si="22"/>
        <v>4</v>
      </c>
      <c r="L101">
        <f t="shared" si="23"/>
        <v>5</v>
      </c>
    </row>
    <row r="102" spans="1:12">
      <c r="A102" s="1">
        <v>42545</v>
      </c>
      <c r="B102">
        <v>9.6300000000000008</v>
      </c>
      <c r="C102" s="29">
        <f t="shared" si="29"/>
        <v>-1.734693877551019E-2</v>
      </c>
      <c r="D102" s="30">
        <f t="shared" si="30"/>
        <v>10.26960685400204</v>
      </c>
      <c r="E102">
        <v>10.281000000000001</v>
      </c>
      <c r="F102" s="29">
        <f t="shared" si="21"/>
        <v>-6.2281532593702615E-2</v>
      </c>
      <c r="G102" s="29">
        <f t="shared" si="15"/>
        <v>-6.3320688648964119E-2</v>
      </c>
      <c r="H102">
        <v>9253.2800000000007</v>
      </c>
      <c r="I102">
        <v>9127.61</v>
      </c>
      <c r="J102" s="29">
        <f t="shared" si="26"/>
        <v>-1.3581130150606024E-2</v>
      </c>
      <c r="K102">
        <f t="shared" si="22"/>
        <v>5</v>
      </c>
      <c r="L102">
        <f t="shared" si="23"/>
        <v>1</v>
      </c>
    </row>
    <row r="103" spans="1:12">
      <c r="A103" s="1">
        <v>42548</v>
      </c>
      <c r="B103">
        <v>9.65</v>
      </c>
      <c r="C103" s="29">
        <f t="shared" si="29"/>
        <v>2.0768431983384517E-3</v>
      </c>
      <c r="D103" s="30">
        <f t="shared" si="30"/>
        <v>10.374443054644097</v>
      </c>
      <c r="E103">
        <v>10.268000000000001</v>
      </c>
      <c r="F103" s="29">
        <f t="shared" si="21"/>
        <v>-6.9829585147686668E-2</v>
      </c>
      <c r="G103" s="29">
        <f t="shared" si="15"/>
        <v>-6.0186988702765953E-2</v>
      </c>
      <c r="H103">
        <v>9127.61</v>
      </c>
      <c r="I103">
        <v>9210.57</v>
      </c>
      <c r="J103" s="29">
        <f t="shared" si="26"/>
        <v>9.0889071728523785E-3</v>
      </c>
      <c r="K103">
        <f t="shared" si="22"/>
        <v>1</v>
      </c>
      <c r="L103">
        <f t="shared" si="23"/>
        <v>2</v>
      </c>
    </row>
    <row r="104" spans="1:12">
      <c r="A104" s="1">
        <v>42549</v>
      </c>
      <c r="B104">
        <v>9.65</v>
      </c>
      <c r="C104" s="29">
        <f t="shared" si="29"/>
        <v>0</v>
      </c>
      <c r="D104" s="30">
        <f t="shared" si="30"/>
        <v>10.296059670574136</v>
      </c>
      <c r="E104">
        <v>10.269</v>
      </c>
      <c r="F104" s="29">
        <f t="shared" si="21"/>
        <v>-6.2748244595022817E-2</v>
      </c>
      <c r="G104" s="29">
        <f t="shared" si="15"/>
        <v>-6.0278508131268893E-2</v>
      </c>
      <c r="H104">
        <v>9210.57</v>
      </c>
      <c r="I104">
        <v>9235.74</v>
      </c>
      <c r="J104" s="29">
        <f t="shared" si="26"/>
        <v>2.7327298961954405E-3</v>
      </c>
      <c r="K104">
        <f t="shared" si="22"/>
        <v>2</v>
      </c>
      <c r="L104">
        <f t="shared" si="23"/>
        <v>3</v>
      </c>
    </row>
    <row r="105" spans="1:12">
      <c r="A105" s="1">
        <v>42550</v>
      </c>
      <c r="B105">
        <v>9.77</v>
      </c>
      <c r="C105" s="29">
        <f t="shared" si="29"/>
        <v>1.2435233160621673E-2</v>
      </c>
      <c r="D105" s="30">
        <f t="shared" si="30"/>
        <v>10.367156435759345</v>
      </c>
      <c r="E105">
        <v>10.382999999999999</v>
      </c>
      <c r="F105" s="29">
        <f t="shared" si="21"/>
        <v>-5.7600793376627268E-2</v>
      </c>
      <c r="G105" s="29">
        <f t="shared" si="15"/>
        <v>-5.903881344505435E-2</v>
      </c>
      <c r="H105">
        <v>9235.74</v>
      </c>
      <c r="I105">
        <v>9324.02</v>
      </c>
      <c r="J105" s="29">
        <f t="shared" si="26"/>
        <v>9.5585194039677912E-3</v>
      </c>
      <c r="K105">
        <f t="shared" si="22"/>
        <v>3</v>
      </c>
      <c r="L105">
        <f t="shared" si="23"/>
        <v>4</v>
      </c>
    </row>
    <row r="106" spans="1:12">
      <c r="A106" s="1">
        <v>42551</v>
      </c>
      <c r="B106">
        <v>9.85</v>
      </c>
      <c r="C106" s="29">
        <f t="shared" si="29"/>
        <v>8.1883316274309337E-3</v>
      </c>
      <c r="D106" s="30">
        <f t="shared" si="30"/>
        <v>10.374414333088087</v>
      </c>
      <c r="E106">
        <v>10.398999999999999</v>
      </c>
      <c r="F106" s="29">
        <f t="shared" si="21"/>
        <v>-5.0548813287273786E-2</v>
      </c>
      <c r="G106" s="29">
        <f t="shared" si="15"/>
        <v>-5.279353784017693E-2</v>
      </c>
      <c r="H106">
        <v>9324.02</v>
      </c>
      <c r="I106">
        <v>9316.31</v>
      </c>
      <c r="J106" s="29">
        <f t="shared" si="26"/>
        <v>-8.2689655320355993E-4</v>
      </c>
      <c r="K106">
        <f t="shared" ref="K106:K112" si="31">WEEKDAY(A106,2)</f>
        <v>4</v>
      </c>
      <c r="L106">
        <f t="shared" ref="L106:L112" si="32">K107</f>
        <v>5</v>
      </c>
    </row>
    <row r="107" spans="1:12">
      <c r="A107" s="1">
        <v>42552</v>
      </c>
      <c r="B107">
        <v>9.85</v>
      </c>
      <c r="C107" s="29">
        <f t="shared" si="29"/>
        <v>0</v>
      </c>
      <c r="D107" s="30">
        <f t="shared" si="30"/>
        <v>10.429372195643984</v>
      </c>
      <c r="E107">
        <v>10.398999999999999</v>
      </c>
      <c r="F107" s="29">
        <f t="shared" ref="F107:F108" si="33">+B107/D107-1</f>
        <v>-5.5551972331179145E-2</v>
      </c>
      <c r="G107" s="29">
        <f t="shared" ref="G107" si="34">+B107/E107-1</f>
        <v>-5.279353784017693E-2</v>
      </c>
      <c r="H107">
        <v>9316.31</v>
      </c>
      <c r="I107">
        <v>9343.52</v>
      </c>
      <c r="J107" s="29">
        <f t="shared" si="26"/>
        <v>2.9206842623314966E-3</v>
      </c>
      <c r="K107">
        <f t="shared" si="31"/>
        <v>5</v>
      </c>
      <c r="L107">
        <f t="shared" si="32"/>
        <v>1</v>
      </c>
    </row>
    <row r="108" spans="1:12">
      <c r="A108" s="1">
        <v>42555</v>
      </c>
      <c r="B108">
        <v>10.039999999999999</v>
      </c>
      <c r="C108" s="29">
        <f t="shared" si="29"/>
        <v>1.9289340101522834E-2</v>
      </c>
      <c r="D108" s="30">
        <f t="shared" si="30"/>
        <v>10.557352496703595</v>
      </c>
      <c r="E108">
        <v>10.58</v>
      </c>
      <c r="F108" s="29">
        <f t="shared" si="33"/>
        <v>-4.9003999522146624E-2</v>
      </c>
      <c r="G108" s="29">
        <f t="shared" si="15"/>
        <v>-5.1039697542533125E-2</v>
      </c>
      <c r="H108">
        <v>9343.52</v>
      </c>
      <c r="I108">
        <v>9485.7999999999993</v>
      </c>
      <c r="J108" s="29">
        <f t="shared" si="26"/>
        <v>1.5227665804750101E-2</v>
      </c>
      <c r="K108">
        <f t="shared" si="31"/>
        <v>1</v>
      </c>
      <c r="L108">
        <f t="shared" si="32"/>
        <v>2</v>
      </c>
    </row>
    <row r="109" spans="1:12">
      <c r="A109" s="1">
        <v>42556</v>
      </c>
      <c r="B109">
        <v>9.9700000000000006</v>
      </c>
      <c r="C109" s="29">
        <f t="shared" si="29"/>
        <v>-6.9721115537847433E-3</v>
      </c>
      <c r="D109" s="30">
        <f t="shared" ref="D109:D128" si="35">+E108*(1+J109)</f>
        <v>10.587517468215648</v>
      </c>
      <c r="E109">
        <v>10.574999999999999</v>
      </c>
      <c r="F109" s="29">
        <f t="shared" ref="F109:F123" si="36">+B109/D109-1</f>
        <v>-5.8325048347685926E-2</v>
      </c>
      <c r="G109" s="29">
        <f t="shared" si="15"/>
        <v>-5.7210401891252816E-2</v>
      </c>
      <c r="H109">
        <f>+I109-6.74</f>
        <v>9485.8000000000011</v>
      </c>
      <c r="I109">
        <v>9492.5400000000009</v>
      </c>
      <c r="J109" s="29">
        <f t="shared" si="26"/>
        <v>7.1053574817092624E-4</v>
      </c>
      <c r="K109">
        <f t="shared" si="31"/>
        <v>2</v>
      </c>
      <c r="L109">
        <f t="shared" si="32"/>
        <v>3</v>
      </c>
    </row>
    <row r="110" spans="1:12">
      <c r="A110" s="1">
        <v>42557</v>
      </c>
      <c r="B110">
        <v>9.94</v>
      </c>
      <c r="C110" s="29">
        <f t="shared" si="29"/>
        <v>-3.0090270812438424E-3</v>
      </c>
      <c r="D110" s="30">
        <f t="shared" si="35"/>
        <v>10.576871574942004</v>
      </c>
      <c r="E110">
        <v>10.6</v>
      </c>
      <c r="F110" s="29">
        <f t="shared" si="36"/>
        <v>-6.0213605736769704E-2</v>
      </c>
      <c r="G110" s="29">
        <f t="shared" si="15"/>
        <v>-6.2264150943396213E-2</v>
      </c>
      <c r="H110">
        <v>9492.5400000000009</v>
      </c>
      <c r="I110">
        <v>9494.2199999999993</v>
      </c>
      <c r="J110" s="29">
        <f t="shared" si="26"/>
        <v>1.769810819862716E-4</v>
      </c>
      <c r="K110">
        <f t="shared" si="31"/>
        <v>3</v>
      </c>
      <c r="L110">
        <f t="shared" si="32"/>
        <v>4</v>
      </c>
    </row>
    <row r="111" spans="1:12">
      <c r="A111" s="1">
        <v>42558</v>
      </c>
      <c r="B111">
        <v>9.9499999999999993</v>
      </c>
      <c r="C111" s="29">
        <f t="shared" si="29"/>
        <v>1.006036217303885E-3</v>
      </c>
      <c r="D111" s="30">
        <f t="shared" si="35"/>
        <v>10.579468139562808</v>
      </c>
      <c r="E111">
        <v>10.599</v>
      </c>
      <c r="F111" s="29">
        <f t="shared" si="36"/>
        <v>-5.9499034474980839E-2</v>
      </c>
      <c r="G111" s="29">
        <f t="shared" si="15"/>
        <v>-6.1232191716199758E-2</v>
      </c>
      <c r="H111">
        <v>9494.2199999999993</v>
      </c>
      <c r="I111">
        <v>9475.83</v>
      </c>
      <c r="J111" s="29">
        <f t="shared" si="26"/>
        <v>-1.9369679657728067E-3</v>
      </c>
      <c r="K111">
        <f t="shared" si="31"/>
        <v>4</v>
      </c>
      <c r="L111">
        <f t="shared" si="32"/>
        <v>5</v>
      </c>
    </row>
    <row r="112" spans="1:12">
      <c r="A112" s="1">
        <v>42559</v>
      </c>
      <c r="B112">
        <v>9.8800000000000008</v>
      </c>
      <c r="C112" s="29">
        <f t="shared" si="29"/>
        <v>-7.0351758793968378E-3</v>
      </c>
      <c r="D112" s="30">
        <f t="shared" si="35"/>
        <v>10.514260168238559</v>
      </c>
      <c r="E112">
        <v>10.535</v>
      </c>
      <c r="F112" s="29">
        <f t="shared" si="36"/>
        <v>-6.0323803871101589E-2</v>
      </c>
      <c r="G112" s="29">
        <f t="shared" si="15"/>
        <v>-6.217370669197908E-2</v>
      </c>
      <c r="H112">
        <v>9475.83</v>
      </c>
      <c r="I112">
        <v>9400.07</v>
      </c>
      <c r="J112" s="29">
        <f t="shared" si="26"/>
        <v>-7.9950780037211233E-3</v>
      </c>
      <c r="K112">
        <f t="shared" si="31"/>
        <v>5</v>
      </c>
      <c r="L112">
        <f t="shared" si="32"/>
        <v>1</v>
      </c>
    </row>
    <row r="113" spans="1:12">
      <c r="A113" s="1">
        <v>42562</v>
      </c>
      <c r="B113">
        <v>9.94</v>
      </c>
      <c r="C113" s="29">
        <f t="shared" si="29"/>
        <v>6.0728744939269053E-3</v>
      </c>
      <c r="D113" s="30">
        <f t="shared" si="35"/>
        <v>10.570224743007232</v>
      </c>
      <c r="E113">
        <v>10.576000000000001</v>
      </c>
      <c r="F113" s="29">
        <f t="shared" si="36"/>
        <v>-5.9622643636234929E-2</v>
      </c>
      <c r="G113" s="29">
        <f t="shared" si="15"/>
        <v>-6.0136157337367768E-2</v>
      </c>
      <c r="H113">
        <v>9400.07</v>
      </c>
      <c r="I113">
        <v>9431.5</v>
      </c>
      <c r="J113" s="29">
        <f t="shared" si="26"/>
        <v>3.3435921221862674E-3</v>
      </c>
      <c r="K113">
        <f t="shared" ref="K113:K124" si="37">WEEKDAY(A113,2)</f>
        <v>1</v>
      </c>
      <c r="L113">
        <f t="shared" ref="L113:L129" si="38">K114</f>
        <v>2</v>
      </c>
    </row>
    <row r="114" spans="1:12">
      <c r="A114" s="1">
        <v>42563</v>
      </c>
      <c r="B114">
        <v>10.18</v>
      </c>
      <c r="C114" s="29">
        <f t="shared" si="29"/>
        <v>2.4144869215291687E-2</v>
      </c>
      <c r="D114" s="30">
        <f t="shared" si="35"/>
        <v>10.775734625457245</v>
      </c>
      <c r="E114">
        <v>10.763</v>
      </c>
      <c r="F114" s="29">
        <f t="shared" si="36"/>
        <v>-5.5284827082679455E-2</v>
      </c>
      <c r="G114" s="29">
        <f t="shared" si="15"/>
        <v>-5.4167053795410203E-2</v>
      </c>
      <c r="H114">
        <v>9431.5</v>
      </c>
      <c r="I114">
        <v>9609.6200000000008</v>
      </c>
      <c r="J114" s="29">
        <f t="shared" si="26"/>
        <v>1.8885649154429363E-2</v>
      </c>
      <c r="K114">
        <f t="shared" si="37"/>
        <v>2</v>
      </c>
      <c r="L114">
        <f t="shared" si="38"/>
        <v>3</v>
      </c>
    </row>
    <row r="115" spans="1:12">
      <c r="A115" s="1">
        <v>42564</v>
      </c>
      <c r="B115">
        <v>10.14</v>
      </c>
      <c r="C115" s="29">
        <f t="shared" si="29"/>
        <v>-3.9292730844793233E-3</v>
      </c>
      <c r="D115" s="30">
        <f t="shared" si="35"/>
        <v>10.743993201604225</v>
      </c>
      <c r="E115">
        <v>10.798999999999999</v>
      </c>
      <c r="F115" s="29">
        <f t="shared" si="36"/>
        <v>-5.6216826488129201E-2</v>
      </c>
      <c r="G115" s="29">
        <f t="shared" si="15"/>
        <v>-6.1024168904528109E-2</v>
      </c>
      <c r="H115">
        <v>9609.6200000000008</v>
      </c>
      <c r="I115">
        <v>9592.65</v>
      </c>
      <c r="J115" s="29">
        <f t="shared" si="26"/>
        <v>-1.7659387155788409E-3</v>
      </c>
      <c r="K115">
        <f t="shared" si="37"/>
        <v>3</v>
      </c>
      <c r="L115">
        <f t="shared" si="38"/>
        <v>4</v>
      </c>
    </row>
    <row r="116" spans="1:12">
      <c r="A116" s="1">
        <v>42565</v>
      </c>
      <c r="B116">
        <v>10.14</v>
      </c>
      <c r="C116" s="29">
        <f t="shared" si="29"/>
        <v>0</v>
      </c>
      <c r="D116" s="30">
        <f t="shared" si="35"/>
        <v>10.776541133054996</v>
      </c>
      <c r="E116">
        <v>10.781000000000001</v>
      </c>
      <c r="F116" s="29">
        <f t="shared" si="36"/>
        <v>-5.9067294895068567E-2</v>
      </c>
      <c r="G116" s="29">
        <f t="shared" si="15"/>
        <v>-5.9456451164084934E-2</v>
      </c>
      <c r="H116">
        <v>9592.65</v>
      </c>
      <c r="I116">
        <v>9572.7000000000007</v>
      </c>
      <c r="J116" s="29">
        <f t="shared" si="26"/>
        <v>-2.0797172835450572E-3</v>
      </c>
      <c r="K116">
        <f t="shared" si="37"/>
        <v>4</v>
      </c>
      <c r="L116">
        <f t="shared" si="38"/>
        <v>5</v>
      </c>
    </row>
    <row r="117" spans="1:12">
      <c r="A117" s="1">
        <v>42566</v>
      </c>
      <c r="B117">
        <v>10.220000000000001</v>
      </c>
      <c r="C117" s="29">
        <f t="shared" si="29"/>
        <v>7.8895463510848529E-3</v>
      </c>
      <c r="D117" s="30">
        <f t="shared" si="35"/>
        <v>10.805596721927984</v>
      </c>
      <c r="E117">
        <v>10.818</v>
      </c>
      <c r="F117" s="29">
        <f t="shared" si="36"/>
        <v>-5.4193834639379213E-2</v>
      </c>
      <c r="G117" s="29">
        <f t="shared" si="15"/>
        <v>-5.5278239970419585E-2</v>
      </c>
      <c r="H117">
        <v>9572.7000000000007</v>
      </c>
      <c r="I117">
        <v>9594.5400000000009</v>
      </c>
      <c r="J117" s="29">
        <f t="shared" si="26"/>
        <v>2.2814879814472278E-3</v>
      </c>
      <c r="K117">
        <f t="shared" si="37"/>
        <v>5</v>
      </c>
      <c r="L117">
        <f t="shared" si="38"/>
        <v>1</v>
      </c>
    </row>
    <row r="118" spans="1:12">
      <c r="A118" s="1">
        <v>42569</v>
      </c>
      <c r="B118">
        <v>10.220000000000001</v>
      </c>
      <c r="C118" s="29">
        <f t="shared" si="29"/>
        <v>0</v>
      </c>
      <c r="D118" s="30">
        <f t="shared" si="35"/>
        <v>10.815102283173553</v>
      </c>
      <c r="E118">
        <v>10.787000000000001</v>
      </c>
      <c r="F118" s="29">
        <f t="shared" si="36"/>
        <v>-5.5025118356895275E-2</v>
      </c>
      <c r="G118" s="29">
        <f t="shared" si="15"/>
        <v>-5.2563270603504186E-2</v>
      </c>
      <c r="H118">
        <v>9594.5400000000009</v>
      </c>
      <c r="I118">
        <v>9591.9699999999993</v>
      </c>
      <c r="J118" s="29">
        <f>+I118/H118-1</f>
        <v>-2.6786067909467803E-4</v>
      </c>
      <c r="K118">
        <f t="shared" si="37"/>
        <v>1</v>
      </c>
      <c r="L118">
        <f t="shared" si="38"/>
        <v>2</v>
      </c>
    </row>
    <row r="119" spans="1:12">
      <c r="A119" s="1">
        <v>42570</v>
      </c>
      <c r="B119">
        <v>10.1</v>
      </c>
      <c r="C119" s="29">
        <f t="shared" si="29"/>
        <v>-1.1741682974559797E-2</v>
      </c>
      <c r="D119" s="30">
        <f t="shared" si="35"/>
        <v>10.713440796833185</v>
      </c>
      <c r="E119">
        <v>10.72</v>
      </c>
      <c r="F119" s="29">
        <f t="shared" si="36"/>
        <v>-5.7258989755608058E-2</v>
      </c>
      <c r="G119" s="29">
        <f t="shared" si="15"/>
        <v>-5.7835820895522527E-2</v>
      </c>
      <c r="H119">
        <v>9591.9699999999993</v>
      </c>
      <c r="I119">
        <v>9526.56</v>
      </c>
      <c r="J119" s="29">
        <f t="shared" ref="J119:J128" si="39">+I119/H119-1</f>
        <v>-6.8192456815440172E-3</v>
      </c>
      <c r="K119">
        <f t="shared" si="37"/>
        <v>2</v>
      </c>
      <c r="L119">
        <f t="shared" si="38"/>
        <v>3</v>
      </c>
    </row>
    <row r="120" spans="1:12">
      <c r="A120" s="1">
        <v>42571</v>
      </c>
      <c r="B120">
        <v>10.08</v>
      </c>
      <c r="C120" s="29">
        <f t="shared" si="29"/>
        <v>-1.980198019801982E-3</v>
      </c>
      <c r="D120" s="30">
        <f t="shared" si="35"/>
        <v>10.67416754841202</v>
      </c>
      <c r="E120">
        <v>10.675000000000001</v>
      </c>
      <c r="F120" s="29">
        <f t="shared" si="36"/>
        <v>-5.5664064267045732E-2</v>
      </c>
      <c r="G120" s="29">
        <f t="shared" si="15"/>
        <v>-5.5737704918032871E-2</v>
      </c>
      <c r="H120">
        <v>9526.56</v>
      </c>
      <c r="I120">
        <v>9485.83</v>
      </c>
      <c r="J120" s="29">
        <f t="shared" si="39"/>
        <v>-4.2754152600728013E-3</v>
      </c>
      <c r="K120">
        <f t="shared" si="37"/>
        <v>3</v>
      </c>
      <c r="L120">
        <f t="shared" si="38"/>
        <v>4</v>
      </c>
    </row>
    <row r="121" spans="1:12">
      <c r="A121" s="1">
        <v>42572</v>
      </c>
      <c r="B121">
        <v>10.16</v>
      </c>
      <c r="C121" s="29">
        <f t="shared" si="29"/>
        <v>7.9365079365079083E-3</v>
      </c>
      <c r="D121" s="30">
        <f t="shared" si="35"/>
        <v>10.7382566417488</v>
      </c>
      <c r="E121">
        <v>10.75</v>
      </c>
      <c r="F121" s="29">
        <f t="shared" si="36"/>
        <v>-5.3850141698105869E-2</v>
      </c>
      <c r="G121" s="29">
        <f t="shared" si="15"/>
        <v>-5.4883720930232527E-2</v>
      </c>
      <c r="H121">
        <v>9485.83</v>
      </c>
      <c r="I121">
        <v>9542.0400000000009</v>
      </c>
      <c r="J121" s="29">
        <f t="shared" si="39"/>
        <v>5.9256807258827315E-3</v>
      </c>
      <c r="K121">
        <f t="shared" si="37"/>
        <v>4</v>
      </c>
      <c r="L121">
        <f t="shared" si="38"/>
        <v>5</v>
      </c>
    </row>
    <row r="122" spans="1:12">
      <c r="A122" s="1">
        <v>42573</v>
      </c>
      <c r="B122">
        <v>10.08</v>
      </c>
      <c r="C122" s="29">
        <f t="shared" si="29"/>
        <v>-7.8740157480314821E-3</v>
      </c>
      <c r="D122" s="30">
        <f t="shared" si="35"/>
        <v>10.646691378363537</v>
      </c>
      <c r="E122">
        <v>10.679</v>
      </c>
      <c r="F122" s="29">
        <f t="shared" si="36"/>
        <v>-5.3226994023249374E-2</v>
      </c>
      <c r="G122" s="29">
        <f t="shared" si="15"/>
        <v>-5.6091394325311406E-2</v>
      </c>
      <c r="H122">
        <v>9542.0400000000009</v>
      </c>
      <c r="I122">
        <v>9450.34</v>
      </c>
      <c r="J122" s="29">
        <f t="shared" si="39"/>
        <v>-9.6101043382756934E-3</v>
      </c>
      <c r="K122">
        <f t="shared" si="37"/>
        <v>5</v>
      </c>
      <c r="L122">
        <f t="shared" si="38"/>
        <v>1</v>
      </c>
    </row>
    <row r="123" spans="1:12">
      <c r="A123" s="1">
        <v>42576</v>
      </c>
      <c r="B123">
        <v>10.039999999999999</v>
      </c>
      <c r="C123" s="29">
        <f t="shared" si="29"/>
        <v>-3.9682539682540652E-3</v>
      </c>
      <c r="D123" s="30">
        <f t="shared" si="35"/>
        <v>10.675327460176037</v>
      </c>
      <c r="E123">
        <v>10.648999999999999</v>
      </c>
      <c r="F123" s="29">
        <f t="shared" si="36"/>
        <v>-5.9513627338000252E-2</v>
      </c>
      <c r="G123" s="29">
        <f t="shared" si="15"/>
        <v>-5.7188468400788839E-2</v>
      </c>
      <c r="H123">
        <v>9450.34</v>
      </c>
      <c r="I123">
        <v>9447.09</v>
      </c>
      <c r="J123" s="29">
        <f t="shared" si="39"/>
        <v>-3.4390297068676023E-4</v>
      </c>
      <c r="K123">
        <f t="shared" si="37"/>
        <v>1</v>
      </c>
      <c r="L123">
        <f t="shared" si="38"/>
        <v>2</v>
      </c>
    </row>
    <row r="124" spans="1:12">
      <c r="A124" s="1">
        <v>42577</v>
      </c>
      <c r="B124">
        <v>10.18</v>
      </c>
      <c r="C124" s="29">
        <f t="shared" si="29"/>
        <v>1.3944223107569709E-2</v>
      </c>
      <c r="D124" s="30">
        <f t="shared" si="35"/>
        <v>10.756221682020598</v>
      </c>
      <c r="E124">
        <v>10.768000000000001</v>
      </c>
      <c r="F124" s="29">
        <f t="shared" ref="F124:F142" si="40">+B124/D124-1</f>
        <v>-5.3571012113275196E-2</v>
      </c>
      <c r="G124" s="29">
        <f t="shared" ref="G124:G144" si="41">+B124/E124-1</f>
        <v>-5.4606240713224508E-2</v>
      </c>
      <c r="H124">
        <v>9447.09</v>
      </c>
      <c r="I124">
        <v>9542.2099999999991</v>
      </c>
      <c r="J124" s="29">
        <f t="shared" si="39"/>
        <v>1.006870898869372E-2</v>
      </c>
      <c r="K124">
        <f t="shared" si="37"/>
        <v>2</v>
      </c>
      <c r="L124">
        <f t="shared" si="38"/>
        <v>3</v>
      </c>
    </row>
    <row r="125" spans="1:12">
      <c r="A125" s="1">
        <v>42578</v>
      </c>
      <c r="B125">
        <v>10.1</v>
      </c>
      <c r="C125" s="29">
        <f t="shared" si="29"/>
        <v>-7.8585461689587577E-3</v>
      </c>
      <c r="D125" s="30">
        <f t="shared" si="35"/>
        <v>10.738795461428747</v>
      </c>
      <c r="E125">
        <v>10.757</v>
      </c>
      <c r="F125" s="29">
        <f t="shared" si="40"/>
        <v>-5.9484833631774814E-2</v>
      </c>
      <c r="G125" s="29">
        <f t="shared" si="41"/>
        <v>-6.1076508320163647E-2</v>
      </c>
      <c r="H125">
        <v>9542.2099999999991</v>
      </c>
      <c r="I125">
        <v>9516.33</v>
      </c>
      <c r="J125" s="29">
        <f t="shared" si="39"/>
        <v>-2.7121599713273437E-3</v>
      </c>
      <c r="K125">
        <f t="shared" ref="K125:K133" si="42">WEEKDAY(A125,2)</f>
        <v>3</v>
      </c>
      <c r="L125">
        <f t="shared" si="38"/>
        <v>4</v>
      </c>
    </row>
    <row r="126" spans="1:12">
      <c r="A126" s="1">
        <v>42579</v>
      </c>
      <c r="B126">
        <v>10.16</v>
      </c>
      <c r="C126" s="29">
        <f t="shared" si="29"/>
        <v>5.9405940594059459E-3</v>
      </c>
      <c r="D126" s="30">
        <f t="shared" si="35"/>
        <v>10.70525153604383</v>
      </c>
      <c r="E126">
        <v>10.715</v>
      </c>
      <c r="F126" s="29">
        <f t="shared" si="40"/>
        <v>-5.0933089634373041E-2</v>
      </c>
      <c r="G126" s="29">
        <f t="shared" si="41"/>
        <v>-5.1796546896873519E-2</v>
      </c>
      <c r="H126">
        <v>9516.33</v>
      </c>
      <c r="I126">
        <v>9470.5499999999993</v>
      </c>
      <c r="J126" s="29">
        <f t="shared" si="39"/>
        <v>-4.8106780660192028E-3</v>
      </c>
      <c r="K126">
        <f t="shared" si="42"/>
        <v>4</v>
      </c>
      <c r="L126">
        <f t="shared" si="38"/>
        <v>5</v>
      </c>
    </row>
    <row r="127" spans="1:12">
      <c r="A127" s="1">
        <v>42580</v>
      </c>
      <c r="B127">
        <v>10.08</v>
      </c>
      <c r="C127" s="29">
        <f t="shared" si="29"/>
        <v>-7.8740157480314821E-3</v>
      </c>
      <c r="D127" s="30">
        <f t="shared" si="35"/>
        <v>10.699703443833782</v>
      </c>
      <c r="E127">
        <v>10.712</v>
      </c>
      <c r="F127" s="29">
        <f t="shared" si="40"/>
        <v>-5.7917814927002986E-2</v>
      </c>
      <c r="G127" s="29">
        <f t="shared" si="41"/>
        <v>-5.8999253174010446E-2</v>
      </c>
      <c r="H127">
        <v>9470.5499999999993</v>
      </c>
      <c r="I127">
        <v>9457.0300000000007</v>
      </c>
      <c r="J127" s="29">
        <f t="shared" si="39"/>
        <v>-1.4275834032868584E-3</v>
      </c>
      <c r="K127">
        <f t="shared" si="42"/>
        <v>5</v>
      </c>
      <c r="L127">
        <f t="shared" si="38"/>
        <v>1</v>
      </c>
    </row>
    <row r="128" spans="1:12">
      <c r="A128" s="1">
        <v>42583</v>
      </c>
      <c r="B128">
        <v>10.1</v>
      </c>
      <c r="C128" s="29">
        <f t="shared" si="29"/>
        <v>1.9841269841269771E-3</v>
      </c>
      <c r="D128" s="30">
        <f t="shared" si="35"/>
        <v>10.689844342251211</v>
      </c>
      <c r="E128">
        <v>10.73</v>
      </c>
      <c r="F128" s="29">
        <f t="shared" si="40"/>
        <v>-5.5178010396266797E-2</v>
      </c>
      <c r="G128" s="29">
        <f t="shared" si="41"/>
        <v>-5.8713886300093221E-2</v>
      </c>
      <c r="H128">
        <v>9457.0300000000007</v>
      </c>
      <c r="I128">
        <v>9437.4699999999993</v>
      </c>
      <c r="J128" s="29">
        <f t="shared" si="39"/>
        <v>-2.0683026277807937E-3</v>
      </c>
      <c r="K128">
        <f>WEEKDAY(A128,2)</f>
        <v>1</v>
      </c>
      <c r="L128">
        <f t="shared" si="38"/>
        <v>2</v>
      </c>
    </row>
    <row r="129" spans="1:12">
      <c r="A129" s="1">
        <v>42584</v>
      </c>
      <c r="B129">
        <v>10.1</v>
      </c>
      <c r="C129" s="29">
        <f t="shared" ref="C129:C158" si="43">B129/B128-1</f>
        <v>0</v>
      </c>
      <c r="D129" s="30">
        <f t="shared" ref="D129:D142" si="44">+E128*(1+J129)</f>
        <v>10.728794825308055</v>
      </c>
      <c r="E129">
        <v>10.73</v>
      </c>
      <c r="F129" s="29">
        <f t="shared" si="40"/>
        <v>-5.8608150826483962E-2</v>
      </c>
      <c r="G129" s="29">
        <f t="shared" si="41"/>
        <v>-5.8713886300093221E-2</v>
      </c>
      <c r="H129">
        <v>9437.4699999999993</v>
      </c>
      <c r="I129">
        <v>9436.41</v>
      </c>
      <c r="J129" s="29">
        <f t="shared" ref="J129:J142" si="45">+I129/H129-1</f>
        <v>-1.1231823783275363E-4</v>
      </c>
      <c r="K129">
        <f>WEEKDAY(A129,2)</f>
        <v>2</v>
      </c>
      <c r="L129">
        <f t="shared" si="38"/>
        <v>3</v>
      </c>
    </row>
    <row r="130" spans="1:12">
      <c r="A130" s="1">
        <v>42585</v>
      </c>
      <c r="B130">
        <v>10.08</v>
      </c>
      <c r="C130" s="29">
        <f t="shared" si="43"/>
        <v>-1.980198019801982E-3</v>
      </c>
      <c r="D130" s="30">
        <f t="shared" si="44"/>
        <v>10.716855297724454</v>
      </c>
      <c r="E130">
        <v>10.728</v>
      </c>
      <c r="F130" s="29">
        <f t="shared" si="40"/>
        <v>-5.9425575883223836E-2</v>
      </c>
      <c r="G130" s="29">
        <f t="shared" si="41"/>
        <v>-6.0402684563758413E-2</v>
      </c>
      <c r="H130">
        <v>9436.41</v>
      </c>
      <c r="I130">
        <v>9424.85</v>
      </c>
      <c r="J130" s="29">
        <f t="shared" si="45"/>
        <v>-1.2250421505635156E-3</v>
      </c>
      <c r="K130">
        <f>WEEKDAY(A130,2)</f>
        <v>3</v>
      </c>
      <c r="L130">
        <f t="shared" ref="L130:L135" si="46">K131</f>
        <v>4</v>
      </c>
    </row>
    <row r="131" spans="1:12">
      <c r="A131" s="1">
        <v>42586</v>
      </c>
      <c r="B131">
        <v>10.08</v>
      </c>
      <c r="C131" s="29">
        <f t="shared" si="43"/>
        <v>0</v>
      </c>
      <c r="D131" s="30">
        <f t="shared" si="44"/>
        <v>10.709537301919923</v>
      </c>
      <c r="E131">
        <v>10.667</v>
      </c>
      <c r="F131" s="29">
        <f t="shared" si="40"/>
        <v>-5.878286653962761E-2</v>
      </c>
      <c r="G131" s="29">
        <f t="shared" si="41"/>
        <v>-5.5029530327177278E-2</v>
      </c>
      <c r="H131">
        <v>9424.85</v>
      </c>
      <c r="I131">
        <v>9408.6299999999992</v>
      </c>
      <c r="J131" s="29">
        <f t="shared" si="45"/>
        <v>-1.7209822968006216E-3</v>
      </c>
      <c r="K131">
        <f>WEEKDAY(A131,2)</f>
        <v>4</v>
      </c>
      <c r="L131">
        <f t="shared" si="46"/>
        <v>5</v>
      </c>
    </row>
    <row r="132" spans="1:12">
      <c r="A132" s="1">
        <v>42587</v>
      </c>
      <c r="B132">
        <v>10.119999999999999</v>
      </c>
      <c r="C132" s="29">
        <f t="shared" si="43"/>
        <v>3.9682539682539542E-3</v>
      </c>
      <c r="D132" s="30">
        <f t="shared" si="44"/>
        <v>10.696409380536805</v>
      </c>
      <c r="E132">
        <v>10.707000000000001</v>
      </c>
      <c r="F132" s="29">
        <f t="shared" si="40"/>
        <v>-5.3888118903306026E-2</v>
      </c>
      <c r="G132" s="29">
        <f t="shared" si="41"/>
        <v>-5.4823946950593228E-2</v>
      </c>
      <c r="H132">
        <v>9408.6299999999992</v>
      </c>
      <c r="I132">
        <v>9434.57</v>
      </c>
      <c r="J132" s="29">
        <f t="shared" si="45"/>
        <v>2.7570432677233025E-3</v>
      </c>
      <c r="K132">
        <f t="shared" si="42"/>
        <v>5</v>
      </c>
      <c r="L132">
        <f t="shared" si="46"/>
        <v>1</v>
      </c>
    </row>
    <row r="133" spans="1:12">
      <c r="A133" s="1">
        <v>42590</v>
      </c>
      <c r="B133">
        <v>10.18</v>
      </c>
      <c r="C133" s="29">
        <f t="shared" si="43"/>
        <v>5.9288537549406772E-3</v>
      </c>
      <c r="D133" s="30">
        <f t="shared" si="44"/>
        <v>10.751940808113142</v>
      </c>
      <c r="E133">
        <v>10.715999999999999</v>
      </c>
      <c r="F133" s="29">
        <f t="shared" si="40"/>
        <v>-5.3194192408645868E-2</v>
      </c>
      <c r="G133" s="29">
        <f t="shared" si="41"/>
        <v>-5.0018663680477804E-2</v>
      </c>
      <c r="H133">
        <f>I133-39.6</f>
        <v>9434.57</v>
      </c>
      <c r="I133">
        <v>9474.17</v>
      </c>
      <c r="J133" s="29">
        <f t="shared" si="45"/>
        <v>4.1973296080266564E-3</v>
      </c>
      <c r="K133">
        <f t="shared" si="42"/>
        <v>1</v>
      </c>
      <c r="L133">
        <f t="shared" si="46"/>
        <v>2</v>
      </c>
    </row>
    <row r="134" spans="1:12">
      <c r="A134" s="1">
        <v>42591</v>
      </c>
      <c r="B134">
        <v>10.24</v>
      </c>
      <c r="C134" s="29">
        <f t="shared" si="43"/>
        <v>5.893909626719207E-3</v>
      </c>
      <c r="D134" s="30">
        <f t="shared" si="44"/>
        <v>10.789870530083373</v>
      </c>
      <c r="E134">
        <v>10.794</v>
      </c>
      <c r="F134" s="29">
        <f t="shared" si="40"/>
        <v>-5.0961735689994847E-2</v>
      </c>
      <c r="G134" s="29">
        <f t="shared" si="41"/>
        <v>-5.1324810079673933E-2</v>
      </c>
      <c r="H134">
        <v>9474.17</v>
      </c>
      <c r="I134">
        <v>9539.48</v>
      </c>
      <c r="J134" s="29">
        <f t="shared" si="45"/>
        <v>6.8934798510054129E-3</v>
      </c>
      <c r="K134">
        <f t="shared" ref="K134:K142" si="47">WEEKDAY(A134,2)</f>
        <v>2</v>
      </c>
      <c r="L134">
        <f t="shared" si="46"/>
        <v>3</v>
      </c>
    </row>
    <row r="135" spans="1:12">
      <c r="A135" s="1">
        <v>42592</v>
      </c>
      <c r="B135">
        <v>10.220000000000001</v>
      </c>
      <c r="C135" s="29">
        <f t="shared" si="43"/>
        <v>-1.953125E-3</v>
      </c>
      <c r="D135" s="30">
        <f t="shared" si="44"/>
        <v>10.772094000930871</v>
      </c>
      <c r="E135">
        <v>10.781000000000001</v>
      </c>
      <c r="F135" s="29">
        <f t="shared" si="40"/>
        <v>-5.1252245002982755E-2</v>
      </c>
      <c r="G135" s="29">
        <f t="shared" si="41"/>
        <v>-5.2035989240330149E-2</v>
      </c>
      <c r="H135">
        <v>9539.48</v>
      </c>
      <c r="I135">
        <v>9520.1200000000008</v>
      </c>
      <c r="J135" s="29">
        <f t="shared" si="45"/>
        <v>-2.0294607253223962E-3</v>
      </c>
      <c r="K135">
        <f t="shared" si="47"/>
        <v>3</v>
      </c>
      <c r="L135">
        <f t="shared" si="46"/>
        <v>4</v>
      </c>
    </row>
    <row r="136" spans="1:12">
      <c r="A136" s="1">
        <v>42593</v>
      </c>
      <c r="B136">
        <v>10.28</v>
      </c>
      <c r="C136" s="29">
        <f t="shared" si="43"/>
        <v>5.8708414872796766E-3</v>
      </c>
      <c r="D136" s="30">
        <f t="shared" si="44"/>
        <v>10.838698006957896</v>
      </c>
      <c r="E136">
        <v>10.891</v>
      </c>
      <c r="F136" s="29">
        <f t="shared" si="40"/>
        <v>-5.1546597810847916E-2</v>
      </c>
      <c r="G136" s="29">
        <f t="shared" si="41"/>
        <v>-5.6101368102102755E-2</v>
      </c>
      <c r="H136">
        <v>9520.1200000000008</v>
      </c>
      <c r="I136">
        <v>9571.07</v>
      </c>
      <c r="J136" s="29">
        <f t="shared" si="45"/>
        <v>5.3518232963449819E-3</v>
      </c>
      <c r="K136">
        <f t="shared" si="47"/>
        <v>4</v>
      </c>
      <c r="L136">
        <f>K137</f>
        <v>5</v>
      </c>
    </row>
    <row r="137" spans="1:12">
      <c r="A137" s="1">
        <v>42594</v>
      </c>
      <c r="B137">
        <v>10.54</v>
      </c>
      <c r="C137" s="29">
        <f t="shared" si="43"/>
        <v>2.5291828793774229E-2</v>
      </c>
      <c r="D137" s="30">
        <f t="shared" si="44"/>
        <v>11.110502511213479</v>
      </c>
      <c r="E137">
        <v>11.180999999999999</v>
      </c>
      <c r="F137" s="29">
        <f t="shared" si="40"/>
        <v>-5.1348038546203401E-2</v>
      </c>
      <c r="G137" s="29">
        <f t="shared" si="41"/>
        <v>-5.7329398086038874E-2</v>
      </c>
      <c r="H137">
        <v>9571.07</v>
      </c>
      <c r="I137">
        <v>9763.9699999999993</v>
      </c>
      <c r="J137" s="29">
        <f t="shared" si="45"/>
        <v>2.01544863844898E-2</v>
      </c>
      <c r="K137">
        <f t="shared" si="47"/>
        <v>5</v>
      </c>
      <c r="L137">
        <f>K138</f>
        <v>1</v>
      </c>
    </row>
    <row r="138" spans="1:12">
      <c r="A138" s="1">
        <v>42597</v>
      </c>
      <c r="B138">
        <v>10.9</v>
      </c>
      <c r="C138" s="29">
        <f t="shared" si="43"/>
        <v>3.4155597722960174E-2</v>
      </c>
      <c r="D138" s="30">
        <f t="shared" si="44"/>
        <v>11.483302464059189</v>
      </c>
      <c r="E138">
        <v>11.496</v>
      </c>
      <c r="F138" s="29">
        <f t="shared" si="40"/>
        <v>-5.0795706712840505E-2</v>
      </c>
      <c r="G138" s="29">
        <f t="shared" si="41"/>
        <v>-5.1844119693806534E-2</v>
      </c>
      <c r="H138">
        <v>9763.9699999999993</v>
      </c>
      <c r="I138">
        <v>10027.959999999999</v>
      </c>
      <c r="J138" s="29">
        <f t="shared" si="45"/>
        <v>2.7037158041247622E-2</v>
      </c>
      <c r="K138">
        <f t="shared" si="47"/>
        <v>1</v>
      </c>
      <c r="L138">
        <f>K139</f>
        <v>2</v>
      </c>
    </row>
    <row r="139" spans="1:12">
      <c r="A139" s="1">
        <v>42598</v>
      </c>
      <c r="B139">
        <v>10.8</v>
      </c>
      <c r="C139" s="29">
        <f t="shared" si="43"/>
        <v>-9.1743119266054496E-3</v>
      </c>
      <c r="D139" s="30">
        <f t="shared" si="44"/>
        <v>11.341110614721241</v>
      </c>
      <c r="E139">
        <v>11.363</v>
      </c>
      <c r="F139" s="29">
        <f t="shared" si="40"/>
        <v>-4.7712312585934558E-2</v>
      </c>
      <c r="G139" s="29">
        <f t="shared" si="41"/>
        <v>-4.954677461937862E-2</v>
      </c>
      <c r="H139">
        <v>10027.959999999999</v>
      </c>
      <c r="I139">
        <v>9892.85</v>
      </c>
      <c r="J139" s="29">
        <f t="shared" si="45"/>
        <v>-1.3473328573308851E-2</v>
      </c>
      <c r="K139">
        <f t="shared" si="47"/>
        <v>2</v>
      </c>
      <c r="L139">
        <f t="shared" ref="L139:L142" si="48">K140</f>
        <v>3</v>
      </c>
    </row>
    <row r="140" spans="1:12">
      <c r="A140" s="1">
        <v>42599</v>
      </c>
      <c r="B140">
        <v>10.76</v>
      </c>
      <c r="C140" s="29">
        <f t="shared" si="43"/>
        <v>-3.7037037037037646E-3</v>
      </c>
      <c r="D140" s="30">
        <f t="shared" si="44"/>
        <v>11.361070339689775</v>
      </c>
      <c r="E140">
        <v>11.398999999999999</v>
      </c>
      <c r="F140" s="29">
        <f t="shared" si="40"/>
        <v>-5.2906136633090184E-2</v>
      </c>
      <c r="G140" s="29">
        <f t="shared" si="41"/>
        <v>-5.6057548907798904E-2</v>
      </c>
      <c r="H140">
        <v>9892.85</v>
      </c>
      <c r="I140">
        <v>9891.17</v>
      </c>
      <c r="J140" s="29">
        <f t="shared" si="45"/>
        <v>-1.6981961719830796E-4</v>
      </c>
      <c r="K140">
        <f t="shared" si="47"/>
        <v>3</v>
      </c>
      <c r="L140">
        <f t="shared" si="48"/>
        <v>4</v>
      </c>
    </row>
    <row r="141" spans="1:12">
      <c r="A141" s="1">
        <v>42600</v>
      </c>
      <c r="B141">
        <v>10.74</v>
      </c>
      <c r="C141" s="29">
        <f t="shared" si="43"/>
        <v>-1.8587360594795044E-3</v>
      </c>
      <c r="D141" s="30">
        <f t="shared" si="44"/>
        <v>11.34258796279914</v>
      </c>
      <c r="E141">
        <v>11.305</v>
      </c>
      <c r="F141" s="29">
        <f t="shared" si="40"/>
        <v>-5.3126144119444163E-2</v>
      </c>
      <c r="G141" s="29">
        <f t="shared" si="41"/>
        <v>-4.9977885891198559E-2</v>
      </c>
      <c r="H141">
        <v>9891.17</v>
      </c>
      <c r="I141">
        <v>9842.2199999999993</v>
      </c>
      <c r="J141" s="29">
        <f t="shared" si="45"/>
        <v>-4.9488584262530333E-3</v>
      </c>
      <c r="K141">
        <f t="shared" si="47"/>
        <v>4</v>
      </c>
      <c r="L141">
        <f t="shared" si="48"/>
        <v>5</v>
      </c>
    </row>
    <row r="142" spans="1:12">
      <c r="A142" s="1">
        <v>42601</v>
      </c>
      <c r="B142">
        <v>10.7</v>
      </c>
      <c r="C142" s="29">
        <f t="shared" si="43"/>
        <v>-3.7243947858474069E-3</v>
      </c>
      <c r="D142" s="30">
        <f t="shared" si="44"/>
        <v>11.329867687371346</v>
      </c>
      <c r="E142">
        <v>11.35</v>
      </c>
      <c r="F142" s="29">
        <f t="shared" si="40"/>
        <v>-5.5593560732701053E-2</v>
      </c>
      <c r="G142" s="29">
        <f t="shared" si="41"/>
        <v>-5.7268722466960353E-2</v>
      </c>
      <c r="H142">
        <v>9842.2199999999993</v>
      </c>
      <c r="I142">
        <v>9863.8700000000008</v>
      </c>
      <c r="J142" s="29">
        <f t="shared" si="45"/>
        <v>2.1997069766781507E-3</v>
      </c>
      <c r="K142">
        <f t="shared" si="47"/>
        <v>5</v>
      </c>
      <c r="L142">
        <f t="shared" si="48"/>
        <v>1</v>
      </c>
    </row>
    <row r="143" spans="1:12">
      <c r="A143" s="1">
        <v>42604</v>
      </c>
      <c r="B143">
        <v>10.6</v>
      </c>
      <c r="C143" s="29">
        <f t="shared" si="43"/>
        <v>-9.3457943925233655E-3</v>
      </c>
      <c r="D143" s="30">
        <f t="shared" ref="D143:D158" si="49">+E142*(1+J143)</f>
        <v>11.293157198949295</v>
      </c>
      <c r="E143">
        <v>11.215999999999999</v>
      </c>
      <c r="F143" s="29">
        <f t="shared" ref="F143:F144" si="50">+B143/D143-1</f>
        <v>-6.1378513265872736E-2</v>
      </c>
      <c r="G143" s="29">
        <f t="shared" si="41"/>
        <v>-5.4921540656205359E-2</v>
      </c>
      <c r="H143">
        <v>9863.8700000000008</v>
      </c>
      <c r="I143">
        <v>9814.4699999999993</v>
      </c>
      <c r="J143" s="29">
        <f t="shared" ref="J143:J185" si="51">+I143/H143-1</f>
        <v>-5.0081763040268346E-3</v>
      </c>
      <c r="K143">
        <f t="shared" ref="K143" si="52">WEEKDAY(A143,2)</f>
        <v>1</v>
      </c>
      <c r="L143">
        <f t="shared" ref="L143" si="53">K144</f>
        <v>2</v>
      </c>
    </row>
    <row r="144" spans="1:12">
      <c r="A144" s="1">
        <v>42605</v>
      </c>
      <c r="B144">
        <v>10.72</v>
      </c>
      <c r="C144" s="29">
        <f t="shared" si="43"/>
        <v>1.132075471698113E-2</v>
      </c>
      <c r="D144" s="30">
        <f t="shared" si="49"/>
        <v>11.250044083888382</v>
      </c>
      <c r="E144">
        <v>11.260999999999999</v>
      </c>
      <c r="F144" s="29">
        <f t="shared" si="50"/>
        <v>-4.7114845056249854E-2</v>
      </c>
      <c r="G144" s="29">
        <f t="shared" si="41"/>
        <v>-4.804191457241791E-2</v>
      </c>
      <c r="H144">
        <v>9814.4699999999993</v>
      </c>
      <c r="I144">
        <v>9844.26</v>
      </c>
      <c r="J144" s="29">
        <f t="shared" si="51"/>
        <v>3.035314184056892E-3</v>
      </c>
      <c r="K144">
        <f t="shared" ref="K144" si="54">WEEKDAY(A144,2)</f>
        <v>2</v>
      </c>
      <c r="L144">
        <f t="shared" ref="L144" si="55">K145</f>
        <v>3</v>
      </c>
    </row>
    <row r="145" spans="1:12">
      <c r="A145" s="1">
        <v>42606</v>
      </c>
      <c r="B145">
        <v>10.64</v>
      </c>
      <c r="C145" s="29">
        <f t="shared" si="43"/>
        <v>-7.4626865671642006E-3</v>
      </c>
      <c r="D145" s="30">
        <f t="shared" si="49"/>
        <v>11.208162550562459</v>
      </c>
      <c r="E145">
        <v>11.260999999999999</v>
      </c>
      <c r="F145" s="29">
        <f t="shared" ref="F145" si="56">+B145/D145-1</f>
        <v>-5.0691854976170569E-2</v>
      </c>
      <c r="G145" s="29">
        <f t="shared" ref="G145" si="57">+B145/E145-1</f>
        <v>-5.5146079389041702E-2</v>
      </c>
      <c r="H145">
        <v>9844.26</v>
      </c>
      <c r="I145">
        <v>9798.07</v>
      </c>
      <c r="J145" s="29">
        <f t="shared" si="51"/>
        <v>-4.692074366178911E-3</v>
      </c>
      <c r="K145">
        <f t="shared" ref="K145" si="58">WEEKDAY(A145,2)</f>
        <v>3</v>
      </c>
      <c r="L145">
        <f t="shared" ref="L145" si="59">K146</f>
        <v>4</v>
      </c>
    </row>
    <row r="146" spans="1:12">
      <c r="A146" s="1">
        <v>42607</v>
      </c>
      <c r="B146">
        <v>10.62</v>
      </c>
      <c r="C146" s="29">
        <f t="shared" si="43"/>
        <v>-1.8796992481204811E-3</v>
      </c>
      <c r="D146" s="30">
        <f t="shared" si="49"/>
        <v>11.218889355760879</v>
      </c>
      <c r="E146">
        <v>11.17</v>
      </c>
      <c r="F146" s="29">
        <f t="shared" ref="F146:F148" si="60">+B146/D146-1</f>
        <v>-5.3382232123837747E-2</v>
      </c>
      <c r="G146" s="29">
        <f t="shared" ref="G146:G148" si="61">+B146/E146-1</f>
        <v>-4.9239033124440557E-2</v>
      </c>
      <c r="H146">
        <v>9798.07</v>
      </c>
      <c r="I146">
        <v>9761.43</v>
      </c>
      <c r="J146" s="29">
        <f t="shared" si="51"/>
        <v>-3.7395119651114639E-3</v>
      </c>
      <c r="K146">
        <f t="shared" ref="K146" si="62">WEEKDAY(A146,2)</f>
        <v>4</v>
      </c>
      <c r="L146">
        <f t="shared" ref="L146" si="63">K147</f>
        <v>5</v>
      </c>
    </row>
    <row r="147" spans="1:12">
      <c r="A147" s="1">
        <v>42608</v>
      </c>
      <c r="B147">
        <v>10.58</v>
      </c>
      <c r="C147" s="29">
        <f t="shared" si="43"/>
        <v>-3.7664783427494575E-3</v>
      </c>
      <c r="D147" s="30">
        <f t="shared" si="49"/>
        <v>11.149425494010611</v>
      </c>
      <c r="E147">
        <v>11.169</v>
      </c>
      <c r="F147" s="29">
        <f t="shared" si="60"/>
        <v>-5.1072182536804456E-2</v>
      </c>
      <c r="G147" s="29">
        <f t="shared" si="61"/>
        <v>-5.2735249350881919E-2</v>
      </c>
      <c r="H147">
        <v>9761.43</v>
      </c>
      <c r="I147">
        <v>9743.4500000000007</v>
      </c>
      <c r="J147" s="29">
        <f t="shared" si="51"/>
        <v>-1.8419432398736335E-3</v>
      </c>
      <c r="K147">
        <f t="shared" ref="K147" si="64">WEEKDAY(A147,2)</f>
        <v>5</v>
      </c>
      <c r="L147">
        <f t="shared" ref="L147" si="65">K148</f>
        <v>1</v>
      </c>
    </row>
    <row r="148" spans="1:12">
      <c r="A148" s="1">
        <v>42611</v>
      </c>
      <c r="B148">
        <v>10.52</v>
      </c>
      <c r="C148" s="29">
        <f t="shared" si="43"/>
        <v>-5.6710775047259521E-3</v>
      </c>
      <c r="D148" s="30">
        <f t="shared" si="49"/>
        <v>11.153249720581517</v>
      </c>
      <c r="E148">
        <v>11.090999999999999</v>
      </c>
      <c r="F148" s="29">
        <f t="shared" si="60"/>
        <v>-5.6777148942783739E-2</v>
      </c>
      <c r="G148" s="29">
        <f t="shared" si="61"/>
        <v>-5.148318456406098E-2</v>
      </c>
      <c r="H148">
        <v>9743.4500000000007</v>
      </c>
      <c r="I148">
        <v>9729.7099999999991</v>
      </c>
      <c r="J148" s="29">
        <f t="shared" si="51"/>
        <v>-1.4101781196600438E-3</v>
      </c>
      <c r="K148">
        <f t="shared" ref="K148" si="66">WEEKDAY(A148,2)</f>
        <v>1</v>
      </c>
      <c r="L148">
        <f t="shared" ref="L148" si="67">K149</f>
        <v>2</v>
      </c>
    </row>
    <row r="149" spans="1:12">
      <c r="A149" s="1">
        <v>42612</v>
      </c>
      <c r="B149">
        <v>10.56</v>
      </c>
      <c r="C149" s="29">
        <f t="shared" si="43"/>
        <v>3.8022813688214363E-3</v>
      </c>
      <c r="D149" s="30">
        <f t="shared" si="49"/>
        <v>11.138693861379219</v>
      </c>
      <c r="E149">
        <v>11.145</v>
      </c>
      <c r="F149" s="29">
        <f t="shared" ref="F149:F152" si="68">+B149/D149-1</f>
        <v>-5.1953475746891797E-2</v>
      </c>
      <c r="G149" s="29">
        <f t="shared" ref="G149:G154" si="69">+B149/E149-1</f>
        <v>-5.2489905787348468E-2</v>
      </c>
      <c r="H149">
        <v>9729.7099999999991</v>
      </c>
      <c r="I149">
        <v>9771.5499999999993</v>
      </c>
      <c r="J149" s="29">
        <f t="shared" si="51"/>
        <v>4.3002309421349416E-3</v>
      </c>
      <c r="K149">
        <f t="shared" ref="K149" si="70">WEEKDAY(A149,2)</f>
        <v>2</v>
      </c>
      <c r="L149">
        <f t="shared" ref="L149" si="71">K150</f>
        <v>3</v>
      </c>
    </row>
    <row r="150" spans="1:12">
      <c r="A150" s="1">
        <v>42613</v>
      </c>
      <c r="B150">
        <v>10.56</v>
      </c>
      <c r="C150" s="29">
        <f t="shared" si="43"/>
        <v>0</v>
      </c>
      <c r="D150" s="30">
        <f t="shared" si="49"/>
        <v>11.190097584313646</v>
      </c>
      <c r="E150">
        <v>11.175000000000001</v>
      </c>
      <c r="F150" s="29">
        <f t="shared" si="68"/>
        <v>-5.6308497720066408E-2</v>
      </c>
      <c r="G150" s="29">
        <f t="shared" si="69"/>
        <v>-5.5033557046979875E-2</v>
      </c>
      <c r="H150">
        <v>9771.5499999999993</v>
      </c>
      <c r="I150">
        <v>9811.09</v>
      </c>
      <c r="J150" s="29">
        <f t="shared" si="51"/>
        <v>4.0464409433509374E-3</v>
      </c>
      <c r="K150">
        <f t="shared" ref="K150" si="72">WEEKDAY(A150,2)</f>
        <v>3</v>
      </c>
      <c r="L150">
        <f t="shared" ref="L150" si="73">K151</f>
        <v>4</v>
      </c>
    </row>
    <row r="151" spans="1:12">
      <c r="A151" s="1">
        <v>42614</v>
      </c>
      <c r="B151">
        <v>10.54</v>
      </c>
      <c r="C151" s="29">
        <f t="shared" si="43"/>
        <v>-1.8939393939395588E-3</v>
      </c>
      <c r="D151" s="30">
        <f t="shared" si="49"/>
        <v>11.12549831364303</v>
      </c>
      <c r="E151">
        <v>11.145</v>
      </c>
      <c r="F151" s="29">
        <f t="shared" si="68"/>
        <v>-5.2626704632640409E-2</v>
      </c>
      <c r="G151" s="29">
        <f t="shared" si="69"/>
        <v>-5.4284432480933176E-2</v>
      </c>
      <c r="H151">
        <v>9811.09</v>
      </c>
      <c r="I151">
        <v>9767.6299999999992</v>
      </c>
      <c r="J151" s="29">
        <f t="shared" si="51"/>
        <v>-4.4296811057691343E-3</v>
      </c>
      <c r="K151">
        <f t="shared" ref="K151:K152" si="74">WEEKDAY(A151,2)</f>
        <v>4</v>
      </c>
      <c r="L151">
        <f t="shared" ref="L151:L152" si="75">K152</f>
        <v>5</v>
      </c>
    </row>
    <row r="152" spans="1:12">
      <c r="A152" s="1">
        <v>42615</v>
      </c>
      <c r="B152">
        <v>10.6</v>
      </c>
      <c r="C152" s="29">
        <f t="shared" si="43"/>
        <v>5.6925996204935103E-3</v>
      </c>
      <c r="D152" s="30">
        <f t="shared" si="49"/>
        <v>11.187160457552139</v>
      </c>
      <c r="E152">
        <v>11.196</v>
      </c>
      <c r="F152" s="29">
        <f t="shared" si="68"/>
        <v>-5.2485209252162268E-2</v>
      </c>
      <c r="G152" s="29">
        <f t="shared" si="69"/>
        <v>-5.3233297606287922E-2</v>
      </c>
      <c r="H152">
        <v>9767.6299999999992</v>
      </c>
      <c r="I152">
        <v>9804.58</v>
      </c>
      <c r="J152" s="29">
        <f t="shared" si="51"/>
        <v>3.7829033245526666E-3</v>
      </c>
      <c r="K152">
        <f t="shared" si="74"/>
        <v>5</v>
      </c>
      <c r="L152">
        <f t="shared" si="75"/>
        <v>1</v>
      </c>
    </row>
    <row r="153" spans="1:12">
      <c r="A153" s="1">
        <v>42618</v>
      </c>
      <c r="B153">
        <v>10.68</v>
      </c>
      <c r="C153" s="29">
        <f t="shared" si="43"/>
        <v>7.547169811320753E-3</v>
      </c>
      <c r="D153" s="30">
        <f t="shared" si="49"/>
        <v>11.214636057842355</v>
      </c>
      <c r="E153">
        <v>11.191000000000001</v>
      </c>
      <c r="F153" s="29">
        <f t="shared" ref="F153:F154" si="76">+B153/D153-1</f>
        <v>-4.7673063582699737E-2</v>
      </c>
      <c r="G153" s="29">
        <f t="shared" si="69"/>
        <v>-4.5661692431418155E-2</v>
      </c>
      <c r="H153">
        <v>9804.58</v>
      </c>
      <c r="I153">
        <v>9820.9</v>
      </c>
      <c r="J153" s="29">
        <f t="shared" si="51"/>
        <v>1.6645282102853987E-3</v>
      </c>
      <c r="K153">
        <f t="shared" ref="K153" si="77">WEEKDAY(A153,2)</f>
        <v>1</v>
      </c>
      <c r="L153">
        <f t="shared" ref="L153" si="78">K154</f>
        <v>2</v>
      </c>
    </row>
    <row r="154" spans="1:12">
      <c r="A154" s="1">
        <v>42619</v>
      </c>
      <c r="B154">
        <v>10.72</v>
      </c>
      <c r="C154" s="29">
        <f t="shared" si="43"/>
        <v>3.7453183520599342E-3</v>
      </c>
      <c r="D154" s="30">
        <f t="shared" si="49"/>
        <v>11.207408923825719</v>
      </c>
      <c r="E154">
        <v>11.241</v>
      </c>
      <c r="F154" s="29">
        <f t="shared" si="76"/>
        <v>-4.3489884873348483E-2</v>
      </c>
      <c r="G154" s="29">
        <f t="shared" si="69"/>
        <v>-4.6348189662841266E-2</v>
      </c>
      <c r="H154">
        <v>9820.9</v>
      </c>
      <c r="I154">
        <v>9835.2999999999993</v>
      </c>
      <c r="J154" s="29">
        <f t="shared" si="51"/>
        <v>1.4662607296682673E-3</v>
      </c>
      <c r="K154">
        <f t="shared" ref="K154" si="79">WEEKDAY(A154,2)</f>
        <v>2</v>
      </c>
      <c r="L154">
        <f t="shared" ref="L154" si="80">K155</f>
        <v>3</v>
      </c>
    </row>
    <row r="155" spans="1:12">
      <c r="A155" s="1">
        <v>42620</v>
      </c>
      <c r="B155">
        <v>10.78</v>
      </c>
      <c r="C155" s="29">
        <f t="shared" si="43"/>
        <v>5.5970149253730117E-3</v>
      </c>
      <c r="D155" s="30">
        <f t="shared" si="49"/>
        <v>11.25334357874188</v>
      </c>
      <c r="E155">
        <v>11.273999999999999</v>
      </c>
      <c r="F155" s="29">
        <f t="shared" ref="F155:F185" si="81">+B155/D155-1</f>
        <v>-4.2062483512549154E-2</v>
      </c>
      <c r="G155" s="29">
        <f t="shared" ref="G155:G200" si="82">+B155/E155-1</f>
        <v>-4.3817633492992725E-2</v>
      </c>
      <c r="H155">
        <v>9835.2999999999993</v>
      </c>
      <c r="I155">
        <v>9846.1</v>
      </c>
      <c r="J155" s="29">
        <f t="shared" si="51"/>
        <v>1.0980854676523322E-3</v>
      </c>
      <c r="K155">
        <f t="shared" ref="K155" si="83">WEEKDAY(A155,2)</f>
        <v>3</v>
      </c>
      <c r="L155">
        <f t="shared" ref="L155" si="84">K156</f>
        <v>4</v>
      </c>
    </row>
    <row r="156" spans="1:12">
      <c r="A156" s="1">
        <v>42621</v>
      </c>
      <c r="B156">
        <v>10.82</v>
      </c>
      <c r="C156" s="29">
        <f t="shared" si="43"/>
        <v>3.7105751391466324E-3</v>
      </c>
      <c r="D156" s="30">
        <f t="shared" si="49"/>
        <v>11.272328268045213</v>
      </c>
      <c r="E156">
        <v>11.260999999999999</v>
      </c>
      <c r="F156" s="29">
        <f t="shared" si="81"/>
        <v>-4.0127315075402126E-2</v>
      </c>
      <c r="G156" s="29">
        <f t="shared" si="82"/>
        <v>-3.9161708551638252E-2</v>
      </c>
      <c r="H156">
        <v>9846.1</v>
      </c>
      <c r="I156">
        <v>9844.64</v>
      </c>
      <c r="J156" s="29">
        <f t="shared" si="51"/>
        <v>-1.4828206091765939E-4</v>
      </c>
      <c r="K156">
        <f t="shared" ref="K156" si="85">WEEKDAY(A156,2)</f>
        <v>4</v>
      </c>
      <c r="L156">
        <f t="shared" ref="L156" si="86">K157</f>
        <v>5</v>
      </c>
    </row>
    <row r="157" spans="1:12">
      <c r="A157" s="1">
        <v>42622</v>
      </c>
      <c r="B157">
        <v>10.76</v>
      </c>
      <c r="C157" s="29">
        <f t="shared" si="43"/>
        <v>-5.5452865064695711E-3</v>
      </c>
      <c r="D157" s="30">
        <f t="shared" si="49"/>
        <v>11.223366638089356</v>
      </c>
      <c r="E157">
        <v>11.214</v>
      </c>
      <c r="F157" s="29">
        <f t="shared" si="81"/>
        <v>-4.1285886225689516E-2</v>
      </c>
      <c r="G157" s="29">
        <f t="shared" si="82"/>
        <v>-4.0485107900838257E-2</v>
      </c>
      <c r="H157">
        <v>9844.64</v>
      </c>
      <c r="I157">
        <v>9811.74</v>
      </c>
      <c r="J157" s="29">
        <f t="shared" si="51"/>
        <v>-3.3419200702107243E-3</v>
      </c>
      <c r="K157">
        <f t="shared" ref="K157" si="87">WEEKDAY(A157,2)</f>
        <v>5</v>
      </c>
      <c r="L157">
        <f t="shared" ref="L157" si="88">K158</f>
        <v>1</v>
      </c>
    </row>
    <row r="158" spans="1:12">
      <c r="A158" s="1">
        <v>42625</v>
      </c>
      <c r="B158">
        <v>10.44</v>
      </c>
      <c r="C158" s="29">
        <f t="shared" si="43"/>
        <v>-2.9739776951672847E-2</v>
      </c>
      <c r="D158" s="30">
        <f t="shared" si="49"/>
        <v>11.051557271187376</v>
      </c>
      <c r="E158">
        <v>11.012</v>
      </c>
      <c r="F158" s="29">
        <f t="shared" si="81"/>
        <v>-5.5336750847029825E-2</v>
      </c>
      <c r="G158" s="29">
        <f t="shared" si="82"/>
        <v>-5.1943334544133801E-2</v>
      </c>
      <c r="H158">
        <v>9811.74</v>
      </c>
      <c r="I158">
        <v>9669.61</v>
      </c>
      <c r="J158" s="29">
        <f t="shared" si="51"/>
        <v>-1.4485707937633818E-2</v>
      </c>
      <c r="K158">
        <f t="shared" ref="K158:K160" si="89">WEEKDAY(A158,2)</f>
        <v>1</v>
      </c>
      <c r="L158">
        <f t="shared" ref="L158:L160" si="90">K159</f>
        <v>2</v>
      </c>
    </row>
    <row r="159" spans="1:12">
      <c r="A159" s="1">
        <v>42626</v>
      </c>
      <c r="B159">
        <v>10.46</v>
      </c>
      <c r="C159" s="29">
        <f t="shared" ref="C159:C177" si="91">B159/B158-1</f>
        <v>1.9157088122607746E-3</v>
      </c>
      <c r="D159" s="30">
        <f t="shared" ref="D159:D177" si="92">+E158*(1+J159)</f>
        <v>10.982937169130917</v>
      </c>
      <c r="E159">
        <v>11.013</v>
      </c>
      <c r="F159" s="29">
        <f t="shared" si="81"/>
        <v>-4.7613599265659445E-2</v>
      </c>
      <c r="G159" s="29">
        <f t="shared" si="82"/>
        <v>-5.0213384182329901E-2</v>
      </c>
      <c r="H159">
        <f>I159+25.52</f>
        <v>9669.61</v>
      </c>
      <c r="I159">
        <v>9644.09</v>
      </c>
      <c r="J159" s="29">
        <f t="shared" si="51"/>
        <v>-2.6391964101964982E-3</v>
      </c>
      <c r="K159">
        <f t="shared" si="89"/>
        <v>2</v>
      </c>
      <c r="L159">
        <f t="shared" si="90"/>
        <v>3</v>
      </c>
    </row>
    <row r="160" spans="1:12">
      <c r="A160" s="1">
        <v>42627</v>
      </c>
      <c r="B160">
        <v>10.38</v>
      </c>
      <c r="C160" s="29">
        <f t="shared" si="91"/>
        <v>-7.6481835564053968E-3</v>
      </c>
      <c r="D160" s="30">
        <f t="shared" si="92"/>
        <v>10.914062068064483</v>
      </c>
      <c r="E160">
        <v>10.888999999999999</v>
      </c>
      <c r="F160" s="29">
        <f t="shared" si="81"/>
        <v>-4.893339113648576E-2</v>
      </c>
      <c r="G160" s="29">
        <f t="shared" si="82"/>
        <v>-4.6744420975296075E-2</v>
      </c>
      <c r="H160">
        <v>9644.09</v>
      </c>
      <c r="I160">
        <v>9557.4500000000007</v>
      </c>
      <c r="J160" s="29">
        <f t="shared" si="51"/>
        <v>-8.9837403010547545E-3</v>
      </c>
      <c r="K160">
        <f t="shared" si="89"/>
        <v>3</v>
      </c>
      <c r="L160">
        <f t="shared" si="90"/>
        <v>4</v>
      </c>
    </row>
    <row r="161" spans="1:12">
      <c r="A161" s="1">
        <v>42628</v>
      </c>
      <c r="B161">
        <v>10.4</v>
      </c>
      <c r="C161" s="29">
        <f t="shared" si="91"/>
        <v>1.9267822736031004E-3</v>
      </c>
      <c r="D161" s="30">
        <f t="shared" si="92"/>
        <v>10.888999999999999</v>
      </c>
      <c r="E161">
        <v>10.887</v>
      </c>
      <c r="F161" s="29">
        <f t="shared" si="81"/>
        <v>-4.490770502341801E-2</v>
      </c>
      <c r="G161" s="29">
        <f t="shared" si="82"/>
        <v>-4.4732249471847174E-2</v>
      </c>
      <c r="H161">
        <v>9557.4500000000007</v>
      </c>
      <c r="I161">
        <v>9557.4500000000007</v>
      </c>
      <c r="J161" s="29">
        <f t="shared" si="51"/>
        <v>0</v>
      </c>
      <c r="K161">
        <f t="shared" ref="K161:K162" si="93">WEEKDAY(A161,2)</f>
        <v>4</v>
      </c>
      <c r="L161">
        <f t="shared" ref="L161:L162" si="94">K162</f>
        <v>1</v>
      </c>
    </row>
    <row r="162" spans="1:12">
      <c r="A162" s="1">
        <v>42632</v>
      </c>
      <c r="B162">
        <v>10.44</v>
      </c>
      <c r="C162" s="29">
        <f t="shared" si="91"/>
        <v>3.8461538461538325E-3</v>
      </c>
      <c r="D162" s="30">
        <f t="shared" si="92"/>
        <v>10.960222079111059</v>
      </c>
      <c r="E162">
        <v>10.975</v>
      </c>
      <c r="F162" s="29">
        <f t="shared" si="81"/>
        <v>-4.7464556407350922E-2</v>
      </c>
      <c r="G162" s="29">
        <f t="shared" si="82"/>
        <v>-4.8747152619589951E-2</v>
      </c>
      <c r="H162">
        <v>9557.4500000000007</v>
      </c>
      <c r="I162">
        <v>9621.73</v>
      </c>
      <c r="J162" s="29">
        <f t="shared" si="51"/>
        <v>6.725643346289889E-3</v>
      </c>
      <c r="K162">
        <f t="shared" si="93"/>
        <v>1</v>
      </c>
      <c r="L162">
        <f t="shared" si="94"/>
        <v>2</v>
      </c>
    </row>
    <row r="163" spans="1:12">
      <c r="A163" s="1">
        <v>42633</v>
      </c>
      <c r="B163">
        <v>10.48</v>
      </c>
      <c r="C163" s="29">
        <f t="shared" si="91"/>
        <v>3.8314176245211051E-3</v>
      </c>
      <c r="D163" s="30">
        <f t="shared" si="92"/>
        <v>10.945457235860911</v>
      </c>
      <c r="E163">
        <v>10.975</v>
      </c>
      <c r="F163" s="29">
        <f t="shared" si="81"/>
        <v>-4.2525152292032131E-2</v>
      </c>
      <c r="G163" s="29">
        <f t="shared" si="82"/>
        <v>-4.5102505694760708E-2</v>
      </c>
      <c r="H163">
        <v>9621.73</v>
      </c>
      <c r="I163">
        <v>9595.83</v>
      </c>
      <c r="J163" s="29">
        <f t="shared" si="51"/>
        <v>-2.691823611762123E-3</v>
      </c>
      <c r="K163">
        <f t="shared" ref="K163" si="95">WEEKDAY(A163,2)</f>
        <v>2</v>
      </c>
      <c r="L163">
        <f t="shared" ref="L163" si="96">K164</f>
        <v>3</v>
      </c>
    </row>
    <row r="164" spans="1:12">
      <c r="A164" s="1">
        <v>42634</v>
      </c>
      <c r="B164">
        <v>10.5</v>
      </c>
      <c r="C164" s="29">
        <f t="shared" si="91"/>
        <v>1.9083969465647499E-3</v>
      </c>
      <c r="D164" s="30">
        <f t="shared" si="92"/>
        <v>10.991549714824043</v>
      </c>
      <c r="E164">
        <v>10.968</v>
      </c>
      <c r="F164" s="29">
        <f t="shared" si="81"/>
        <v>-4.4720692493534497E-2</v>
      </c>
      <c r="G164" s="29">
        <f t="shared" si="82"/>
        <v>-4.2669584245076608E-2</v>
      </c>
      <c r="H164">
        <v>9595.83</v>
      </c>
      <c r="I164">
        <v>9610.2999999999993</v>
      </c>
      <c r="J164" s="29">
        <f t="shared" si="51"/>
        <v>1.5079466810061781E-3</v>
      </c>
      <c r="K164">
        <f t="shared" ref="K164:K167" si="97">WEEKDAY(A164,2)</f>
        <v>3</v>
      </c>
      <c r="L164">
        <f t="shared" ref="L164:L167" si="98">K165</f>
        <v>4</v>
      </c>
    </row>
    <row r="165" spans="1:12">
      <c r="A165" s="1">
        <v>42635</v>
      </c>
      <c r="B165">
        <v>10.58</v>
      </c>
      <c r="C165" s="29">
        <f t="shared" si="91"/>
        <v>7.6190476190476364E-3</v>
      </c>
      <c r="D165" s="30">
        <f t="shared" si="92"/>
        <v>11.04597194260325</v>
      </c>
      <c r="E165">
        <v>11.083</v>
      </c>
      <c r="F165" s="29">
        <f t="shared" si="81"/>
        <v>-4.2184784193235347E-2</v>
      </c>
      <c r="G165" s="29">
        <f t="shared" si="82"/>
        <v>-4.5384823603717428E-2</v>
      </c>
      <c r="H165">
        <v>9610.2999999999993</v>
      </c>
      <c r="I165">
        <v>9678.6200000000008</v>
      </c>
      <c r="J165" s="29">
        <f t="shared" si="51"/>
        <v>7.1090392599608698E-3</v>
      </c>
      <c r="K165">
        <f t="shared" si="97"/>
        <v>4</v>
      </c>
      <c r="L165">
        <f t="shared" si="98"/>
        <v>5</v>
      </c>
    </row>
    <row r="166" spans="1:12">
      <c r="A166" s="1">
        <v>42636</v>
      </c>
      <c r="B166">
        <v>10.48</v>
      </c>
      <c r="C166" s="29">
        <f t="shared" si="91"/>
        <v>-9.4517958412098091E-3</v>
      </c>
      <c r="D166" s="30">
        <f t="shared" si="92"/>
        <v>11.060888094583731</v>
      </c>
      <c r="E166">
        <v>11.034000000000001</v>
      </c>
      <c r="F166" s="29">
        <f t="shared" si="81"/>
        <v>-5.2517310510372006E-2</v>
      </c>
      <c r="G166" s="29">
        <f t="shared" si="82"/>
        <v>-5.0208446619539604E-2</v>
      </c>
      <c r="H166">
        <v>9678.6200000000008</v>
      </c>
      <c r="I166">
        <v>9659.31</v>
      </c>
      <c r="J166" s="29">
        <f t="shared" si="51"/>
        <v>-1.9951191388856149E-3</v>
      </c>
      <c r="K166">
        <f t="shared" si="97"/>
        <v>5</v>
      </c>
      <c r="L166">
        <f t="shared" si="98"/>
        <v>1</v>
      </c>
    </row>
    <row r="167" spans="1:12">
      <c r="A167" s="1">
        <v>42639</v>
      </c>
      <c r="B167">
        <v>10.34</v>
      </c>
      <c r="C167" s="29">
        <f t="shared" si="91"/>
        <v>-1.3358778625954248E-2</v>
      </c>
      <c r="D167" s="30">
        <f t="shared" si="92"/>
        <v>10.892466847010812</v>
      </c>
      <c r="E167">
        <v>10.888</v>
      </c>
      <c r="F167" s="29">
        <f t="shared" si="81"/>
        <v>-5.0720085245191671E-2</v>
      </c>
      <c r="G167" s="29">
        <f t="shared" si="82"/>
        <v>-5.0330639235856012E-2</v>
      </c>
      <c r="H167">
        <v>9659.31</v>
      </c>
      <c r="I167">
        <v>9535.41</v>
      </c>
      <c r="J167" s="29">
        <f t="shared" si="51"/>
        <v>-1.2827003171033913E-2</v>
      </c>
      <c r="K167">
        <f t="shared" si="97"/>
        <v>1</v>
      </c>
      <c r="L167">
        <f t="shared" si="98"/>
        <v>2</v>
      </c>
    </row>
    <row r="168" spans="1:12">
      <c r="A168" s="1">
        <v>42640</v>
      </c>
      <c r="B168">
        <v>10.4</v>
      </c>
      <c r="C168" s="29">
        <f t="shared" si="91"/>
        <v>5.8027079303675233E-3</v>
      </c>
      <c r="D168" s="30">
        <f t="shared" si="92"/>
        <v>10.94021676257235</v>
      </c>
      <c r="E168">
        <v>11.067</v>
      </c>
      <c r="F168" s="29">
        <f t="shared" si="81"/>
        <v>-4.9378981632291707E-2</v>
      </c>
      <c r="G168" s="29">
        <f t="shared" si="82"/>
        <v>-6.0269268997921732E-2</v>
      </c>
      <c r="H168">
        <v>9535.41</v>
      </c>
      <c r="I168">
        <v>9581.14</v>
      </c>
      <c r="J168" s="29">
        <f t="shared" si="51"/>
        <v>4.7958084654986521E-3</v>
      </c>
      <c r="K168">
        <f t="shared" ref="K168:K178" si="99">WEEKDAY(A168,2)</f>
        <v>2</v>
      </c>
      <c r="L168">
        <f t="shared" ref="L168:L178" si="100">K169</f>
        <v>3</v>
      </c>
    </row>
    <row r="169" spans="1:12">
      <c r="A169" s="1">
        <v>42641</v>
      </c>
      <c r="B169">
        <v>10.42</v>
      </c>
      <c r="C169" s="29">
        <f t="shared" si="91"/>
        <v>1.9230769230769162E-3</v>
      </c>
      <c r="D169" s="30">
        <f t="shared" si="92"/>
        <v>11.012653403457209</v>
      </c>
      <c r="E169">
        <v>11.006</v>
      </c>
      <c r="F169" s="29">
        <f t="shared" si="81"/>
        <v>-5.3815677452552668E-2</v>
      </c>
      <c r="G169" s="29">
        <f t="shared" si="82"/>
        <v>-5.3243685262584051E-2</v>
      </c>
      <c r="H169">
        <v>9581.14</v>
      </c>
      <c r="I169">
        <v>9534.09</v>
      </c>
      <c r="J169" s="29">
        <f t="shared" si="51"/>
        <v>-4.9106891246760709E-3</v>
      </c>
      <c r="K169">
        <f t="shared" si="99"/>
        <v>3</v>
      </c>
      <c r="L169">
        <f t="shared" si="100"/>
        <v>4</v>
      </c>
    </row>
    <row r="170" spans="1:12">
      <c r="A170" s="1">
        <v>42642</v>
      </c>
      <c r="B170">
        <v>10.5</v>
      </c>
      <c r="C170" s="29">
        <f t="shared" si="91"/>
        <v>7.6775431861804133E-3</v>
      </c>
      <c r="D170" s="30">
        <f t="shared" si="92"/>
        <v>11.058443660590576</v>
      </c>
      <c r="E170">
        <v>11.054</v>
      </c>
      <c r="F170" s="29">
        <f t="shared" si="81"/>
        <v>-5.0499299696278643E-2</v>
      </c>
      <c r="G170" s="29">
        <f t="shared" si="82"/>
        <v>-5.0117604487063483E-2</v>
      </c>
      <c r="H170">
        <v>9534.09</v>
      </c>
      <c r="I170">
        <v>9579.52</v>
      </c>
      <c r="J170" s="29">
        <f t="shared" si="51"/>
        <v>4.7650064138267112E-3</v>
      </c>
      <c r="K170">
        <f t="shared" si="99"/>
        <v>4</v>
      </c>
      <c r="L170">
        <f t="shared" si="100"/>
        <v>5</v>
      </c>
    </row>
    <row r="171" spans="1:12">
      <c r="A171" s="1">
        <v>42643</v>
      </c>
      <c r="B171">
        <v>10.42</v>
      </c>
      <c r="C171" s="29">
        <f t="shared" si="91"/>
        <v>-7.6190476190476364E-3</v>
      </c>
      <c r="D171" s="30">
        <f t="shared" si="92"/>
        <v>11.076166803764698</v>
      </c>
      <c r="E171">
        <v>11.063000000000001</v>
      </c>
      <c r="F171" s="29">
        <f t="shared" si="81"/>
        <v>-5.9241325576793624E-2</v>
      </c>
      <c r="G171" s="29">
        <f t="shared" si="82"/>
        <v>-5.8121666817319007E-2</v>
      </c>
      <c r="H171">
        <v>9579.52</v>
      </c>
      <c r="I171">
        <v>9598.73</v>
      </c>
      <c r="J171" s="29">
        <f t="shared" si="51"/>
        <v>2.0053196819882491E-3</v>
      </c>
      <c r="K171">
        <f t="shared" si="99"/>
        <v>5</v>
      </c>
      <c r="L171">
        <f t="shared" si="100"/>
        <v>1</v>
      </c>
    </row>
    <row r="172" spans="1:12">
      <c r="A172" s="1">
        <v>42646</v>
      </c>
      <c r="B172">
        <v>10.44</v>
      </c>
      <c r="C172" s="29">
        <f t="shared" si="91"/>
        <v>1.9193857965451588E-3</v>
      </c>
      <c r="D172" s="30">
        <f t="shared" si="92"/>
        <v>11.063000000000001</v>
      </c>
      <c r="E172">
        <v>11.061999999999999</v>
      </c>
      <c r="F172" s="29">
        <f t="shared" si="81"/>
        <v>-5.631383892253472E-2</v>
      </c>
      <c r="G172" s="29">
        <f t="shared" si="82"/>
        <v>-5.6228530103055507E-2</v>
      </c>
      <c r="H172">
        <v>9598.73</v>
      </c>
      <c r="I172">
        <v>9598.73</v>
      </c>
      <c r="J172" s="29">
        <f t="shared" si="51"/>
        <v>0</v>
      </c>
      <c r="K172">
        <f t="shared" si="99"/>
        <v>1</v>
      </c>
      <c r="L172">
        <f t="shared" si="100"/>
        <v>2</v>
      </c>
    </row>
    <row r="173" spans="1:12">
      <c r="A173" s="1">
        <v>42647</v>
      </c>
      <c r="B173">
        <v>10.48</v>
      </c>
      <c r="C173" s="29">
        <f t="shared" si="91"/>
        <v>3.8314176245211051E-3</v>
      </c>
      <c r="D173" s="30">
        <f t="shared" si="92"/>
        <v>11.061999999999999</v>
      </c>
      <c r="E173">
        <v>11.061999999999999</v>
      </c>
      <c r="F173" s="29">
        <f t="shared" si="81"/>
        <v>-5.2612547459772063E-2</v>
      </c>
      <c r="G173" s="29">
        <f t="shared" si="82"/>
        <v>-5.2612547459772063E-2</v>
      </c>
      <c r="H173">
        <v>9598.73</v>
      </c>
      <c r="I173">
        <v>9598.73</v>
      </c>
      <c r="J173" s="29">
        <f t="shared" si="51"/>
        <v>0</v>
      </c>
      <c r="K173">
        <f t="shared" si="99"/>
        <v>2</v>
      </c>
      <c r="L173">
        <f t="shared" si="100"/>
        <v>3</v>
      </c>
    </row>
    <row r="174" spans="1:12">
      <c r="A174" s="1">
        <v>42648</v>
      </c>
      <c r="B174">
        <v>10.5</v>
      </c>
      <c r="C174" s="29">
        <f t="shared" si="91"/>
        <v>1.9083969465647499E-3</v>
      </c>
      <c r="D174" s="30">
        <f t="shared" si="92"/>
        <v>11.061999999999999</v>
      </c>
      <c r="E174">
        <v>11.063000000000001</v>
      </c>
      <c r="F174" s="29">
        <f t="shared" si="81"/>
        <v>-5.0804556138130508E-2</v>
      </c>
      <c r="G174" s="29">
        <f t="shared" si="82"/>
        <v>-5.0890355238181417E-2</v>
      </c>
      <c r="H174">
        <v>9598.73</v>
      </c>
      <c r="I174">
        <v>9598.73</v>
      </c>
      <c r="J174" s="29">
        <f t="shared" si="51"/>
        <v>0</v>
      </c>
      <c r="K174">
        <f t="shared" si="99"/>
        <v>3</v>
      </c>
      <c r="L174">
        <f t="shared" si="100"/>
        <v>4</v>
      </c>
    </row>
    <row r="175" spans="1:12">
      <c r="A175" s="1">
        <v>42649</v>
      </c>
      <c r="B175">
        <v>10.58</v>
      </c>
      <c r="C175" s="29">
        <f t="shared" si="91"/>
        <v>7.6190476190476364E-3</v>
      </c>
      <c r="D175" s="30">
        <f t="shared" si="92"/>
        <v>11.063000000000001</v>
      </c>
      <c r="E175">
        <v>11.061999999999999</v>
      </c>
      <c r="F175" s="29">
        <f t="shared" si="81"/>
        <v>-4.3659043659043717E-2</v>
      </c>
      <c r="G175" s="29">
        <f t="shared" si="82"/>
        <v>-4.3572590851563842E-2</v>
      </c>
      <c r="H175">
        <v>9598.73</v>
      </c>
      <c r="I175">
        <v>9598.73</v>
      </c>
      <c r="J175" s="29">
        <f t="shared" si="51"/>
        <v>0</v>
      </c>
      <c r="K175">
        <f t="shared" si="99"/>
        <v>4</v>
      </c>
      <c r="L175">
        <f t="shared" si="100"/>
        <v>5</v>
      </c>
    </row>
    <row r="176" spans="1:12">
      <c r="A176" s="1">
        <v>42650</v>
      </c>
      <c r="B176">
        <v>10.58</v>
      </c>
      <c r="C176" s="29">
        <f t="shared" si="91"/>
        <v>0</v>
      </c>
      <c r="D176" s="30">
        <f t="shared" si="92"/>
        <v>11.061999999999999</v>
      </c>
      <c r="E176">
        <v>11.063000000000001</v>
      </c>
      <c r="F176" s="29">
        <f t="shared" si="81"/>
        <v>-4.3572590851563842E-2</v>
      </c>
      <c r="G176" s="29">
        <f t="shared" si="82"/>
        <v>-4.3659043659043717E-2</v>
      </c>
      <c r="H176">
        <v>9598.73</v>
      </c>
      <c r="I176">
        <v>9598.73</v>
      </c>
      <c r="J176" s="29">
        <f t="shared" si="51"/>
        <v>0</v>
      </c>
      <c r="K176">
        <f t="shared" si="99"/>
        <v>5</v>
      </c>
      <c r="L176">
        <f t="shared" si="100"/>
        <v>1</v>
      </c>
    </row>
    <row r="177" spans="1:12">
      <c r="A177" s="1">
        <v>42653</v>
      </c>
      <c r="B177">
        <v>10.58</v>
      </c>
      <c r="C177" s="29">
        <f t="shared" si="91"/>
        <v>0</v>
      </c>
      <c r="D177" s="30">
        <f t="shared" si="92"/>
        <v>11.170648011768224</v>
      </c>
      <c r="E177">
        <v>11.17</v>
      </c>
      <c r="F177" s="29">
        <f t="shared" si="81"/>
        <v>-5.2874999834027436E-2</v>
      </c>
      <c r="G177" s="29">
        <f t="shared" si="82"/>
        <v>-5.2820053715308846E-2</v>
      </c>
      <c r="H177">
        <v>9598.73</v>
      </c>
      <c r="I177">
        <v>9692.1299999999992</v>
      </c>
      <c r="J177" s="29">
        <f t="shared" si="51"/>
        <v>9.7304539246336752E-3</v>
      </c>
      <c r="K177">
        <f t="shared" si="99"/>
        <v>1</v>
      </c>
      <c r="L177">
        <f t="shared" si="100"/>
        <v>2</v>
      </c>
    </row>
    <row r="178" spans="1:12">
      <c r="A178" s="1">
        <v>42654</v>
      </c>
      <c r="B178">
        <v>10.56</v>
      </c>
      <c r="C178" s="29">
        <f t="shared" ref="C178:C215" si="101">B178/B177-1</f>
        <v>-1.890359168241873E-3</v>
      </c>
      <c r="D178" s="30">
        <f t="shared" ref="D178:D208" si="102">+E177*(1+J178)</f>
        <v>11.188324454995962</v>
      </c>
      <c r="E178">
        <v>11.135</v>
      </c>
      <c r="F178" s="29">
        <f t="shared" si="81"/>
        <v>-5.6158941182242295E-2</v>
      </c>
      <c r="G178" s="29">
        <f t="shared" si="82"/>
        <v>-5.1638976201167419E-2</v>
      </c>
      <c r="H178">
        <v>9692.1299999999992</v>
      </c>
      <c r="I178">
        <v>9708.0300000000007</v>
      </c>
      <c r="J178" s="29">
        <f t="shared" si="51"/>
        <v>1.6405062664246461E-3</v>
      </c>
      <c r="K178">
        <f t="shared" si="99"/>
        <v>2</v>
      </c>
      <c r="L178">
        <f t="shared" si="100"/>
        <v>3</v>
      </c>
    </row>
    <row r="179" spans="1:12">
      <c r="A179" s="1">
        <v>42655</v>
      </c>
      <c r="B179">
        <v>10.48</v>
      </c>
      <c r="C179" s="29">
        <f t="shared" si="101"/>
        <v>-7.575757575757569E-3</v>
      </c>
      <c r="D179" s="30">
        <f t="shared" si="102"/>
        <v>11.103308704237625</v>
      </c>
      <c r="E179">
        <v>11.18</v>
      </c>
      <c r="F179" s="29">
        <f t="shared" si="81"/>
        <v>-5.6137203858858342E-2</v>
      </c>
      <c r="G179" s="29">
        <f t="shared" si="82"/>
        <v>-6.2611806797853276E-2</v>
      </c>
      <c r="H179">
        <v>9708.0300000000007</v>
      </c>
      <c r="I179">
        <v>9680.4</v>
      </c>
      <c r="J179" s="29">
        <f t="shared" si="51"/>
        <v>-2.8460975089694696E-3</v>
      </c>
      <c r="K179">
        <f t="shared" ref="K179" si="103">WEEKDAY(A179,2)</f>
        <v>3</v>
      </c>
      <c r="L179">
        <f t="shared" ref="L179" si="104">K180</f>
        <v>4</v>
      </c>
    </row>
    <row r="180" spans="1:12">
      <c r="A180" s="1">
        <v>42656</v>
      </c>
      <c r="B180">
        <v>10.46</v>
      </c>
      <c r="C180" s="29">
        <f t="shared" si="101"/>
        <v>-1.9083969465648609E-3</v>
      </c>
      <c r="D180" s="30">
        <f t="shared" si="102"/>
        <v>11.176073302756084</v>
      </c>
      <c r="E180">
        <v>11.167</v>
      </c>
      <c r="F180" s="29">
        <f t="shared" si="81"/>
        <v>-6.407199410364417E-2</v>
      </c>
      <c r="G180" s="29">
        <f t="shared" si="82"/>
        <v>-6.3311542939016641E-2</v>
      </c>
      <c r="H180">
        <v>9680.4</v>
      </c>
      <c r="I180">
        <v>9677</v>
      </c>
      <c r="J180" s="29">
        <f t="shared" si="51"/>
        <v>-3.512251559852908E-4</v>
      </c>
      <c r="K180">
        <f t="shared" ref="K180:K181" si="105">WEEKDAY(A180,2)</f>
        <v>4</v>
      </c>
      <c r="L180">
        <f t="shared" ref="L180:L181" si="106">K181</f>
        <v>5</v>
      </c>
    </row>
    <row r="181" spans="1:12">
      <c r="A181" s="1">
        <v>42657</v>
      </c>
      <c r="B181">
        <v>10.54</v>
      </c>
      <c r="C181" s="29">
        <f t="shared" si="101"/>
        <v>7.6481835564052858E-3</v>
      </c>
      <c r="D181" s="30">
        <f t="shared" si="102"/>
        <v>11.197107164410458</v>
      </c>
      <c r="E181">
        <v>11.22</v>
      </c>
      <c r="F181" s="29">
        <f t="shared" si="81"/>
        <v>-5.8685440334004024E-2</v>
      </c>
      <c r="G181" s="29">
        <f t="shared" si="82"/>
        <v>-6.0606060606060774E-2</v>
      </c>
      <c r="H181">
        <v>9677</v>
      </c>
      <c r="I181">
        <v>9703.09</v>
      </c>
      <c r="J181" s="29">
        <f t="shared" si="51"/>
        <v>2.6960834969516068E-3</v>
      </c>
      <c r="K181">
        <f t="shared" si="105"/>
        <v>5</v>
      </c>
      <c r="L181">
        <f t="shared" si="106"/>
        <v>1</v>
      </c>
    </row>
    <row r="182" spans="1:12">
      <c r="A182" s="1">
        <v>42660</v>
      </c>
      <c r="B182">
        <v>10.46</v>
      </c>
      <c r="C182" s="29">
        <f t="shared" si="101"/>
        <v>-7.5901328273243474E-3</v>
      </c>
      <c r="D182" s="30">
        <f t="shared" si="102"/>
        <v>11.137692240306954</v>
      </c>
      <c r="E182">
        <v>11.101000000000001</v>
      </c>
      <c r="F182" s="29">
        <f t="shared" si="81"/>
        <v>-6.084673787756556E-2</v>
      </c>
      <c r="G182" s="29">
        <f t="shared" si="82"/>
        <v>-5.7742545716602089E-2</v>
      </c>
      <c r="H182">
        <v>9703.09</v>
      </c>
      <c r="I182">
        <v>9631.91</v>
      </c>
      <c r="J182" s="29">
        <f t="shared" si="51"/>
        <v>-7.3358074592733136E-3</v>
      </c>
      <c r="K182">
        <f t="shared" ref="K182" si="107">WEEKDAY(A182,2)</f>
        <v>1</v>
      </c>
      <c r="L182">
        <f t="shared" ref="L182" si="108">K183</f>
        <v>2</v>
      </c>
    </row>
    <row r="183" spans="1:12">
      <c r="A183" s="1">
        <v>42661</v>
      </c>
      <c r="B183">
        <v>10.62</v>
      </c>
      <c r="C183" s="29">
        <f t="shared" si="101"/>
        <v>1.5296367112810572E-2</v>
      </c>
      <c r="D183" s="30">
        <f t="shared" si="102"/>
        <v>11.246782663043987</v>
      </c>
      <c r="E183">
        <v>11.257999999999999</v>
      </c>
      <c r="F183" s="29">
        <f t="shared" si="81"/>
        <v>-5.5729952451517129E-2</v>
      </c>
      <c r="G183" s="29">
        <f t="shared" si="82"/>
        <v>-5.6670811867116755E-2</v>
      </c>
      <c r="H183">
        <v>9631.91</v>
      </c>
      <c r="I183">
        <v>9758.4</v>
      </c>
      <c r="J183" s="29">
        <f t="shared" si="51"/>
        <v>1.3132390148994366E-2</v>
      </c>
      <c r="K183">
        <f t="shared" ref="K183" si="109">WEEKDAY(A183,2)</f>
        <v>2</v>
      </c>
      <c r="L183">
        <f t="shared" ref="L183" si="110">K184</f>
        <v>3</v>
      </c>
    </row>
    <row r="184" spans="1:12">
      <c r="A184" s="1">
        <v>42662</v>
      </c>
      <c r="B184">
        <v>10.56</v>
      </c>
      <c r="C184" s="29">
        <f t="shared" si="101"/>
        <v>-5.6497175141241307E-3</v>
      </c>
      <c r="D184" s="30">
        <f t="shared" si="102"/>
        <v>11.246036413756354</v>
      </c>
      <c r="E184">
        <v>11.241</v>
      </c>
      <c r="F184" s="29">
        <f t="shared" si="81"/>
        <v>-6.1002506884752838E-2</v>
      </c>
      <c r="G184" s="29">
        <f t="shared" si="82"/>
        <v>-6.0581798772351148E-2</v>
      </c>
      <c r="H184">
        <v>9758.4</v>
      </c>
      <c r="I184">
        <v>9748.0300000000007</v>
      </c>
      <c r="J184" s="29">
        <f t="shared" si="51"/>
        <v>-1.0626742088866159E-3</v>
      </c>
      <c r="K184">
        <f t="shared" ref="K184:K185" si="111">WEEKDAY(A184,2)</f>
        <v>3</v>
      </c>
      <c r="L184">
        <f t="shared" ref="L184:L186" si="112">K185</f>
        <v>4</v>
      </c>
    </row>
    <row r="185" spans="1:12">
      <c r="A185" s="1">
        <v>42663</v>
      </c>
      <c r="B185">
        <v>10.58</v>
      </c>
      <c r="C185" s="29">
        <f t="shared" si="101"/>
        <v>1.8939393939394478E-3</v>
      </c>
      <c r="D185" s="30">
        <f t="shared" si="102"/>
        <v>11.254745620397147</v>
      </c>
      <c r="E185">
        <v>11.256</v>
      </c>
      <c r="F185" s="29">
        <f t="shared" si="81"/>
        <v>-5.9952098710635893E-2</v>
      </c>
      <c r="G185" s="29">
        <f t="shared" si="82"/>
        <v>-6.0056858564321303E-2</v>
      </c>
      <c r="H185">
        <v>9748.0300000000007</v>
      </c>
      <c r="I185">
        <v>9759.9500000000007</v>
      </c>
      <c r="J185" s="29">
        <f t="shared" si="51"/>
        <v>1.22281117312939E-3</v>
      </c>
      <c r="K185">
        <f t="shared" si="111"/>
        <v>4</v>
      </c>
      <c r="L185">
        <f t="shared" si="112"/>
        <v>5</v>
      </c>
    </row>
    <row r="186" spans="1:12">
      <c r="A186" s="1">
        <v>42664</v>
      </c>
      <c r="B186">
        <v>10.58</v>
      </c>
      <c r="C186" s="29">
        <f t="shared" si="101"/>
        <v>0</v>
      </c>
      <c r="D186" s="30">
        <f t="shared" si="102"/>
        <v>11.337675615141471</v>
      </c>
      <c r="F186" s="29">
        <f>+B186/D186-1</f>
        <v>-6.6828126051656889E-2</v>
      </c>
      <c r="G186" s="29"/>
      <c r="H186">
        <v>9759.9500000000007</v>
      </c>
      <c r="I186">
        <v>9830.77</v>
      </c>
      <c r="J186" s="29">
        <f t="shared" ref="J186:J218" si="113">+I186/H186-1</f>
        <v>7.2561847140610869E-3</v>
      </c>
      <c r="K186">
        <f t="shared" ref="K186" si="114">WEEKDAY(A186,2)</f>
        <v>5</v>
      </c>
      <c r="L186">
        <f t="shared" si="112"/>
        <v>1</v>
      </c>
    </row>
    <row r="187" spans="1:12">
      <c r="A187" s="1">
        <v>42667</v>
      </c>
      <c r="B187">
        <v>10.76</v>
      </c>
      <c r="C187" s="29">
        <f t="shared" si="101"/>
        <v>1.7013232514177634E-2</v>
      </c>
      <c r="D187" s="30"/>
      <c r="E187">
        <v>11.396000000000001</v>
      </c>
      <c r="F187" s="29"/>
      <c r="G187" s="29">
        <f t="shared" si="82"/>
        <v>-5.580905580905593E-2</v>
      </c>
      <c r="H187">
        <v>9830.77</v>
      </c>
      <c r="I187">
        <v>9940.57</v>
      </c>
      <c r="J187" s="29">
        <f t="shared" si="113"/>
        <v>1.1169013210562184E-2</v>
      </c>
      <c r="K187">
        <f t="shared" ref="K187" si="115">WEEKDAY(A187,2)</f>
        <v>1</v>
      </c>
      <c r="L187">
        <f t="shared" ref="L187" si="116">K188</f>
        <v>2</v>
      </c>
    </row>
    <row r="188" spans="1:12">
      <c r="A188" s="1">
        <v>42668</v>
      </c>
      <c r="B188">
        <v>10.72</v>
      </c>
      <c r="C188" s="29">
        <f t="shared" si="101"/>
        <v>-3.7174721189590088E-3</v>
      </c>
      <c r="D188" s="30">
        <f t="shared" si="102"/>
        <v>11.373576159113613</v>
      </c>
      <c r="E188">
        <v>11.371</v>
      </c>
      <c r="F188" s="29">
        <f t="shared" ref="F188:F218" si="117">+B188/D188-1</f>
        <v>-5.7464437743260155E-2</v>
      </c>
      <c r="G188" s="29">
        <f t="shared" si="82"/>
        <v>-5.7250901415882516E-2</v>
      </c>
      <c r="H188">
        <v>9940.57</v>
      </c>
      <c r="I188">
        <v>9921.01</v>
      </c>
      <c r="J188" s="29">
        <f t="shared" si="113"/>
        <v>-1.967694005474474E-3</v>
      </c>
      <c r="K188">
        <f t="shared" ref="K188" si="118">WEEKDAY(A188,2)</f>
        <v>2</v>
      </c>
      <c r="L188">
        <f t="shared" ref="L188" si="119">K189</f>
        <v>3</v>
      </c>
    </row>
    <row r="189" spans="1:12">
      <c r="A189" s="1">
        <v>42669</v>
      </c>
      <c r="B189">
        <v>10.64</v>
      </c>
      <c r="C189" s="29">
        <f t="shared" si="101"/>
        <v>-7.4626865671642006E-3</v>
      </c>
      <c r="D189" s="30">
        <f t="shared" si="102"/>
        <v>11.307044636584379</v>
      </c>
      <c r="E189">
        <v>11.311</v>
      </c>
      <c r="F189" s="29">
        <f t="shared" si="117"/>
        <v>-5.8993720996389332E-2</v>
      </c>
      <c r="G189" s="29">
        <f t="shared" si="82"/>
        <v>-5.9322783131464885E-2</v>
      </c>
      <c r="H189">
        <v>9921.01</v>
      </c>
      <c r="I189">
        <v>9865.2099999999991</v>
      </c>
      <c r="J189" s="29">
        <f t="shared" si="113"/>
        <v>-5.624427351650807E-3</v>
      </c>
      <c r="K189">
        <f t="shared" ref="K189" si="120">WEEKDAY(A189,2)</f>
        <v>3</v>
      </c>
      <c r="L189">
        <f t="shared" ref="L189" si="121">K190</f>
        <v>4</v>
      </c>
    </row>
    <row r="190" spans="1:12">
      <c r="A190" s="1">
        <v>42670</v>
      </c>
      <c r="B190">
        <v>10.6</v>
      </c>
      <c r="C190" s="29">
        <f t="shared" si="101"/>
        <v>-3.7593984962407401E-3</v>
      </c>
      <c r="D190" s="30">
        <f t="shared" si="102"/>
        <v>11.2815908794643</v>
      </c>
      <c r="E190">
        <v>11.276</v>
      </c>
      <c r="F190" s="29">
        <f t="shared" si="117"/>
        <v>-6.0416202532657781E-2</v>
      </c>
      <c r="G190" s="29">
        <f t="shared" si="82"/>
        <v>-5.9950336998935816E-2</v>
      </c>
      <c r="H190">
        <v>9865.2099999999991</v>
      </c>
      <c r="I190">
        <v>9839.56</v>
      </c>
      <c r="J190" s="29">
        <f t="shared" si="113"/>
        <v>-2.6000460203077225E-3</v>
      </c>
      <c r="K190">
        <f t="shared" ref="K190" si="122">WEEKDAY(A190,2)</f>
        <v>4</v>
      </c>
      <c r="L190">
        <f t="shared" ref="L190" si="123">K191</f>
        <v>5</v>
      </c>
    </row>
    <row r="191" spans="1:12">
      <c r="A191" s="1">
        <v>42671</v>
      </c>
      <c r="B191">
        <v>10.64</v>
      </c>
      <c r="C191" s="29">
        <f t="shared" si="101"/>
        <v>3.7735849056603765E-3</v>
      </c>
      <c r="D191" s="30">
        <f t="shared" si="102"/>
        <v>11.311674550488032</v>
      </c>
      <c r="E191">
        <v>11.289</v>
      </c>
      <c r="F191" s="29">
        <f t="shared" si="117"/>
        <v>-5.9378878652325828E-2</v>
      </c>
      <c r="G191" s="29">
        <f t="shared" si="82"/>
        <v>-5.748959163787748E-2</v>
      </c>
      <c r="H191">
        <v>9839.56</v>
      </c>
      <c r="I191">
        <v>9870.69</v>
      </c>
      <c r="J191" s="29">
        <f t="shared" si="113"/>
        <v>3.1637593550932763E-3</v>
      </c>
      <c r="K191">
        <f t="shared" ref="K191" si="124">WEEKDAY(A191,2)</f>
        <v>5</v>
      </c>
      <c r="L191">
        <f t="shared" ref="L191" si="125">K192</f>
        <v>1</v>
      </c>
    </row>
    <row r="192" spans="1:12">
      <c r="A192" s="1">
        <v>42674</v>
      </c>
      <c r="B192">
        <v>10.98</v>
      </c>
      <c r="C192" s="29">
        <f t="shared" si="101"/>
        <v>3.1954887218045069E-2</v>
      </c>
      <c r="D192" s="30">
        <f t="shared" si="102"/>
        <v>11.267555830443463</v>
      </c>
      <c r="E192">
        <v>11.303000000000001</v>
      </c>
      <c r="F192" s="29">
        <f t="shared" si="117"/>
        <v>-2.5520692754547936E-2</v>
      </c>
      <c r="G192" s="29">
        <f t="shared" si="82"/>
        <v>-2.8576484119260392E-2</v>
      </c>
      <c r="H192">
        <v>9870.69</v>
      </c>
      <c r="I192">
        <v>9851.94</v>
      </c>
      <c r="J192" s="29">
        <f t="shared" si="113"/>
        <v>-1.8995632524170247E-3</v>
      </c>
      <c r="K192">
        <f t="shared" ref="K192" si="126">WEEKDAY(A192,2)</f>
        <v>1</v>
      </c>
      <c r="L192">
        <f t="shared" ref="L192" si="127">K193</f>
        <v>2</v>
      </c>
    </row>
    <row r="193" spans="1:12">
      <c r="A193" s="1">
        <f>A192+1</f>
        <v>42675</v>
      </c>
      <c r="B193">
        <v>11.1</v>
      </c>
      <c r="C193" s="29">
        <f t="shared" si="101"/>
        <v>1.0928961748633892E-2</v>
      </c>
      <c r="D193" s="30">
        <f t="shared" si="102"/>
        <v>11.371458599017046</v>
      </c>
      <c r="E193">
        <v>11.303000000000001</v>
      </c>
      <c r="F193" s="29">
        <f t="shared" si="117"/>
        <v>-2.3871924314134318E-2</v>
      </c>
      <c r="G193" s="29">
        <f t="shared" si="82"/>
        <v>-1.7959833672476444E-2</v>
      </c>
      <c r="H193">
        <v>9851.94</v>
      </c>
      <c r="I193">
        <v>9911.61</v>
      </c>
      <c r="J193" s="29">
        <f t="shared" si="113"/>
        <v>6.0566751320043632E-3</v>
      </c>
      <c r="K193">
        <f t="shared" ref="K193" si="128">WEEKDAY(A193,2)</f>
        <v>2</v>
      </c>
      <c r="L193">
        <f t="shared" ref="L193" si="129">K194</f>
        <v>3</v>
      </c>
    </row>
    <row r="194" spans="1:12">
      <c r="A194" s="1">
        <f t="shared" ref="A194:A196" si="130">A193+1</f>
        <v>42676</v>
      </c>
      <c r="B194">
        <v>11.06</v>
      </c>
      <c r="C194" s="29">
        <f t="shared" si="101"/>
        <v>-3.6036036036035668E-3</v>
      </c>
      <c r="D194" s="30">
        <f t="shared" si="102"/>
        <v>11.20741336372194</v>
      </c>
      <c r="E194">
        <v>11.287000000000001</v>
      </c>
      <c r="F194" s="29">
        <f t="shared" si="117"/>
        <v>-1.3153201272928183E-2</v>
      </c>
      <c r="G194" s="29">
        <f t="shared" si="82"/>
        <v>-2.0111632851953609E-2</v>
      </c>
      <c r="H194">
        <v>9911.61</v>
      </c>
      <c r="I194">
        <v>9827.7900000000009</v>
      </c>
      <c r="J194" s="29">
        <f t="shared" si="113"/>
        <v>-8.456749206233849E-3</v>
      </c>
      <c r="K194">
        <f t="shared" ref="K194" si="131">WEEKDAY(A194,2)</f>
        <v>3</v>
      </c>
      <c r="L194">
        <f t="shared" ref="L194" si="132">K195</f>
        <v>4</v>
      </c>
    </row>
    <row r="195" spans="1:12">
      <c r="A195" s="1">
        <f t="shared" si="130"/>
        <v>42677</v>
      </c>
      <c r="B195">
        <v>11.18</v>
      </c>
      <c r="C195" s="29">
        <f t="shared" si="101"/>
        <v>1.0849909584086825E-2</v>
      </c>
      <c r="D195" s="30">
        <f t="shared" si="102"/>
        <v>11.414010175227594</v>
      </c>
      <c r="E195">
        <v>11.430999999999999</v>
      </c>
      <c r="F195" s="29">
        <f t="shared" si="117"/>
        <v>-2.0502012144292481E-2</v>
      </c>
      <c r="G195" s="29">
        <f t="shared" si="82"/>
        <v>-2.1957833960283391E-2</v>
      </c>
      <c r="H195">
        <v>9827.7900000000009</v>
      </c>
      <c r="I195">
        <v>9938.3799999999992</v>
      </c>
      <c r="J195" s="29">
        <f t="shared" si="113"/>
        <v>1.1252784196650323E-2</v>
      </c>
      <c r="K195">
        <f t="shared" ref="K195" si="133">WEEKDAY(A195,2)</f>
        <v>4</v>
      </c>
      <c r="L195">
        <f t="shared" ref="L195" si="134">K196</f>
        <v>5</v>
      </c>
    </row>
    <row r="196" spans="1:12">
      <c r="A196" s="1">
        <f t="shared" si="130"/>
        <v>42678</v>
      </c>
      <c r="B196">
        <v>11.18</v>
      </c>
      <c r="C196" s="29">
        <f t="shared" si="101"/>
        <v>0</v>
      </c>
      <c r="D196" s="30">
        <f t="shared" si="102"/>
        <v>11.410607176421106</v>
      </c>
      <c r="E196">
        <v>11.407999999999999</v>
      </c>
      <c r="F196" s="29">
        <f t="shared" si="117"/>
        <v>-2.0209895306678605E-2</v>
      </c>
      <c r="G196" s="29">
        <f t="shared" si="82"/>
        <v>-1.9985974754558211E-2</v>
      </c>
      <c r="H196">
        <v>9938.3799999999992</v>
      </c>
      <c r="I196">
        <v>9920.65</v>
      </c>
      <c r="J196" s="29">
        <f t="shared" si="113"/>
        <v>-1.7839929646481512E-3</v>
      </c>
      <c r="K196">
        <f t="shared" ref="K196:K197" si="135">WEEKDAY(A196,2)</f>
        <v>5</v>
      </c>
      <c r="L196">
        <f t="shared" ref="L196:L197" si="136">K197</f>
        <v>1</v>
      </c>
    </row>
    <row r="197" spans="1:12">
      <c r="A197" s="1">
        <v>42681</v>
      </c>
      <c r="B197">
        <v>11.16</v>
      </c>
      <c r="C197" s="29">
        <f t="shared" si="101"/>
        <v>-1.7889087656529634E-3</v>
      </c>
      <c r="D197" s="30">
        <f t="shared" si="102"/>
        <v>11.424696905948702</v>
      </c>
      <c r="E197">
        <v>11.388999999999999</v>
      </c>
      <c r="F197" s="29">
        <f t="shared" si="117"/>
        <v>-2.3168833985510617E-2</v>
      </c>
      <c r="G197" s="29">
        <f t="shared" si="82"/>
        <v>-2.0107120906137421E-2</v>
      </c>
      <c r="H197">
        <v>9920.65</v>
      </c>
      <c r="I197">
        <v>9935.17</v>
      </c>
      <c r="J197" s="29">
        <f t="shared" si="113"/>
        <v>1.4636137753070155E-3</v>
      </c>
      <c r="K197">
        <f t="shared" si="135"/>
        <v>1</v>
      </c>
      <c r="L197">
        <f t="shared" si="136"/>
        <v>2</v>
      </c>
    </row>
    <row r="198" spans="1:12">
      <c r="A198" s="1">
        <v>42682</v>
      </c>
      <c r="B198">
        <v>11.22</v>
      </c>
      <c r="C198" s="29">
        <f t="shared" si="101"/>
        <v>5.3763440860215006E-3</v>
      </c>
      <c r="D198" s="30">
        <f t="shared" si="102"/>
        <v>11.432056217457779</v>
      </c>
      <c r="E198">
        <v>11.414999999999999</v>
      </c>
      <c r="F198" s="29">
        <f t="shared" si="117"/>
        <v>-1.8549263004318473E-2</v>
      </c>
      <c r="G198" s="29">
        <f t="shared" si="82"/>
        <v>-1.7082785808147039E-2</v>
      </c>
      <c r="H198">
        <v>9935.17</v>
      </c>
      <c r="I198">
        <v>9972.73</v>
      </c>
      <c r="J198" s="29">
        <f t="shared" si="113"/>
        <v>3.7805090401070718E-3</v>
      </c>
      <c r="K198">
        <f t="shared" ref="K198" si="137">WEEKDAY(A198,2)</f>
        <v>2</v>
      </c>
      <c r="L198">
        <f t="shared" ref="L198" si="138">K199</f>
        <v>3</v>
      </c>
    </row>
    <row r="199" spans="1:12">
      <c r="A199" s="1">
        <v>42683</v>
      </c>
      <c r="B199">
        <v>11.14</v>
      </c>
      <c r="C199" s="29">
        <f t="shared" si="101"/>
        <v>-7.1301247771835552E-3</v>
      </c>
      <c r="D199" s="30">
        <f t="shared" si="102"/>
        <v>11.322468807437881</v>
      </c>
      <c r="E199">
        <v>11.319000000000001</v>
      </c>
      <c r="F199" s="29">
        <f t="shared" si="117"/>
        <v>-1.61156379002797E-2</v>
      </c>
      <c r="G199" s="29">
        <f t="shared" si="82"/>
        <v>-1.5814117854934251E-2</v>
      </c>
      <c r="H199">
        <v>9972.73</v>
      </c>
      <c r="I199">
        <v>9891.89</v>
      </c>
      <c r="J199" s="29">
        <f t="shared" si="113"/>
        <v>-8.1061053492875734E-3</v>
      </c>
      <c r="K199">
        <f t="shared" ref="K199" si="139">WEEKDAY(A199,2)</f>
        <v>3</v>
      </c>
      <c r="L199">
        <f t="shared" ref="L199" si="140">K200</f>
        <v>4</v>
      </c>
    </row>
    <row r="200" spans="1:12">
      <c r="A200" s="1">
        <v>42684</v>
      </c>
      <c r="B200">
        <v>11.26</v>
      </c>
      <c r="C200" s="29">
        <f t="shared" si="101"/>
        <v>1.0771992818671361E-2</v>
      </c>
      <c r="D200" s="30">
        <f t="shared" si="102"/>
        <v>11.440029513065756</v>
      </c>
      <c r="E200">
        <v>11.430999999999999</v>
      </c>
      <c r="F200" s="29">
        <f t="shared" si="117"/>
        <v>-1.5736804949685101E-2</v>
      </c>
      <c r="G200" s="29">
        <f t="shared" si="82"/>
        <v>-1.4959321144256799E-2</v>
      </c>
      <c r="H200">
        <v>9891.89</v>
      </c>
      <c r="I200">
        <v>9997.66</v>
      </c>
      <c r="J200" s="29">
        <f t="shared" si="113"/>
        <v>1.0692597673447768E-2</v>
      </c>
      <c r="K200">
        <f t="shared" ref="K200" si="141">WEEKDAY(A200,2)</f>
        <v>4</v>
      </c>
      <c r="L200">
        <f t="shared" ref="L200" si="142">K201</f>
        <v>5</v>
      </c>
    </row>
    <row r="201" spans="1:12">
      <c r="A201" s="1">
        <v>42685</v>
      </c>
      <c r="B201">
        <v>11.38</v>
      </c>
      <c r="C201" s="29">
        <f t="shared" si="101"/>
        <v>1.0657193605683846E-2</v>
      </c>
      <c r="D201" s="30">
        <f t="shared" si="102"/>
        <v>11.500585348971658</v>
      </c>
      <c r="E201">
        <v>11.462999999999999</v>
      </c>
      <c r="F201" s="29">
        <f t="shared" si="117"/>
        <v>-1.0485148826136825E-2</v>
      </c>
      <c r="G201" s="29">
        <f t="shared" ref="G201:G218" si="143">+B201/E201-1</f>
        <v>-7.2406874291196521E-3</v>
      </c>
      <c r="H201">
        <v>9997.66</v>
      </c>
      <c r="I201">
        <v>10058.52</v>
      </c>
      <c r="J201" s="29">
        <f t="shared" si="113"/>
        <v>6.0874244573230207E-3</v>
      </c>
      <c r="K201">
        <f t="shared" ref="K201" si="144">WEEKDAY(A201,2)</f>
        <v>5</v>
      </c>
      <c r="L201">
        <f t="shared" ref="L201" si="145">K202</f>
        <v>1</v>
      </c>
    </row>
    <row r="202" spans="1:12">
      <c r="A202" s="1">
        <v>42688</v>
      </c>
      <c r="B202">
        <v>11.36</v>
      </c>
      <c r="C202" s="29">
        <f t="shared" si="101"/>
        <v>-1.7574692442883233E-3</v>
      </c>
      <c r="D202" s="30">
        <f t="shared" si="102"/>
        <v>11.501211823409406</v>
      </c>
      <c r="E202">
        <v>11.472</v>
      </c>
      <c r="F202" s="29">
        <f t="shared" si="117"/>
        <v>-1.2277995186732116E-2</v>
      </c>
      <c r="G202" s="29">
        <f t="shared" si="143"/>
        <v>-9.7629009762900676E-3</v>
      </c>
      <c r="H202">
        <v>10058.52</v>
      </c>
      <c r="I202">
        <v>10092.049999999999</v>
      </c>
      <c r="J202" s="29">
        <f t="shared" si="113"/>
        <v>3.3334924024606138E-3</v>
      </c>
      <c r="K202">
        <f t="shared" ref="K202" si="146">WEEKDAY(A202,2)</f>
        <v>1</v>
      </c>
      <c r="L202">
        <f t="shared" ref="L202" si="147">K203</f>
        <v>2</v>
      </c>
    </row>
    <row r="203" spans="1:12">
      <c r="A203" s="1">
        <v>42689</v>
      </c>
      <c r="B203">
        <v>11.26</v>
      </c>
      <c r="C203" s="29">
        <f t="shared" si="101"/>
        <v>-8.8028169014083835E-3</v>
      </c>
      <c r="D203" s="30">
        <f t="shared" si="102"/>
        <v>11.451538745844502</v>
      </c>
      <c r="E203">
        <v>11.414</v>
      </c>
      <c r="F203" s="29">
        <f t="shared" si="117"/>
        <v>-1.6726026964193563E-2</v>
      </c>
      <c r="G203" s="29">
        <f t="shared" si="143"/>
        <v>-1.3492202558261779E-2</v>
      </c>
      <c r="H203">
        <v>10092.049999999999</v>
      </c>
      <c r="I203">
        <v>10074.049999999999</v>
      </c>
      <c r="J203" s="29">
        <f t="shared" si="113"/>
        <v>-1.783582126525296E-3</v>
      </c>
      <c r="K203">
        <f t="shared" ref="K203" si="148">WEEKDAY(A203,2)</f>
        <v>2</v>
      </c>
      <c r="L203">
        <f t="shared" ref="L203" si="149">K204</f>
        <v>3</v>
      </c>
    </row>
    <row r="204" spans="1:12">
      <c r="A204" s="1">
        <v>42690</v>
      </c>
      <c r="B204">
        <v>11.2</v>
      </c>
      <c r="C204" s="29">
        <f t="shared" si="101"/>
        <v>-5.3285968028419228E-3</v>
      </c>
      <c r="D204" s="30">
        <f t="shared" si="102"/>
        <v>11.39896495649714</v>
      </c>
      <c r="E204">
        <v>11.388999999999999</v>
      </c>
      <c r="F204" s="29">
        <f t="shared" si="117"/>
        <v>-1.7454651124594989E-2</v>
      </c>
      <c r="G204" s="29">
        <f t="shared" si="143"/>
        <v>-1.6594960049170271E-2</v>
      </c>
      <c r="H204">
        <v>10074.049999999999</v>
      </c>
      <c r="I204">
        <v>10060.780000000001</v>
      </c>
      <c r="J204" s="29">
        <f t="shared" si="113"/>
        <v>-1.3172457948886773E-3</v>
      </c>
      <c r="K204">
        <f t="shared" ref="K204" si="150">WEEKDAY(A204,2)</f>
        <v>3</v>
      </c>
      <c r="L204">
        <f t="shared" ref="L204" si="151">K205</f>
        <v>4</v>
      </c>
    </row>
    <row r="205" spans="1:12">
      <c r="A205" s="1">
        <v>42691</v>
      </c>
      <c r="B205">
        <v>11.16</v>
      </c>
      <c r="C205" s="29">
        <f t="shared" si="101"/>
        <v>-3.5714285714284477E-3</v>
      </c>
      <c r="D205" s="30">
        <f t="shared" si="102"/>
        <v>11.407746244326979</v>
      </c>
      <c r="E205">
        <v>11.39</v>
      </c>
      <c r="F205" s="29">
        <f t="shared" si="117"/>
        <v>-2.1717369848595847E-2</v>
      </c>
      <c r="G205" s="29">
        <f t="shared" si="143"/>
        <v>-2.0193151887620719E-2</v>
      </c>
      <c r="H205">
        <v>10060.780000000001</v>
      </c>
      <c r="I205">
        <v>10077.34</v>
      </c>
      <c r="J205" s="29">
        <f t="shared" si="113"/>
        <v>1.6459956385090901E-3</v>
      </c>
      <c r="K205">
        <f t="shared" ref="K205" si="152">WEEKDAY(A205,2)</f>
        <v>4</v>
      </c>
      <c r="L205">
        <f t="shared" ref="L205" si="153">K206</f>
        <v>5</v>
      </c>
    </row>
    <row r="206" spans="1:12">
      <c r="A206" s="1">
        <v>42692</v>
      </c>
      <c r="B206">
        <v>11.18</v>
      </c>
      <c r="C206" s="29">
        <f t="shared" si="101"/>
        <v>1.7921146953405742E-3</v>
      </c>
      <c r="D206" s="30">
        <f t="shared" si="102"/>
        <v>11.355255851246461</v>
      </c>
      <c r="E206">
        <v>11.339</v>
      </c>
      <c r="F206" s="29">
        <f t="shared" si="117"/>
        <v>-1.5433897178743328E-2</v>
      </c>
      <c r="G206" s="29">
        <f t="shared" si="143"/>
        <v>-1.402240056442372E-2</v>
      </c>
      <c r="H206">
        <v>10077.34</v>
      </c>
      <c r="I206">
        <v>10046.6</v>
      </c>
      <c r="J206" s="29">
        <f t="shared" si="113"/>
        <v>-3.0504081434187258E-3</v>
      </c>
      <c r="K206">
        <f t="shared" ref="K206" si="154">WEEKDAY(A206,2)</f>
        <v>5</v>
      </c>
      <c r="L206">
        <f t="shared" ref="L206" si="155">K207</f>
        <v>1</v>
      </c>
    </row>
    <row r="207" spans="1:12">
      <c r="A207" s="1">
        <v>42695</v>
      </c>
      <c r="B207">
        <v>11.28</v>
      </c>
      <c r="C207" s="29">
        <f t="shared" si="101"/>
        <v>8.9445438282647061E-3</v>
      </c>
      <c r="D207" s="30">
        <f t="shared" si="102"/>
        <v>11.473872543945216</v>
      </c>
      <c r="E207">
        <v>11.436999999999999</v>
      </c>
      <c r="F207" s="29">
        <f t="shared" si="117"/>
        <v>-1.6896870973830302E-2</v>
      </c>
      <c r="G207" s="29">
        <f t="shared" si="143"/>
        <v>-1.3727376060155616E-2</v>
      </c>
      <c r="H207">
        <v>10046.6</v>
      </c>
      <c r="I207">
        <v>10166.1</v>
      </c>
      <c r="J207" s="29">
        <f t="shared" si="113"/>
        <v>1.189457129775251E-2</v>
      </c>
      <c r="K207">
        <f t="shared" ref="K207" si="156">WEEKDAY(A207,2)</f>
        <v>1</v>
      </c>
      <c r="L207">
        <f t="shared" ref="L207" si="157">K208</f>
        <v>2</v>
      </c>
    </row>
    <row r="208" spans="1:12">
      <c r="A208" s="1">
        <v>42696</v>
      </c>
      <c r="B208">
        <v>11.38</v>
      </c>
      <c r="C208" s="29">
        <f t="shared" si="101"/>
        <v>8.8652482269504507E-3</v>
      </c>
      <c r="D208" s="30">
        <f t="shared" si="102"/>
        <v>11.520824757773383</v>
      </c>
      <c r="E208">
        <v>11.554</v>
      </c>
      <c r="F208" s="29">
        <f t="shared" si="117"/>
        <v>-1.2223496210925666E-2</v>
      </c>
      <c r="G208" s="29">
        <f t="shared" si="143"/>
        <v>-1.5059719577635411E-2</v>
      </c>
      <c r="H208">
        <v>10166.1</v>
      </c>
      <c r="I208">
        <v>10240.61</v>
      </c>
      <c r="J208" s="29">
        <f t="shared" si="113"/>
        <v>7.3292609752018123E-3</v>
      </c>
      <c r="K208">
        <f t="shared" ref="K208" si="158">WEEKDAY(A208,2)</f>
        <v>2</v>
      </c>
      <c r="L208">
        <f t="shared" ref="L208" si="159">K209</f>
        <v>3</v>
      </c>
    </row>
    <row r="209" spans="1:12">
      <c r="A209" s="1">
        <v>42697</v>
      </c>
      <c r="B209">
        <v>11.44</v>
      </c>
      <c r="C209" s="29">
        <f t="shared" si="101"/>
        <v>5.2724077328645258E-3</v>
      </c>
      <c r="D209" s="30">
        <f t="shared" ref="D209:D215" si="160">+E208*(1+J209)</f>
        <v>11.632627958686054</v>
      </c>
      <c r="E209">
        <v>11.61</v>
      </c>
      <c r="F209" s="29">
        <f t="shared" si="117"/>
        <v>-1.6559281305151718E-2</v>
      </c>
      <c r="G209" s="29">
        <f t="shared" si="143"/>
        <v>-1.4642549526270421E-2</v>
      </c>
      <c r="H209">
        <v>10240.61</v>
      </c>
      <c r="I209">
        <v>10310.299999999999</v>
      </c>
      <c r="J209" s="29">
        <f t="shared" si="113"/>
        <v>6.805258671114256E-3</v>
      </c>
      <c r="K209">
        <f t="shared" ref="K209" si="161">WEEKDAY(A209,2)</f>
        <v>3</v>
      </c>
      <c r="L209">
        <f t="shared" ref="L209" si="162">K210</f>
        <v>4</v>
      </c>
    </row>
    <row r="210" spans="1:12">
      <c r="A210" s="1">
        <v>42698</v>
      </c>
      <c r="B210">
        <v>11.44</v>
      </c>
      <c r="C210" s="29">
        <f t="shared" si="101"/>
        <v>0</v>
      </c>
      <c r="D210" s="30">
        <f t="shared" si="160"/>
        <v>11.64318494127232</v>
      </c>
      <c r="E210">
        <v>11.612</v>
      </c>
      <c r="F210" s="29">
        <f t="shared" si="117"/>
        <v>-1.7450976025647269E-2</v>
      </c>
      <c r="G210" s="29">
        <f t="shared" si="143"/>
        <v>-1.4812263176024798E-2</v>
      </c>
      <c r="H210">
        <v>10310.299999999999</v>
      </c>
      <c r="I210">
        <v>10339.77</v>
      </c>
      <c r="J210" s="29">
        <f t="shared" si="113"/>
        <v>2.8583067418019859E-3</v>
      </c>
      <c r="K210">
        <f t="shared" ref="K210" si="163">WEEKDAY(A210,2)</f>
        <v>4</v>
      </c>
      <c r="L210">
        <f t="shared" ref="L210" si="164">K211</f>
        <v>5</v>
      </c>
    </row>
    <row r="211" spans="1:12">
      <c r="A211" s="1">
        <v>42699</v>
      </c>
      <c r="B211">
        <v>11.6</v>
      </c>
      <c r="C211" s="29">
        <f t="shared" si="101"/>
        <v>1.3986013986013957E-2</v>
      </c>
      <c r="D211" s="30">
        <f t="shared" si="160"/>
        <v>11.745945265707071</v>
      </c>
      <c r="E211">
        <v>11.731</v>
      </c>
      <c r="F211" s="29">
        <f t="shared" si="117"/>
        <v>-1.2425161398731066E-2</v>
      </c>
      <c r="G211" s="29">
        <f t="shared" si="143"/>
        <v>-1.1166993436194761E-2</v>
      </c>
      <c r="H211">
        <v>10339.77</v>
      </c>
      <c r="I211">
        <v>10459.040000000001</v>
      </c>
      <c r="J211" s="29">
        <f t="shared" si="113"/>
        <v>1.1535072830440196E-2</v>
      </c>
      <c r="K211">
        <f t="shared" ref="K211" si="165">WEEKDAY(A211,2)</f>
        <v>5</v>
      </c>
      <c r="L211">
        <f t="shared" ref="L211" si="166">K212</f>
        <v>1</v>
      </c>
    </row>
    <row r="212" spans="1:12">
      <c r="A212" s="1">
        <v>42702</v>
      </c>
      <c r="B212">
        <v>11.68</v>
      </c>
      <c r="C212" s="29">
        <f t="shared" si="101"/>
        <v>6.8965517241379448E-3</v>
      </c>
      <c r="D212" s="30">
        <f t="shared" si="160"/>
        <v>11.786261894973149</v>
      </c>
      <c r="E212">
        <v>11.804</v>
      </c>
      <c r="F212" s="29">
        <f t="shared" si="117"/>
        <v>-9.0157418798296751E-3</v>
      </c>
      <c r="G212" s="29">
        <f t="shared" si="143"/>
        <v>-1.0504913588614051E-2</v>
      </c>
      <c r="H212">
        <v>10459.040000000001</v>
      </c>
      <c r="I212">
        <v>10508.31</v>
      </c>
      <c r="J212" s="29">
        <f t="shared" si="113"/>
        <v>4.710757392647702E-3</v>
      </c>
      <c r="K212">
        <f t="shared" ref="K212:K217" si="167">WEEKDAY(A212,2)</f>
        <v>1</v>
      </c>
      <c r="L212">
        <f t="shared" ref="L212:L217" si="168">K213</f>
        <v>2</v>
      </c>
    </row>
    <row r="213" spans="1:12">
      <c r="A213" s="1">
        <v>42703</v>
      </c>
      <c r="B213">
        <v>11.82</v>
      </c>
      <c r="C213" s="29">
        <f t="shared" si="101"/>
        <v>1.1986301369863117E-2</v>
      </c>
      <c r="D213" s="30">
        <f t="shared" si="160"/>
        <v>11.96754146004448</v>
      </c>
      <c r="E213">
        <v>11.994</v>
      </c>
      <c r="F213" s="29">
        <f t="shared" si="117"/>
        <v>-1.2328468678138305E-2</v>
      </c>
      <c r="G213" s="29">
        <f t="shared" si="143"/>
        <v>-1.4507253626813377E-2</v>
      </c>
      <c r="H213">
        <v>10508.31</v>
      </c>
      <c r="I213">
        <v>10653.9</v>
      </c>
      <c r="J213" s="29">
        <f t="shared" si="113"/>
        <v>1.3854749241314801E-2</v>
      </c>
      <c r="K213">
        <f t="shared" si="167"/>
        <v>2</v>
      </c>
      <c r="L213">
        <f t="shared" si="168"/>
        <v>3</v>
      </c>
    </row>
    <row r="214" spans="1:12">
      <c r="A214" s="1">
        <v>42704</v>
      </c>
      <c r="B214">
        <v>11.72</v>
      </c>
      <c r="C214" s="29">
        <f t="shared" si="101"/>
        <v>-8.4602368866327771E-3</v>
      </c>
      <c r="D214" s="30">
        <f t="shared" si="160"/>
        <v>11.862823540675246</v>
      </c>
      <c r="E214">
        <v>11.866</v>
      </c>
      <c r="F214" s="29">
        <f t="shared" si="117"/>
        <v>-1.2039590758939567E-2</v>
      </c>
      <c r="G214" s="29">
        <f t="shared" si="143"/>
        <v>-1.2304062025956464E-2</v>
      </c>
      <c r="H214">
        <v>10653.9</v>
      </c>
      <c r="I214">
        <v>10537.38</v>
      </c>
      <c r="J214" s="29">
        <f t="shared" si="113"/>
        <v>-1.0936840030411399E-2</v>
      </c>
      <c r="K214">
        <f t="shared" si="167"/>
        <v>3</v>
      </c>
      <c r="L214">
        <f t="shared" si="168"/>
        <v>4</v>
      </c>
    </row>
    <row r="215" spans="1:12">
      <c r="A215" s="1">
        <v>42705</v>
      </c>
      <c r="B215">
        <v>11.78</v>
      </c>
      <c r="C215" s="29">
        <f t="shared" si="101"/>
        <v>5.1194539249146409E-3</v>
      </c>
      <c r="D215" s="30">
        <f t="shared" si="160"/>
        <v>11.916122104356111</v>
      </c>
      <c r="E215">
        <v>11.898</v>
      </c>
      <c r="F215" s="29">
        <f t="shared" si="117"/>
        <v>-1.142335595120747E-2</v>
      </c>
      <c r="G215" s="29">
        <f t="shared" si="143"/>
        <v>-9.9176332156665215E-3</v>
      </c>
      <c r="H215">
        <v>10537.38</v>
      </c>
      <c r="I215">
        <v>10581.89</v>
      </c>
      <c r="J215" s="29">
        <f t="shared" si="113"/>
        <v>4.2240101429387167E-3</v>
      </c>
      <c r="K215">
        <f t="shared" si="167"/>
        <v>4</v>
      </c>
      <c r="L215">
        <f t="shared" si="168"/>
        <v>5</v>
      </c>
    </row>
    <row r="216" spans="1:12">
      <c r="A216" s="1">
        <v>42706</v>
      </c>
      <c r="B216">
        <v>11.7</v>
      </c>
      <c r="C216" s="29">
        <f t="shared" ref="C216:C218" si="169">B216/B215-1</f>
        <v>-6.7911714770797493E-3</v>
      </c>
      <c r="D216" s="30">
        <f t="shared" ref="D216:D218" si="170">+E215*(1+J216)</f>
        <v>11.842635833485321</v>
      </c>
      <c r="E216">
        <v>11.871</v>
      </c>
      <c r="F216" s="29">
        <f t="shared" si="117"/>
        <v>-1.204426408874415E-2</v>
      </c>
      <c r="G216" s="29">
        <f t="shared" si="143"/>
        <v>-1.4404852160727954E-2</v>
      </c>
      <c r="H216">
        <v>10581.89</v>
      </c>
      <c r="I216">
        <v>10532.65</v>
      </c>
      <c r="J216" s="29">
        <f t="shared" si="113"/>
        <v>-4.6532330235903308E-3</v>
      </c>
      <c r="K216">
        <f t="shared" si="167"/>
        <v>5</v>
      </c>
      <c r="L216">
        <f t="shared" si="168"/>
        <v>1</v>
      </c>
    </row>
    <row r="217" spans="1:12">
      <c r="A217" s="1">
        <v>42709</v>
      </c>
      <c r="B217">
        <v>11.54</v>
      </c>
      <c r="C217" s="29">
        <f t="shared" si="169"/>
        <v>-1.3675213675213738E-2</v>
      </c>
      <c r="D217" s="30">
        <f t="shared" si="170"/>
        <v>11.686600602887214</v>
      </c>
      <c r="E217">
        <v>11.673</v>
      </c>
      <c r="F217" s="29">
        <f t="shared" si="117"/>
        <v>-1.2544332425546978E-2</v>
      </c>
      <c r="G217" s="29">
        <f t="shared" si="143"/>
        <v>-1.1393814786259004E-2</v>
      </c>
      <c r="H217">
        <v>10532.65</v>
      </c>
      <c r="I217">
        <v>10369.040000000001</v>
      </c>
      <c r="J217" s="29">
        <f t="shared" si="113"/>
        <v>-1.5533602654602463E-2</v>
      </c>
      <c r="K217">
        <f t="shared" si="167"/>
        <v>1</v>
      </c>
      <c r="L217">
        <f t="shared" si="168"/>
        <v>2</v>
      </c>
    </row>
    <row r="218" spans="1:12">
      <c r="A218" s="1">
        <v>42710</v>
      </c>
      <c r="B218">
        <v>11.56</v>
      </c>
      <c r="C218" s="29">
        <f t="shared" si="169"/>
        <v>1.7331022530331364E-3</v>
      </c>
      <c r="D218" s="30">
        <f t="shared" si="170"/>
        <v>11.669363810921743</v>
      </c>
      <c r="E218">
        <v>11.709</v>
      </c>
      <c r="F218" s="29">
        <f t="shared" si="117"/>
        <v>-9.3718743106959712E-3</v>
      </c>
      <c r="G218" s="29">
        <f t="shared" si="143"/>
        <v>-1.2725254078059578E-2</v>
      </c>
      <c r="H218">
        <v>10369.040000000001</v>
      </c>
      <c r="I218">
        <v>10365.81</v>
      </c>
      <c r="J218" s="29">
        <f t="shared" si="113"/>
        <v>-3.1150424725923109E-4</v>
      </c>
      <c r="K218">
        <f t="shared" ref="K218" si="171">WEEKDAY(A218,2)</f>
        <v>2</v>
      </c>
      <c r="L218">
        <f t="shared" ref="L218" si="172">K219</f>
        <v>0</v>
      </c>
    </row>
    <row r="219" spans="1:12">
      <c r="A219" s="1">
        <v>42711</v>
      </c>
    </row>
    <row r="220" spans="1:12">
      <c r="A220" s="1">
        <v>42712</v>
      </c>
    </row>
    <row r="221" spans="1:12">
      <c r="A221" s="1">
        <v>42713</v>
      </c>
    </row>
  </sheetData>
  <autoFilter ref="A2:L2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20"/>
  <sheetViews>
    <sheetView zoomScaleNormal="100" workbookViewId="0">
      <pane xSplit="1" ySplit="2" topLeftCell="B198" activePane="bottomRight" state="frozen"/>
      <selection pane="topRight" activeCell="B1" sqref="B1"/>
      <selection pane="bottomLeft" activeCell="A3" sqref="A3"/>
      <selection pane="bottomRight" activeCell="F206" sqref="F206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8" width="16.125" bestFit="1" customWidth="1"/>
    <col min="9" max="9" width="12.75" bestFit="1" customWidth="1"/>
    <col min="10" max="10" width="13.875" bestFit="1" customWidth="1"/>
  </cols>
  <sheetData>
    <row r="1" spans="1:12">
      <c r="H1" t="s">
        <v>61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352</v>
      </c>
    </row>
    <row r="3" spans="1:12">
      <c r="A3" s="1">
        <v>42401</v>
      </c>
      <c r="B3">
        <v>10.02</v>
      </c>
      <c r="E3">
        <v>10.1213</v>
      </c>
      <c r="G3" s="29">
        <f t="shared" ref="G3:G26" si="0">+B3/E3-1</f>
        <v>-1.0008595733749681E-2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10.220000000000001</v>
      </c>
      <c r="C4" s="29">
        <f t="shared" ref="C4:C80" si="1">B4/B3-1</f>
        <v>1.9960079840319445E-2</v>
      </c>
      <c r="D4" s="30">
        <f t="shared" ref="D4:D13" si="2">+E3*(1+J4)</f>
        <v>10.267057436845096</v>
      </c>
      <c r="E4">
        <v>10.2433</v>
      </c>
      <c r="F4" s="29">
        <f t="shared" ref="F4:F9" si="3">+B4/D4-1</f>
        <v>-4.583342124513945E-3</v>
      </c>
      <c r="G4" s="29">
        <f t="shared" si="0"/>
        <v>-2.2746575810528302E-3</v>
      </c>
      <c r="H4">
        <v>8734.08</v>
      </c>
      <c r="I4">
        <v>8859.86</v>
      </c>
      <c r="J4" s="29">
        <f t="shared" ref="J4:J10" si="4">+I4/H4-1</f>
        <v>1.440105884077103E-2</v>
      </c>
      <c r="K4">
        <f t="shared" ref="K4:K66" si="5">WEEKDAY(A4,2)</f>
        <v>2</v>
      </c>
      <c r="L4">
        <f t="shared" ref="L4:L66" si="6">K5</f>
        <v>3</v>
      </c>
    </row>
    <row r="5" spans="1:12">
      <c r="A5" s="1">
        <v>42403</v>
      </c>
      <c r="B5">
        <v>10.08</v>
      </c>
      <c r="C5" s="29">
        <f t="shared" si="1"/>
        <v>-1.3698630136986356E-2</v>
      </c>
      <c r="D5" s="30">
        <f t="shared" si="2"/>
        <v>10.150900736806225</v>
      </c>
      <c r="E5">
        <v>10.130000000000001</v>
      </c>
      <c r="F5" s="29">
        <f t="shared" si="3"/>
        <v>-6.9846744288558638E-3</v>
      </c>
      <c r="G5" s="29">
        <f t="shared" si="0"/>
        <v>-4.9358341559724295E-3</v>
      </c>
      <c r="H5">
        <v>8859.86</v>
      </c>
      <c r="I5">
        <v>8779.94</v>
      </c>
      <c r="J5" s="29">
        <f t="shared" si="4"/>
        <v>-9.0204585625506262E-3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10.199999999999999</v>
      </c>
      <c r="C6" s="29">
        <f t="shared" si="1"/>
        <v>1.1904761904761862E-2</v>
      </c>
      <c r="D6" s="30">
        <f t="shared" si="2"/>
        <v>10.237173363371504</v>
      </c>
      <c r="E6">
        <v>10.275</v>
      </c>
      <c r="F6" s="29">
        <f t="shared" si="3"/>
        <v>-3.6312136223569658E-3</v>
      </c>
      <c r="G6" s="29">
        <f t="shared" si="0"/>
        <v>-7.2992700729928028E-3</v>
      </c>
      <c r="H6">
        <v>8779.94</v>
      </c>
      <c r="I6">
        <v>8872.83</v>
      </c>
      <c r="J6" s="29">
        <f t="shared" si="4"/>
        <v>1.0579798950790087E-2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10.220000000000001</v>
      </c>
      <c r="C7" s="29">
        <f t="shared" si="1"/>
        <v>1.9607843137257053E-3</v>
      </c>
      <c r="D7" s="30">
        <f t="shared" si="2"/>
        <v>10.249754954169077</v>
      </c>
      <c r="E7">
        <v>10.304</v>
      </c>
      <c r="F7" s="29">
        <f t="shared" si="3"/>
        <v>-2.9029917595223553E-3</v>
      </c>
      <c r="G7" s="29">
        <f t="shared" si="0"/>
        <v>-8.152173913043459E-3</v>
      </c>
      <c r="H7">
        <v>8872.83</v>
      </c>
      <c r="I7">
        <v>8851.0300000000007</v>
      </c>
      <c r="J7" s="29">
        <f t="shared" si="4"/>
        <v>-2.4569387669998166E-3</v>
      </c>
      <c r="K7">
        <f t="shared" si="5"/>
        <v>5</v>
      </c>
      <c r="L7">
        <f t="shared" si="6"/>
        <v>4</v>
      </c>
    </row>
    <row r="8" spans="1:12">
      <c r="A8" s="1">
        <v>42411</v>
      </c>
      <c r="B8">
        <v>9.94</v>
      </c>
      <c r="C8" s="29">
        <f t="shared" si="1"/>
        <v>-2.7397260273972712E-2</v>
      </c>
      <c r="D8" s="30">
        <f t="shared" si="2"/>
        <v>10.304</v>
      </c>
      <c r="E8" s="31">
        <v>10.304</v>
      </c>
      <c r="F8" s="29">
        <f t="shared" si="3"/>
        <v>-3.532608695652184E-2</v>
      </c>
      <c r="G8" s="29">
        <f t="shared" si="0"/>
        <v>-3.532608695652184E-2</v>
      </c>
      <c r="H8">
        <v>8851.0300000000007</v>
      </c>
      <c r="I8">
        <v>8851.0300000000007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2">
      <c r="A9" s="1">
        <v>42412</v>
      </c>
      <c r="B9">
        <v>9.8800000000000008</v>
      </c>
      <c r="C9" s="29">
        <f t="shared" si="1"/>
        <v>-6.0362173038227551E-3</v>
      </c>
      <c r="D9" s="30">
        <f t="shared" si="2"/>
        <v>10.304</v>
      </c>
      <c r="E9" s="31">
        <v>10.304</v>
      </c>
      <c r="F9" s="29">
        <f t="shared" si="3"/>
        <v>-4.1149068322981264E-2</v>
      </c>
      <c r="G9" s="29">
        <f t="shared" si="0"/>
        <v>-4.1149068322981264E-2</v>
      </c>
      <c r="H9">
        <v>8851.0300000000007</v>
      </c>
      <c r="I9">
        <v>8851.0300000000007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2">
      <c r="A10" s="1">
        <v>42415</v>
      </c>
      <c r="B10">
        <v>10.24</v>
      </c>
      <c r="C10" s="29">
        <f t="shared" si="1"/>
        <v>3.6437246963562764E-2</v>
      </c>
      <c r="D10" s="30">
        <f t="shared" si="2"/>
        <v>10.214965173544773</v>
      </c>
      <c r="E10">
        <v>10.3</v>
      </c>
      <c r="F10" s="29">
        <f t="shared" ref="F10:F23" si="7">+B10/D10-1</f>
        <v>2.4507990022388793E-3</v>
      </c>
      <c r="G10" s="29">
        <f t="shared" si="0"/>
        <v>-5.8252427184466438E-3</v>
      </c>
      <c r="H10">
        <v>8851.0300000000007</v>
      </c>
      <c r="I10">
        <v>8774.5499999999993</v>
      </c>
      <c r="J10" s="29">
        <f t="shared" si="4"/>
        <v>-8.6408022569126608E-3</v>
      </c>
      <c r="K10">
        <f t="shared" si="5"/>
        <v>1</v>
      </c>
      <c r="L10">
        <f t="shared" si="6"/>
        <v>2</v>
      </c>
    </row>
    <row r="11" spans="1:12">
      <c r="A11" s="1">
        <v>42416</v>
      </c>
      <c r="B11">
        <v>10.48</v>
      </c>
      <c r="C11" s="29">
        <f t="shared" si="1"/>
        <v>2.34375E-2</v>
      </c>
      <c r="D11" s="30">
        <f t="shared" si="2"/>
        <v>10.556533041580481</v>
      </c>
      <c r="E11">
        <v>10.56</v>
      </c>
      <c r="F11" s="29">
        <f t="shared" si="7"/>
        <v>-7.2498273134777858E-3</v>
      </c>
      <c r="G11" s="29">
        <f t="shared" si="0"/>
        <v>-7.575757575757569E-3</v>
      </c>
      <c r="H11">
        <v>8774.5499999999993</v>
      </c>
      <c r="I11">
        <v>8993.09</v>
      </c>
      <c r="J11" s="29">
        <f t="shared" ref="J11:J23" si="8">+I11/H11-1</f>
        <v>2.4906120541794197E-2</v>
      </c>
      <c r="K11">
        <f t="shared" si="5"/>
        <v>2</v>
      </c>
      <c r="L11">
        <f t="shared" si="6"/>
        <v>3</v>
      </c>
    </row>
    <row r="12" spans="1:12">
      <c r="A12" s="1">
        <v>42417</v>
      </c>
      <c r="B12">
        <v>10.44</v>
      </c>
      <c r="C12" s="29">
        <f t="shared" si="1"/>
        <v>-3.8167938931298329E-3</v>
      </c>
      <c r="D12" s="30">
        <f t="shared" si="2"/>
        <v>10.624876477384303</v>
      </c>
      <c r="E12">
        <v>10.625999999999999</v>
      </c>
      <c r="F12" s="29">
        <f t="shared" si="7"/>
        <v>-1.7400341338351E-2</v>
      </c>
      <c r="G12" s="29">
        <f t="shared" si="0"/>
        <v>-1.7504234895539206E-2</v>
      </c>
      <c r="H12">
        <v>8993.09</v>
      </c>
      <c r="I12">
        <v>9048.34</v>
      </c>
      <c r="J12" s="29">
        <f t="shared" si="8"/>
        <v>6.1436058129074045E-3</v>
      </c>
      <c r="K12">
        <f t="shared" si="5"/>
        <v>3</v>
      </c>
      <c r="L12">
        <f t="shared" si="6"/>
        <v>4</v>
      </c>
    </row>
    <row r="13" spans="1:12">
      <c r="A13" s="1">
        <v>42418</v>
      </c>
      <c r="B13">
        <v>10.58</v>
      </c>
      <c r="C13" s="29">
        <f t="shared" si="1"/>
        <v>1.3409961685823868E-2</v>
      </c>
      <c r="D13" s="30">
        <f t="shared" si="2"/>
        <v>10.588972459036684</v>
      </c>
      <c r="E13">
        <v>10.55</v>
      </c>
      <c r="F13" s="29">
        <f t="shared" si="7"/>
        <v>-8.4733991625662863E-4</v>
      </c>
      <c r="G13" s="29">
        <f t="shared" si="0"/>
        <v>2.8436018957345155E-3</v>
      </c>
      <c r="H13">
        <v>9048.34</v>
      </c>
      <c r="I13">
        <v>9016.81</v>
      </c>
      <c r="J13" s="29">
        <f t="shared" si="8"/>
        <v>-3.4846170678821675E-3</v>
      </c>
      <c r="K13">
        <f t="shared" si="5"/>
        <v>4</v>
      </c>
      <c r="L13">
        <f t="shared" si="6"/>
        <v>5</v>
      </c>
    </row>
    <row r="14" spans="1:12">
      <c r="A14" s="1">
        <v>42419</v>
      </c>
      <c r="B14">
        <v>10.5</v>
      </c>
      <c r="C14" s="29">
        <f t="shared" si="1"/>
        <v>-7.5614366729678251E-3</v>
      </c>
      <c r="D14" s="30">
        <f t="shared" ref="D14:D31" si="9">+E13*(1+J14)</f>
        <v>10.528787231848073</v>
      </c>
      <c r="E14">
        <v>10.513</v>
      </c>
      <c r="F14" s="29">
        <f t="shared" si="7"/>
        <v>-2.7341450837752301E-3</v>
      </c>
      <c r="G14" s="29">
        <f t="shared" si="0"/>
        <v>-1.2365642537810473E-3</v>
      </c>
      <c r="H14">
        <v>9016.81</v>
      </c>
      <c r="I14">
        <v>8998.68</v>
      </c>
      <c r="J14" s="29">
        <f t="shared" si="8"/>
        <v>-2.0106889243534098E-3</v>
      </c>
      <c r="K14">
        <f t="shared" si="5"/>
        <v>5</v>
      </c>
      <c r="L14">
        <f t="shared" si="6"/>
        <v>1</v>
      </c>
    </row>
    <row r="15" spans="1:12">
      <c r="A15" s="1">
        <v>42422</v>
      </c>
      <c r="B15">
        <v>10.74</v>
      </c>
      <c r="C15" s="29">
        <f t="shared" si="1"/>
        <v>2.2857142857142909E-2</v>
      </c>
      <c r="D15" s="30">
        <f t="shared" si="9"/>
        <v>10.74201841047798</v>
      </c>
      <c r="E15">
        <v>10.743</v>
      </c>
      <c r="F15" s="29">
        <f t="shared" si="7"/>
        <v>-1.8789862396917378E-4</v>
      </c>
      <c r="G15" s="29">
        <f t="shared" si="0"/>
        <v>-2.7925160569675089E-4</v>
      </c>
      <c r="H15">
        <v>8998.68</v>
      </c>
      <c r="I15">
        <v>9194.7099999999991</v>
      </c>
      <c r="J15" s="29">
        <f t="shared" si="8"/>
        <v>2.1784306142678567E-2</v>
      </c>
      <c r="K15">
        <f t="shared" si="5"/>
        <v>1</v>
      </c>
      <c r="L15">
        <f t="shared" si="6"/>
        <v>2</v>
      </c>
    </row>
    <row r="16" spans="1:12">
      <c r="A16" s="1">
        <v>42423</v>
      </c>
      <c r="B16">
        <v>10.58</v>
      </c>
      <c r="C16" s="29">
        <f t="shared" si="1"/>
        <v>-1.4897579143389184E-2</v>
      </c>
      <c r="D16" s="30">
        <f t="shared" si="9"/>
        <v>10.627738403930087</v>
      </c>
      <c r="E16">
        <v>10.603</v>
      </c>
      <c r="F16" s="29">
        <f t="shared" si="7"/>
        <v>-4.491868553372802E-3</v>
      </c>
      <c r="G16" s="29">
        <f t="shared" si="0"/>
        <v>-2.1691973969630851E-3</v>
      </c>
      <c r="H16">
        <v>9194.7099999999991</v>
      </c>
      <c r="I16">
        <v>9096.06</v>
      </c>
      <c r="J16" s="29">
        <f t="shared" si="8"/>
        <v>-1.0728995259230545E-2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10.66</v>
      </c>
      <c r="C17" s="29">
        <f t="shared" si="1"/>
        <v>7.5614366729679361E-3</v>
      </c>
      <c r="D17" s="30">
        <f t="shared" si="9"/>
        <v>10.670270788671141</v>
      </c>
      <c r="E17">
        <v>10.670999999999999</v>
      </c>
      <c r="F17" s="29">
        <f t="shared" si="7"/>
        <v>-9.6256120154381009E-4</v>
      </c>
      <c r="G17" s="29">
        <f t="shared" si="0"/>
        <v>-1.0308312248148432E-3</v>
      </c>
      <c r="H17">
        <v>9096.06</v>
      </c>
      <c r="I17">
        <v>9153.77</v>
      </c>
      <c r="J17" s="29">
        <f t="shared" si="8"/>
        <v>6.3445052033519467E-3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10.199999999999999</v>
      </c>
      <c r="C18" s="29">
        <f t="shared" si="1"/>
        <v>-4.3151969981238381E-2</v>
      </c>
      <c r="D18" s="30">
        <f t="shared" si="9"/>
        <v>10.178389363071172</v>
      </c>
      <c r="E18">
        <v>10.161</v>
      </c>
      <c r="F18" s="29">
        <f t="shared" si="7"/>
        <v>2.1231882725212259E-3</v>
      </c>
      <c r="G18" s="29">
        <f t="shared" si="0"/>
        <v>3.8382049010923236E-3</v>
      </c>
      <c r="H18">
        <v>9153.77</v>
      </c>
      <c r="I18">
        <v>8731.2000000000007</v>
      </c>
      <c r="J18" s="29">
        <f t="shared" si="8"/>
        <v>-4.6163493292927349E-2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10.4</v>
      </c>
      <c r="C19" s="29">
        <f t="shared" si="1"/>
        <v>1.9607843137255054E-2</v>
      </c>
      <c r="D19" s="30">
        <f t="shared" si="9"/>
        <v>10.265714905167675</v>
      </c>
      <c r="E19">
        <v>10.276</v>
      </c>
      <c r="F19" s="29">
        <f t="shared" si="7"/>
        <v>1.3080929684178955E-2</v>
      </c>
      <c r="G19" s="29">
        <f t="shared" si="0"/>
        <v>1.2066952121448038E-2</v>
      </c>
      <c r="H19">
        <v>8731.2000000000007</v>
      </c>
      <c r="I19">
        <v>8821.18</v>
      </c>
      <c r="J19" s="29">
        <f t="shared" si="8"/>
        <v>1.0305570826461441E-2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10.18</v>
      </c>
      <c r="C20" s="29">
        <f t="shared" si="1"/>
        <v>-2.115384615384619E-2</v>
      </c>
      <c r="D20" s="30">
        <f t="shared" si="9"/>
        <v>10.20109541807332</v>
      </c>
      <c r="E20">
        <v>10.198</v>
      </c>
      <c r="F20" s="29">
        <f t="shared" si="7"/>
        <v>-2.0679561565463134E-3</v>
      </c>
      <c r="G20" s="29">
        <f t="shared" si="0"/>
        <v>-1.7650519709747625E-3</v>
      </c>
      <c r="H20">
        <v>8821.18</v>
      </c>
      <c r="I20">
        <v>8756.880000000001</v>
      </c>
      <c r="J20" s="29">
        <f t="shared" si="8"/>
        <v>-7.2892742240833197E-3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10.36</v>
      </c>
      <c r="C21" s="29">
        <f t="shared" si="1"/>
        <v>1.7681728880157177E-2</v>
      </c>
      <c r="D21" s="30">
        <f t="shared" si="9"/>
        <v>10.332566066909674</v>
      </c>
      <c r="E21">
        <v>10.329000000000001</v>
      </c>
      <c r="F21" s="29">
        <f t="shared" si="7"/>
        <v>2.6550938956184655E-3</v>
      </c>
      <c r="G21" s="29">
        <f t="shared" si="0"/>
        <v>3.0012585923127055E-3</v>
      </c>
      <c r="H21">
        <v>8756.880000000001</v>
      </c>
      <c r="I21">
        <v>8872.43</v>
      </c>
      <c r="J21" s="29">
        <f t="shared" si="8"/>
        <v>1.3195338979179683E-2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10.64</v>
      </c>
      <c r="C22" s="29">
        <f t="shared" si="1"/>
        <v>2.7027027027027195E-2</v>
      </c>
      <c r="D22" s="30">
        <f t="shared" si="9"/>
        <v>10.648133402010497</v>
      </c>
      <c r="E22">
        <v>10.648133402010497</v>
      </c>
      <c r="F22" s="29">
        <f t="shared" si="7"/>
        <v>-7.6383359443643606E-4</v>
      </c>
      <c r="G22" s="29">
        <f t="shared" si="0"/>
        <v>-7.6383359443643606E-4</v>
      </c>
      <c r="H22">
        <v>8872.43</v>
      </c>
      <c r="I22">
        <v>9146.56</v>
      </c>
      <c r="J22" s="29">
        <f t="shared" si="8"/>
        <v>3.0896834350904845E-2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10.72</v>
      </c>
      <c r="C23" s="29">
        <f t="shared" si="1"/>
        <v>7.5187969924812581E-3</v>
      </c>
      <c r="D23" s="30">
        <f t="shared" si="9"/>
        <v>10.676329553459425</v>
      </c>
      <c r="E23">
        <v>10.685</v>
      </c>
      <c r="F23" s="29">
        <f t="shared" si="7"/>
        <v>4.0903988886729081E-3</v>
      </c>
      <c r="G23" s="29">
        <f t="shared" si="0"/>
        <v>3.2756200280767978E-3</v>
      </c>
      <c r="H23">
        <v>9146.56</v>
      </c>
      <c r="I23">
        <v>9170.7800000000007</v>
      </c>
      <c r="J23" s="29">
        <f t="shared" si="8"/>
        <v>2.6479900640241638E-3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11</v>
      </c>
      <c r="C24" s="29">
        <f t="shared" si="1"/>
        <v>2.6119402985074647E-2</v>
      </c>
      <c r="D24" s="30">
        <f t="shared" si="9"/>
        <v>10.987020733241883</v>
      </c>
      <c r="E24">
        <v>11.04</v>
      </c>
      <c r="F24" s="29">
        <f t="shared" ref="F24:F31" si="10">+B24/D24-1</f>
        <v>1.1813272290319698E-3</v>
      </c>
      <c r="G24" s="29">
        <f t="shared" si="0"/>
        <v>-3.6231884057970065E-3</v>
      </c>
      <c r="H24">
        <v>9170.7800000000007</v>
      </c>
      <c r="I24">
        <v>9430</v>
      </c>
      <c r="J24" s="29">
        <f t="shared" ref="J24:J54" si="11">+I24/H24-1</f>
        <v>2.8265861791472391E-2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10.94</v>
      </c>
      <c r="C25" s="29">
        <f t="shared" si="1"/>
        <v>-5.4545454545454897E-3</v>
      </c>
      <c r="D25" s="30">
        <f t="shared" si="9"/>
        <v>10.978638193415453</v>
      </c>
      <c r="E25">
        <v>10.975</v>
      </c>
      <c r="F25" s="29">
        <f t="shared" si="10"/>
        <v>-3.5193976461148635E-3</v>
      </c>
      <c r="G25" s="29">
        <f t="shared" si="0"/>
        <v>-3.1890660592255315E-3</v>
      </c>
      <c r="H25">
        <v>9434.82</v>
      </c>
      <c r="I25">
        <v>9382.3799999999992</v>
      </c>
      <c r="J25" s="29">
        <f t="shared" si="11"/>
        <v>-5.558134654397251E-3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10.96</v>
      </c>
      <c r="C26" s="29">
        <f t="shared" si="1"/>
        <v>1.8281535648996261E-3</v>
      </c>
      <c r="D26" s="30">
        <f t="shared" si="9"/>
        <v>11.003541798562839</v>
      </c>
      <c r="E26">
        <v>11.042999999999999</v>
      </c>
      <c r="F26" s="29">
        <f t="shared" si="10"/>
        <v>-3.9570712194254565E-3</v>
      </c>
      <c r="G26" s="29">
        <f t="shared" si="0"/>
        <v>-7.5160735307433502E-3</v>
      </c>
      <c r="H26">
        <v>9382.3799999999992</v>
      </c>
      <c r="I26">
        <v>9406.7800000000007</v>
      </c>
      <c r="J26" s="29">
        <f t="shared" si="11"/>
        <v>2.6006194590286746E-3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10.9</v>
      </c>
      <c r="C27" s="29">
        <f t="shared" si="1"/>
        <v>-5.4744525547445466E-3</v>
      </c>
      <c r="D27" s="30">
        <f t="shared" si="9"/>
        <v>11.02070686993849</v>
      </c>
      <c r="E27">
        <v>11.003</v>
      </c>
      <c r="F27" s="29">
        <f t="shared" si="10"/>
        <v>-1.0952733918342838E-2</v>
      </c>
      <c r="G27" s="29">
        <f t="shared" ref="G27:G53" si="12">+B27/E27-1</f>
        <v>-9.3610833409070171E-3</v>
      </c>
      <c r="H27">
        <v>9406.7800000000007</v>
      </c>
      <c r="I27">
        <v>9387.7900000000009</v>
      </c>
      <c r="J27" s="29">
        <f t="shared" si="11"/>
        <v>-2.018756684008749E-3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10.74</v>
      </c>
      <c r="C28" s="29">
        <f t="shared" si="1"/>
        <v>-1.4678899082568808E-2</v>
      </c>
      <c r="D28" s="30">
        <f t="shared" si="9"/>
        <v>10.791397309696958</v>
      </c>
      <c r="E28">
        <v>10.786</v>
      </c>
      <c r="F28" s="29">
        <f t="shared" si="10"/>
        <v>-4.7628039466930394E-3</v>
      </c>
      <c r="G28" s="29">
        <f t="shared" si="12"/>
        <v>-4.2647876877432989E-3</v>
      </c>
      <c r="H28">
        <v>9387.7900000000009</v>
      </c>
      <c r="I28">
        <v>9207.25</v>
      </c>
      <c r="J28" s="29">
        <f t="shared" si="11"/>
        <v>-1.9231363292106063E-2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10.88</v>
      </c>
      <c r="C29" s="29">
        <f t="shared" si="1"/>
        <v>1.3035381750465591E-2</v>
      </c>
      <c r="D29" s="30">
        <f t="shared" si="9"/>
        <v>10.820253728311927</v>
      </c>
      <c r="E29">
        <v>10.861000000000001</v>
      </c>
      <c r="F29" s="29">
        <f t="shared" si="10"/>
        <v>5.5217070863822215E-3</v>
      </c>
      <c r="G29" s="29">
        <f t="shared" si="12"/>
        <v>1.7493785102660198E-3</v>
      </c>
      <c r="H29">
        <v>9207.25</v>
      </c>
      <c r="I29">
        <v>9236.49</v>
      </c>
      <c r="J29" s="29">
        <f t="shared" si="11"/>
        <v>3.1757582340004031E-3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10.94</v>
      </c>
      <c r="C30" s="29">
        <f t="shared" si="1"/>
        <v>5.5147058823528106E-3</v>
      </c>
      <c r="D30" s="30">
        <f t="shared" si="9"/>
        <v>10.909810761447259</v>
      </c>
      <c r="E30">
        <v>10.91</v>
      </c>
      <c r="F30" s="29">
        <f t="shared" si="10"/>
        <v>2.7671642719433454E-3</v>
      </c>
      <c r="G30" s="29">
        <f t="shared" si="12"/>
        <v>2.74977085242889E-3</v>
      </c>
      <c r="H30">
        <v>9236.49</v>
      </c>
      <c r="I30">
        <v>9278</v>
      </c>
      <c r="J30" s="29">
        <f t="shared" si="11"/>
        <v>4.494131428713688E-3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10.88</v>
      </c>
      <c r="C31" s="29">
        <f t="shared" si="1"/>
        <v>-5.4844606946982122E-3</v>
      </c>
      <c r="D31" s="30">
        <f t="shared" si="9"/>
        <v>10.992348275490409</v>
      </c>
      <c r="E31">
        <v>10.996</v>
      </c>
      <c r="F31" s="29">
        <f t="shared" si="10"/>
        <v>-1.0220589147535541E-2</v>
      </c>
      <c r="G31" s="29">
        <f t="shared" si="12"/>
        <v>-1.0549290651145848E-2</v>
      </c>
      <c r="H31">
        <v>9278</v>
      </c>
      <c r="I31">
        <v>9348.0300000000007</v>
      </c>
      <c r="J31" s="29">
        <f t="shared" si="11"/>
        <v>7.5479629230439382E-3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11</v>
      </c>
      <c r="C32" s="29">
        <f t="shared" si="1"/>
        <v>1.1029411764705843E-2</v>
      </c>
      <c r="D32" s="30">
        <f t="shared" ref="D32:D53" si="13">+E31*(1+J32)</f>
        <v>11.165985757426967</v>
      </c>
      <c r="E32">
        <v>11.119</v>
      </c>
      <c r="F32" s="29">
        <f t="shared" ref="F32:F39" si="14">+B32/D32-1</f>
        <v>-1.4865302628257693E-2</v>
      </c>
      <c r="G32" s="29">
        <f t="shared" si="12"/>
        <v>-1.0702401295080488E-2</v>
      </c>
      <c r="H32">
        <v>9348.0300000000007</v>
      </c>
      <c r="I32">
        <v>9492.5400000000009</v>
      </c>
      <c r="J32" s="29">
        <f t="shared" si="11"/>
        <v>1.5458872083208952E-2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11.18</v>
      </c>
      <c r="C33" s="29">
        <f t="shared" si="1"/>
        <v>1.6363636363636358E-2</v>
      </c>
      <c r="D33" s="30">
        <f t="shared" si="13"/>
        <v>11.108774194262018</v>
      </c>
      <c r="E33">
        <v>11.108000000000001</v>
      </c>
      <c r="F33" s="29">
        <f t="shared" si="14"/>
        <v>6.4116710352049022E-3</v>
      </c>
      <c r="G33" s="29">
        <f t="shared" si="12"/>
        <v>6.4818149081742327E-3</v>
      </c>
      <c r="H33">
        <v>9492.5400000000009</v>
      </c>
      <c r="I33">
        <v>9483.81</v>
      </c>
      <c r="J33" s="29">
        <f t="shared" si="11"/>
        <v>-9.1966955103706116E-4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11.32</v>
      </c>
      <c r="C34" s="29">
        <f t="shared" si="1"/>
        <v>1.2522361359570633E-2</v>
      </c>
      <c r="D34" s="30">
        <f t="shared" si="13"/>
        <v>11.163728514173101</v>
      </c>
      <c r="E34">
        <v>11.269</v>
      </c>
      <c r="F34" s="29">
        <f t="shared" si="14"/>
        <v>1.399814458301285E-2</v>
      </c>
      <c r="G34" s="29">
        <f t="shared" si="12"/>
        <v>4.5256899458692157E-3</v>
      </c>
      <c r="H34">
        <v>9483.81</v>
      </c>
      <c r="I34">
        <v>9531.39</v>
      </c>
      <c r="J34" s="29">
        <f t="shared" si="11"/>
        <v>5.0169710274667878E-3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11.48</v>
      </c>
      <c r="C35" s="29">
        <f t="shared" si="1"/>
        <v>1.4134275618374659E-2</v>
      </c>
      <c r="D35" s="30">
        <f t="shared" si="13"/>
        <v>11.519542029021999</v>
      </c>
      <c r="E35">
        <v>11.494999999999999</v>
      </c>
      <c r="F35" s="29">
        <f t="shared" si="14"/>
        <v>-3.4326042582575322E-3</v>
      </c>
      <c r="G35" s="29">
        <f t="shared" si="12"/>
        <v>-1.3049151805131221E-3</v>
      </c>
      <c r="H35">
        <v>9531.39</v>
      </c>
      <c r="I35">
        <v>9743.2999999999993</v>
      </c>
      <c r="J35" s="29">
        <f t="shared" si="11"/>
        <v>2.2232853760049576E-2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11.36</v>
      </c>
      <c r="C36" s="29">
        <f t="shared" si="1"/>
        <v>-1.0452961672474004E-2</v>
      </c>
      <c r="D36" s="30">
        <f t="shared" si="13"/>
        <v>11.405619482105653</v>
      </c>
      <c r="E36">
        <v>11.39</v>
      </c>
      <c r="F36" s="29">
        <f t="shared" si="14"/>
        <v>-3.9997373380048495E-3</v>
      </c>
      <c r="G36" s="29">
        <f t="shared" si="12"/>
        <v>-2.6338893766463256E-3</v>
      </c>
      <c r="H36">
        <v>9743.2999999999993</v>
      </c>
      <c r="I36">
        <v>9667.5400000000009</v>
      </c>
      <c r="J36" s="29">
        <f t="shared" si="11"/>
        <v>-7.7755996428313656E-3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11.32</v>
      </c>
      <c r="C37" s="29">
        <f t="shared" si="1"/>
        <v>-3.5211267605632646E-3</v>
      </c>
      <c r="D37" s="30">
        <f t="shared" si="13"/>
        <v>11.39973167941379</v>
      </c>
      <c r="E37">
        <v>11.382999999999999</v>
      </c>
      <c r="F37" s="29">
        <f t="shared" si="14"/>
        <v>-6.9941715871938426E-3</v>
      </c>
      <c r="G37" s="29">
        <f t="shared" si="12"/>
        <v>-5.5345690942633086E-3</v>
      </c>
      <c r="H37">
        <v>9667.5400000000009</v>
      </c>
      <c r="I37">
        <v>9675.7999999999993</v>
      </c>
      <c r="J37" s="29">
        <f t="shared" si="11"/>
        <v>8.5440556749682983E-4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11.16</v>
      </c>
      <c r="C38" s="29">
        <f t="shared" si="1"/>
        <v>-1.4134275618374548E-2</v>
      </c>
      <c r="D38" s="30">
        <f t="shared" si="13"/>
        <v>11.220298321585812</v>
      </c>
      <c r="E38">
        <v>11.191000000000001</v>
      </c>
      <c r="F38" s="29">
        <f t="shared" si="14"/>
        <v>-5.3740390725448561E-3</v>
      </c>
      <c r="G38" s="29">
        <f t="shared" si="12"/>
        <v>-2.7700831024931594E-3</v>
      </c>
      <c r="H38">
        <v>9675.7999999999993</v>
      </c>
      <c r="I38">
        <v>9537.5</v>
      </c>
      <c r="J38" s="29">
        <f t="shared" si="11"/>
        <v>-1.4293391760887952E-2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11.16</v>
      </c>
      <c r="C39" s="29">
        <f t="shared" si="1"/>
        <v>0</v>
      </c>
      <c r="D39" s="30">
        <f t="shared" si="13"/>
        <v>11.242733807601573</v>
      </c>
      <c r="F39" s="29">
        <f t="shared" si="14"/>
        <v>-7.3588692054270544E-3</v>
      </c>
      <c r="H39">
        <v>9537.5</v>
      </c>
      <c r="I39">
        <v>9581.59</v>
      </c>
      <c r="J39" s="29">
        <f t="shared" si="11"/>
        <v>4.6228047182175214E-3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11.1</v>
      </c>
      <c r="C40" s="29">
        <f t="shared" si="1"/>
        <v>-5.3763440860215006E-3</v>
      </c>
      <c r="E40">
        <v>11.045999999999999</v>
      </c>
      <c r="G40" s="29">
        <f t="shared" si="12"/>
        <v>4.8886474741989261E-3</v>
      </c>
      <c r="H40">
        <v>9581.59</v>
      </c>
      <c r="I40">
        <v>9476.58</v>
      </c>
      <c r="J40" s="29">
        <f t="shared" si="11"/>
        <v>-1.0959558904106714E-2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11.44</v>
      </c>
      <c r="C41" s="29">
        <f t="shared" si="1"/>
        <v>3.063063063063054E-2</v>
      </c>
      <c r="D41" s="30">
        <f t="shared" si="13"/>
        <v>11.289123461890131</v>
      </c>
      <c r="E41">
        <v>11.333</v>
      </c>
      <c r="F41" s="29">
        <f t="shared" ref="F41:F53" si="15">+B41/D41-1</f>
        <v>1.3364769959261835E-2</v>
      </c>
      <c r="G41" s="29">
        <f t="shared" si="12"/>
        <v>9.4414541604164182E-3</v>
      </c>
      <c r="H41">
        <v>9416.59</v>
      </c>
      <c r="I41">
        <v>9623.85</v>
      </c>
      <c r="J41" s="29">
        <f t="shared" si="11"/>
        <v>2.2010090701623408E-2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11.36</v>
      </c>
      <c r="C42" s="29">
        <f t="shared" si="1"/>
        <v>-6.9930069930069783E-3</v>
      </c>
      <c r="D42" s="30">
        <f t="shared" si="13"/>
        <v>11.321541998264728</v>
      </c>
      <c r="E42">
        <v>11.35</v>
      </c>
      <c r="F42" s="29">
        <f t="shared" si="15"/>
        <v>3.3968872562735175E-3</v>
      </c>
      <c r="G42" s="29">
        <f t="shared" si="12"/>
        <v>8.8105726872234058E-4</v>
      </c>
      <c r="H42">
        <v>9623.85</v>
      </c>
      <c r="I42">
        <v>9614.1200000000008</v>
      </c>
      <c r="J42" s="29">
        <f t="shared" si="11"/>
        <v>-1.0110298892854752E-3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11.32</v>
      </c>
      <c r="C43" s="29">
        <f t="shared" si="1"/>
        <v>-3.5211267605632646E-3</v>
      </c>
      <c r="D43" s="30">
        <f t="shared" si="13"/>
        <v>11.401849987310332</v>
      </c>
      <c r="E43">
        <v>11.404999999999999</v>
      </c>
      <c r="F43" s="29">
        <f t="shared" si="15"/>
        <v>-7.1786584985266133E-3</v>
      </c>
      <c r="G43" s="29">
        <f t="shared" si="12"/>
        <v>-7.4528715475667973E-3</v>
      </c>
      <c r="H43">
        <v>9614.1200000000008</v>
      </c>
      <c r="I43">
        <v>9658.0400000000009</v>
      </c>
      <c r="J43" s="29">
        <f t="shared" si="11"/>
        <v>4.5682808202935909E-3</v>
      </c>
      <c r="K43">
        <f t="shared" si="5"/>
        <v>4</v>
      </c>
      <c r="L43">
        <f t="shared" si="6"/>
        <v>2</v>
      </c>
    </row>
    <row r="44" spans="1:12">
      <c r="A44" s="1">
        <v>42465</v>
      </c>
      <c r="B44">
        <v>11.36</v>
      </c>
      <c r="C44" s="29">
        <f t="shared" si="1"/>
        <v>3.5335689045936647E-3</v>
      </c>
      <c r="D44" s="30">
        <f t="shared" si="13"/>
        <v>11.462024763823713</v>
      </c>
      <c r="E44">
        <v>11.452</v>
      </c>
      <c r="F44" s="29">
        <f t="shared" si="15"/>
        <v>-8.9011117953368135E-3</v>
      </c>
      <c r="G44" s="29">
        <f t="shared" si="12"/>
        <v>-8.0335312609152165E-3</v>
      </c>
      <c r="H44">
        <v>9658.0400000000009</v>
      </c>
      <c r="I44">
        <v>9706.33</v>
      </c>
      <c r="J44" s="29">
        <f t="shared" si="11"/>
        <v>4.9999792918644648E-3</v>
      </c>
      <c r="K44">
        <f t="shared" si="5"/>
        <v>2</v>
      </c>
      <c r="L44">
        <f t="shared" si="6"/>
        <v>3</v>
      </c>
    </row>
    <row r="45" spans="1:12">
      <c r="A45" s="1">
        <v>42466</v>
      </c>
      <c r="B45">
        <v>11.32</v>
      </c>
      <c r="C45" s="29">
        <f t="shared" si="1"/>
        <v>-3.5211267605632646E-3</v>
      </c>
      <c r="D45" s="30">
        <f t="shared" si="13"/>
        <v>11.395921795364467</v>
      </c>
      <c r="E45">
        <v>11.382999999999999</v>
      </c>
      <c r="F45" s="29">
        <f t="shared" si="15"/>
        <v>-6.662189924412254E-3</v>
      </c>
      <c r="G45" s="29">
        <f t="shared" si="12"/>
        <v>-5.5345690942633086E-3</v>
      </c>
      <c r="H45">
        <v>9706.33</v>
      </c>
      <c r="I45">
        <v>9658.7999999999993</v>
      </c>
      <c r="J45" s="29">
        <f t="shared" si="11"/>
        <v>-4.896804456473336E-3</v>
      </c>
      <c r="K45">
        <f t="shared" si="5"/>
        <v>3</v>
      </c>
      <c r="L45">
        <f t="shared" si="6"/>
        <v>4</v>
      </c>
    </row>
    <row r="46" spans="1:12">
      <c r="A46" s="1">
        <v>42467</v>
      </c>
      <c r="B46">
        <v>11.16</v>
      </c>
      <c r="C46" s="29">
        <f t="shared" si="1"/>
        <v>-1.4134275618374548E-2</v>
      </c>
      <c r="D46" s="30">
        <f t="shared" si="13"/>
        <v>11.245880269805774</v>
      </c>
      <c r="E46">
        <v>11.260999999999999</v>
      </c>
      <c r="F46" s="29">
        <f t="shared" si="15"/>
        <v>-7.6365982693551437E-3</v>
      </c>
      <c r="G46" s="29">
        <f t="shared" si="12"/>
        <v>-8.9690080809874395E-3</v>
      </c>
      <c r="H46">
        <v>9658.7999999999993</v>
      </c>
      <c r="I46">
        <v>9542.4500000000007</v>
      </c>
      <c r="J46" s="29">
        <f t="shared" si="11"/>
        <v>-1.2046009856296669E-2</v>
      </c>
      <c r="K46">
        <f t="shared" si="5"/>
        <v>4</v>
      </c>
      <c r="L46">
        <f t="shared" si="6"/>
        <v>5</v>
      </c>
    </row>
    <row r="47" spans="1:12">
      <c r="A47" s="1">
        <v>42468</v>
      </c>
      <c r="B47">
        <v>11.2</v>
      </c>
      <c r="C47" s="29">
        <f t="shared" si="1"/>
        <v>3.5842293906809264E-3</v>
      </c>
      <c r="D47" s="30">
        <f t="shared" si="13"/>
        <v>11.194312816939046</v>
      </c>
      <c r="E47">
        <v>11.177</v>
      </c>
      <c r="F47" s="29">
        <f t="shared" si="15"/>
        <v>5.0804217766242665E-4</v>
      </c>
      <c r="G47" s="29">
        <f t="shared" si="12"/>
        <v>2.0577972622348728E-3</v>
      </c>
      <c r="H47">
        <v>9542.4500000000007</v>
      </c>
      <c r="I47">
        <v>9485.94</v>
      </c>
      <c r="J47" s="29">
        <f t="shared" si="11"/>
        <v>-5.9219592452671721E-3</v>
      </c>
      <c r="K47">
        <f t="shared" si="5"/>
        <v>5</v>
      </c>
      <c r="L47">
        <f t="shared" si="6"/>
        <v>1</v>
      </c>
    </row>
    <row r="48" spans="1:12">
      <c r="A48" s="1">
        <v>42471</v>
      </c>
      <c r="B48">
        <v>11.3</v>
      </c>
      <c r="C48" s="29">
        <f t="shared" si="1"/>
        <v>8.9285714285716189E-3</v>
      </c>
      <c r="D48" s="30">
        <f t="shared" si="13"/>
        <v>11.288358312407627</v>
      </c>
      <c r="E48">
        <v>11.305</v>
      </c>
      <c r="F48" s="29">
        <f t="shared" si="15"/>
        <v>1.0313003246518182E-3</v>
      </c>
      <c r="G48" s="29">
        <f t="shared" si="12"/>
        <v>-4.4228217602826359E-4</v>
      </c>
      <c r="H48">
        <v>9485.94</v>
      </c>
      <c r="I48">
        <v>9580.4500000000007</v>
      </c>
      <c r="J48" s="29">
        <f t="shared" si="11"/>
        <v>9.9631665391095581E-3</v>
      </c>
      <c r="K48">
        <f t="shared" si="5"/>
        <v>1</v>
      </c>
      <c r="L48">
        <f t="shared" si="6"/>
        <v>2</v>
      </c>
    </row>
    <row r="49" spans="1:12">
      <c r="A49" s="1">
        <v>42472</v>
      </c>
      <c r="B49">
        <v>11.3</v>
      </c>
      <c r="C49" s="29">
        <f t="shared" si="1"/>
        <v>0</v>
      </c>
      <c r="D49" s="30">
        <f t="shared" si="13"/>
        <v>11.283630069568757</v>
      </c>
      <c r="E49">
        <v>11.282999999999999</v>
      </c>
      <c r="F49" s="29">
        <f t="shared" si="15"/>
        <v>1.4507680888433683E-3</v>
      </c>
      <c r="G49" s="29">
        <f t="shared" si="12"/>
        <v>1.5066914827617239E-3</v>
      </c>
      <c r="H49">
        <v>9580.4500000000007</v>
      </c>
      <c r="I49">
        <v>9562.34</v>
      </c>
      <c r="J49" s="29">
        <f t="shared" si="11"/>
        <v>-1.8903078665407635E-3</v>
      </c>
      <c r="K49">
        <f t="shared" si="5"/>
        <v>2</v>
      </c>
      <c r="L49">
        <f t="shared" si="6"/>
        <v>3</v>
      </c>
    </row>
    <row r="50" spans="1:12">
      <c r="A50" s="1">
        <v>42473</v>
      </c>
      <c r="B50">
        <v>11.5</v>
      </c>
      <c r="C50" s="29">
        <f t="shared" si="1"/>
        <v>1.7699115044247815E-2</v>
      </c>
      <c r="D50" s="30">
        <f t="shared" si="13"/>
        <v>11.414551656812035</v>
      </c>
      <c r="E50">
        <v>11.411</v>
      </c>
      <c r="F50" s="29">
        <f t="shared" si="15"/>
        <v>7.4859132234923464E-3</v>
      </c>
      <c r="G50" s="29">
        <f t="shared" si="12"/>
        <v>7.7994917185173485E-3</v>
      </c>
      <c r="H50">
        <v>9562.34</v>
      </c>
      <c r="I50">
        <v>9673.83</v>
      </c>
      <c r="J50" s="29">
        <f t="shared" si="11"/>
        <v>1.1659280050698939E-2</v>
      </c>
      <c r="K50">
        <f t="shared" si="5"/>
        <v>3</v>
      </c>
      <c r="L50">
        <f t="shared" si="6"/>
        <v>4</v>
      </c>
    </row>
    <row r="51" spans="1:12">
      <c r="A51" s="1">
        <v>42474</v>
      </c>
      <c r="B51">
        <v>11.44</v>
      </c>
      <c r="C51" s="29">
        <f t="shared" si="1"/>
        <v>-5.2173913043478404E-3</v>
      </c>
      <c r="D51" s="30">
        <f t="shared" si="13"/>
        <v>11.444806595733024</v>
      </c>
      <c r="E51">
        <v>11.413</v>
      </c>
      <c r="F51" s="29">
        <f t="shared" si="15"/>
        <v>-4.1998051193070651E-4</v>
      </c>
      <c r="G51" s="29">
        <f t="shared" si="12"/>
        <v>2.3657232979934495E-3</v>
      </c>
      <c r="H51">
        <v>9673.83</v>
      </c>
      <c r="I51">
        <v>9702.49</v>
      </c>
      <c r="J51" s="29">
        <f t="shared" si="11"/>
        <v>2.9626321736064831E-3</v>
      </c>
      <c r="K51">
        <f t="shared" si="5"/>
        <v>4</v>
      </c>
      <c r="L51">
        <f t="shared" si="6"/>
        <v>5</v>
      </c>
    </row>
    <row r="52" spans="1:12">
      <c r="A52" s="1">
        <v>42475</v>
      </c>
      <c r="B52">
        <v>11.44</v>
      </c>
      <c r="C52" s="29">
        <f t="shared" si="1"/>
        <v>0</v>
      </c>
      <c r="D52" s="30">
        <f t="shared" si="13"/>
        <v>11.436808230670684</v>
      </c>
      <c r="E52">
        <v>11.448</v>
      </c>
      <c r="F52" s="29">
        <f t="shared" si="15"/>
        <v>2.7907867867860148E-4</v>
      </c>
      <c r="G52" s="29">
        <f t="shared" si="12"/>
        <v>-6.9881201956678574E-4</v>
      </c>
      <c r="H52">
        <v>9702.49</v>
      </c>
      <c r="I52">
        <v>9722.73</v>
      </c>
      <c r="J52" s="29">
        <f t="shared" si="11"/>
        <v>2.0860624437644137E-3</v>
      </c>
      <c r="K52">
        <f t="shared" si="5"/>
        <v>5</v>
      </c>
      <c r="L52">
        <f t="shared" si="6"/>
        <v>1</v>
      </c>
    </row>
    <row r="53" spans="1:12">
      <c r="A53" s="1">
        <v>42478</v>
      </c>
      <c r="B53">
        <v>11.34</v>
      </c>
      <c r="C53" s="29">
        <f t="shared" si="1"/>
        <v>-8.7412587412587506E-3</v>
      </c>
      <c r="D53" s="30">
        <f t="shared" si="13"/>
        <v>11.347716832618</v>
      </c>
      <c r="E53">
        <v>11.346</v>
      </c>
      <c r="F53" s="29">
        <f t="shared" si="15"/>
        <v>-6.8003394267102113E-4</v>
      </c>
      <c r="G53" s="29">
        <f t="shared" si="12"/>
        <v>-5.2882072977267214E-4</v>
      </c>
      <c r="H53">
        <v>9722.73</v>
      </c>
      <c r="I53">
        <v>9637.56</v>
      </c>
      <c r="J53" s="29">
        <f t="shared" si="11"/>
        <v>-8.7598853408455968E-3</v>
      </c>
      <c r="K53">
        <f t="shared" si="5"/>
        <v>1</v>
      </c>
      <c r="L53">
        <f t="shared" si="6"/>
        <v>2</v>
      </c>
    </row>
    <row r="54" spans="1:12">
      <c r="A54" s="1">
        <v>42479</v>
      </c>
      <c r="B54">
        <v>11.38</v>
      </c>
      <c r="C54" s="29">
        <f t="shared" si="1"/>
        <v>3.5273368606703048E-3</v>
      </c>
      <c r="D54" s="30">
        <f>+E53*(1+J54)</f>
        <v>11.369298152229403</v>
      </c>
      <c r="E54">
        <v>11.391</v>
      </c>
      <c r="F54" s="29">
        <f>+B54/D54-1</f>
        <v>9.4129361613215501E-4</v>
      </c>
      <c r="G54" s="29">
        <f>+B54/E54-1</f>
        <v>-9.6567465542962694E-4</v>
      </c>
      <c r="H54">
        <v>9637.56</v>
      </c>
      <c r="I54">
        <v>9657.35</v>
      </c>
      <c r="J54" s="29">
        <f t="shared" si="11"/>
        <v>2.0534243107177552E-3</v>
      </c>
      <c r="K54">
        <f t="shared" si="5"/>
        <v>2</v>
      </c>
      <c r="L54">
        <f t="shared" si="6"/>
        <v>3</v>
      </c>
    </row>
    <row r="55" spans="1:12">
      <c r="A55" s="1">
        <v>42480</v>
      </c>
      <c r="B55">
        <v>11.24</v>
      </c>
      <c r="K55">
        <f t="shared" si="5"/>
        <v>3</v>
      </c>
      <c r="L55">
        <f t="shared" si="6"/>
        <v>4</v>
      </c>
    </row>
    <row r="56" spans="1:12">
      <c r="A56" s="1">
        <v>42481</v>
      </c>
      <c r="B56">
        <v>11.24</v>
      </c>
      <c r="C56" s="29">
        <f t="shared" si="1"/>
        <v>0</v>
      </c>
      <c r="D56" s="30"/>
      <c r="E56">
        <v>11.326000000000001</v>
      </c>
      <c r="G56" s="29">
        <f t="shared" ref="G56:G84" si="16">+B56/E56-1</f>
        <v>-7.5931485078580829E-3</v>
      </c>
      <c r="H56">
        <v>9607.3599999999988</v>
      </c>
      <c r="I56">
        <v>9598.1299999999992</v>
      </c>
      <c r="J56" s="29">
        <f>+I56/H56-1</f>
        <v>-9.6072177996864294E-4</v>
      </c>
      <c r="K56">
        <f t="shared" si="5"/>
        <v>4</v>
      </c>
      <c r="L56">
        <f t="shared" si="6"/>
        <v>5</v>
      </c>
    </row>
    <row r="57" spans="1:12">
      <c r="A57" s="1">
        <v>42482</v>
      </c>
      <c r="B57">
        <v>11.32</v>
      </c>
      <c r="C57" s="29">
        <f t="shared" si="1"/>
        <v>7.1174377224199059E-3</v>
      </c>
      <c r="E57">
        <v>11.358000000000001</v>
      </c>
      <c r="G57" s="29">
        <f t="shared" si="16"/>
        <v>-3.3456594470857581E-3</v>
      </c>
      <c r="H57">
        <v>9598.1299999999992</v>
      </c>
      <c r="I57">
        <v>9652.27</v>
      </c>
      <c r="J57" s="29">
        <f>+I57/H57-1</f>
        <v>5.6406820911991673E-3</v>
      </c>
      <c r="K57">
        <f t="shared" si="5"/>
        <v>5</v>
      </c>
      <c r="L57">
        <f t="shared" si="6"/>
        <v>1</v>
      </c>
    </row>
    <row r="58" spans="1:12">
      <c r="A58" s="1">
        <v>42485</v>
      </c>
      <c r="B58">
        <v>11.2</v>
      </c>
      <c r="C58" s="29">
        <f t="shared" si="1"/>
        <v>-1.0600706713780994E-2</v>
      </c>
      <c r="D58" s="30">
        <f t="shared" ref="D58:D80" si="17">+E57*(1+J58)</f>
        <v>11.316638361753247</v>
      </c>
      <c r="E58">
        <v>11.276999999999999</v>
      </c>
      <c r="F58" s="29">
        <f t="shared" ref="F58:F74" si="18">+B58/D58-1</f>
        <v>-1.0306802959035077E-2</v>
      </c>
      <c r="G58" s="29">
        <f t="shared" si="16"/>
        <v>-6.8280571073867646E-3</v>
      </c>
      <c r="H58">
        <v>9652.27</v>
      </c>
      <c r="I58">
        <v>9617.1200000000008</v>
      </c>
      <c r="J58" s="29">
        <f>+I58/H58-1</f>
        <v>-3.6416304143999101E-3</v>
      </c>
      <c r="K58">
        <f t="shared" si="5"/>
        <v>1</v>
      </c>
      <c r="L58">
        <f t="shared" si="6"/>
        <v>2</v>
      </c>
    </row>
    <row r="59" spans="1:12">
      <c r="A59" s="1">
        <v>42486</v>
      </c>
      <c r="B59">
        <v>11.28</v>
      </c>
      <c r="C59" s="29">
        <f t="shared" si="1"/>
        <v>7.1428571428571175E-3</v>
      </c>
      <c r="D59" s="30">
        <f t="shared" si="17"/>
        <v>11.313139420117455</v>
      </c>
      <c r="E59">
        <v>11.313000000000001</v>
      </c>
      <c r="F59" s="29">
        <f t="shared" si="18"/>
        <v>-2.9292859291141227E-3</v>
      </c>
      <c r="G59" s="29">
        <f t="shared" si="16"/>
        <v>-2.9169981437285886E-3</v>
      </c>
      <c r="H59">
        <v>9617.1200000000008</v>
      </c>
      <c r="I59">
        <v>9647.94</v>
      </c>
      <c r="J59" s="29">
        <f>+I59/H59-1</f>
        <v>3.2047016154523877E-3</v>
      </c>
      <c r="K59">
        <f t="shared" si="5"/>
        <v>2</v>
      </c>
      <c r="L59">
        <f t="shared" si="6"/>
        <v>3</v>
      </c>
    </row>
    <row r="60" spans="1:12">
      <c r="A60" s="1">
        <v>42487</v>
      </c>
      <c r="B60">
        <v>11.24</v>
      </c>
      <c r="C60" s="29">
        <f t="shared" si="1"/>
        <v>-3.5460992907800915E-3</v>
      </c>
      <c r="D60" s="30">
        <f t="shared" si="17"/>
        <v>11.265791851939378</v>
      </c>
      <c r="E60">
        <v>11.256</v>
      </c>
      <c r="F60" s="29">
        <f t="shared" si="18"/>
        <v>-2.2893953907854314E-3</v>
      </c>
      <c r="G60" s="29">
        <f t="shared" si="16"/>
        <v>-1.421464108031234E-3</v>
      </c>
      <c r="H60">
        <v>9647.94</v>
      </c>
      <c r="I60">
        <v>9607.68</v>
      </c>
      <c r="J60" s="29">
        <f>+I60/H60-1</f>
        <v>-4.1729115230816349E-3</v>
      </c>
      <c r="K60">
        <f t="shared" si="5"/>
        <v>3</v>
      </c>
      <c r="L60">
        <f t="shared" si="6"/>
        <v>4</v>
      </c>
    </row>
    <row r="61" spans="1:12">
      <c r="A61" s="1">
        <v>42488</v>
      </c>
      <c r="B61">
        <v>11.22</v>
      </c>
      <c r="C61" s="29">
        <f t="shared" si="1"/>
        <v>-1.779359430604921E-3</v>
      </c>
      <c r="D61" s="30">
        <f t="shared" si="17"/>
        <v>11.24087512490008</v>
      </c>
      <c r="E61">
        <v>11.266</v>
      </c>
      <c r="F61" s="29">
        <f t="shared" si="18"/>
        <v>-1.8570729296546462E-3</v>
      </c>
      <c r="G61" s="29">
        <f t="shared" si="16"/>
        <v>-4.0830818391620616E-3</v>
      </c>
      <c r="H61">
        <v>9607.68</v>
      </c>
      <c r="I61">
        <v>9594.77</v>
      </c>
      <c r="J61" s="29">
        <f t="shared" ref="J61:J89" si="19">+I61/H61-1</f>
        <v>-1.3437166933120137E-3</v>
      </c>
      <c r="K61">
        <f t="shared" si="5"/>
        <v>4</v>
      </c>
      <c r="L61">
        <f t="shared" si="6"/>
        <v>5</v>
      </c>
    </row>
    <row r="62" spans="1:12">
      <c r="A62" s="1">
        <v>42489</v>
      </c>
      <c r="B62">
        <v>11.18</v>
      </c>
      <c r="C62" s="29">
        <f t="shared" si="1"/>
        <v>-3.5650623885918886E-3</v>
      </c>
      <c r="D62" s="30">
        <f t="shared" si="17"/>
        <v>11.236398888144269</v>
      </c>
      <c r="E62">
        <v>11.238</v>
      </c>
      <c r="F62" s="29">
        <f t="shared" si="18"/>
        <v>-5.0193027771359144E-3</v>
      </c>
      <c r="G62" s="29">
        <f t="shared" si="16"/>
        <v>-5.161060686954988E-3</v>
      </c>
      <c r="H62">
        <v>9594.77</v>
      </c>
      <c r="I62">
        <v>9569.56</v>
      </c>
      <c r="J62" s="29">
        <f t="shared" si="19"/>
        <v>-2.6274730921117539E-3</v>
      </c>
      <c r="K62">
        <f t="shared" si="5"/>
        <v>5</v>
      </c>
      <c r="L62">
        <f t="shared" si="6"/>
        <v>2</v>
      </c>
    </row>
    <row r="63" spans="1:12">
      <c r="A63" s="1">
        <v>42493</v>
      </c>
      <c r="B63">
        <v>11.26</v>
      </c>
      <c r="C63" s="29">
        <f t="shared" si="1"/>
        <v>7.1556350626118537E-3</v>
      </c>
      <c r="D63" s="30">
        <f t="shared" si="17"/>
        <v>11.346087051024291</v>
      </c>
      <c r="E63">
        <v>11.356</v>
      </c>
      <c r="F63" s="29">
        <f t="shared" si="18"/>
        <v>-7.5873779777249073E-3</v>
      </c>
      <c r="G63" s="29">
        <f t="shared" si="16"/>
        <v>-8.4536808735470315E-3</v>
      </c>
      <c r="H63">
        <v>9569.56</v>
      </c>
      <c r="I63">
        <v>9661.6</v>
      </c>
      <c r="J63" s="29">
        <f t="shared" si="19"/>
        <v>9.6179970656959934E-3</v>
      </c>
      <c r="K63">
        <f t="shared" si="5"/>
        <v>2</v>
      </c>
      <c r="L63">
        <f t="shared" si="6"/>
        <v>3</v>
      </c>
    </row>
    <row r="64" spans="1:12">
      <c r="A64" s="1">
        <v>42494</v>
      </c>
      <c r="B64">
        <v>11.26</v>
      </c>
      <c r="C64" s="29">
        <f t="shared" si="1"/>
        <v>0</v>
      </c>
      <c r="D64" s="30">
        <f t="shared" si="17"/>
        <v>11.328848844911816</v>
      </c>
      <c r="E64">
        <v>11.286</v>
      </c>
      <c r="F64" s="29">
        <f t="shared" si="18"/>
        <v>-6.0773028093440429E-3</v>
      </c>
      <c r="G64" s="29">
        <f t="shared" si="16"/>
        <v>-2.3037391458443635E-3</v>
      </c>
      <c r="H64">
        <v>9661.6</v>
      </c>
      <c r="I64">
        <v>9638.5</v>
      </c>
      <c r="J64" s="29">
        <f t="shared" si="19"/>
        <v>-2.3909083381634666E-3</v>
      </c>
      <c r="K64">
        <f t="shared" si="5"/>
        <v>3</v>
      </c>
      <c r="L64">
        <f t="shared" si="6"/>
        <v>4</v>
      </c>
    </row>
    <row r="65" spans="1:12">
      <c r="A65" s="1">
        <v>42495</v>
      </c>
      <c r="B65">
        <v>11.2</v>
      </c>
      <c r="C65" s="29">
        <f t="shared" si="1"/>
        <v>-5.3285968028419228E-3</v>
      </c>
      <c r="D65" s="30">
        <f t="shared" si="17"/>
        <v>11.282440375577112</v>
      </c>
      <c r="E65">
        <v>11.278</v>
      </c>
      <c r="F65" s="29">
        <f t="shared" si="18"/>
        <v>-7.3069631066315921E-3</v>
      </c>
      <c r="G65" s="29">
        <f t="shared" si="16"/>
        <v>-6.9161198794113199E-3</v>
      </c>
      <c r="H65">
        <v>9638.5</v>
      </c>
      <c r="I65">
        <v>9635.4599999999991</v>
      </c>
      <c r="J65" s="29">
        <f t="shared" si="19"/>
        <v>-3.1540177413502679E-4</v>
      </c>
      <c r="K65">
        <f t="shared" si="5"/>
        <v>4</v>
      </c>
      <c r="L65">
        <f t="shared" si="6"/>
        <v>5</v>
      </c>
    </row>
    <row r="66" spans="1:12">
      <c r="A66" s="1">
        <v>42496</v>
      </c>
      <c r="B66">
        <v>10.9</v>
      </c>
      <c r="C66" s="29">
        <f t="shared" si="1"/>
        <v>-2.6785714285714191E-2</v>
      </c>
      <c r="D66" s="30">
        <f t="shared" si="17"/>
        <v>11.059508691852804</v>
      </c>
      <c r="E66">
        <v>11.05</v>
      </c>
      <c r="F66" s="29">
        <f t="shared" si="18"/>
        <v>-1.4422764726457316E-2</v>
      </c>
      <c r="G66" s="29">
        <f t="shared" si="16"/>
        <v>-1.3574660633484226E-2</v>
      </c>
      <c r="H66">
        <v>9635.4599999999991</v>
      </c>
      <c r="I66">
        <v>9448.7900000000009</v>
      </c>
      <c r="J66" s="29">
        <f t="shared" si="19"/>
        <v>-1.9373231791735779E-2</v>
      </c>
      <c r="K66">
        <f t="shared" si="5"/>
        <v>5</v>
      </c>
      <c r="L66">
        <f t="shared" si="6"/>
        <v>1</v>
      </c>
    </row>
    <row r="67" spans="1:12">
      <c r="A67" s="1">
        <v>42499</v>
      </c>
      <c r="B67">
        <v>10.78</v>
      </c>
      <c r="C67" s="29">
        <f t="shared" si="1"/>
        <v>-1.1009174311926717E-2</v>
      </c>
      <c r="D67" s="30">
        <f t="shared" si="17"/>
        <v>10.899057551284344</v>
      </c>
      <c r="E67">
        <v>10.898999999999999</v>
      </c>
      <c r="F67" s="29">
        <f t="shared" si="18"/>
        <v>-1.0923655621060013E-2</v>
      </c>
      <c r="G67" s="29">
        <f t="shared" si="16"/>
        <v>-1.0918432883750828E-2</v>
      </c>
      <c r="H67">
        <v>9448.7900000000009</v>
      </c>
      <c r="I67">
        <v>9319.7199999999993</v>
      </c>
      <c r="J67" s="29">
        <f t="shared" si="19"/>
        <v>-1.3659950110014196E-2</v>
      </c>
      <c r="K67">
        <f t="shared" ref="K67:K78" si="20">WEEKDAY(A67,2)</f>
        <v>1</v>
      </c>
      <c r="L67">
        <f t="shared" ref="L67:L78" si="21">K68</f>
        <v>2</v>
      </c>
    </row>
    <row r="68" spans="1:12">
      <c r="A68" s="1">
        <v>42500</v>
      </c>
      <c r="B68">
        <v>10.8</v>
      </c>
      <c r="C68" s="29">
        <f t="shared" si="1"/>
        <v>1.8552875695734272E-3</v>
      </c>
      <c r="D68" s="30">
        <f t="shared" si="17"/>
        <v>10.893211194113128</v>
      </c>
      <c r="E68">
        <v>10.856999999999999</v>
      </c>
      <c r="F68" s="29">
        <f t="shared" si="18"/>
        <v>-8.5568151073304177E-3</v>
      </c>
      <c r="G68" s="29">
        <f t="shared" si="16"/>
        <v>-5.2500690798561456E-3</v>
      </c>
      <c r="H68">
        <v>9319.7199999999993</v>
      </c>
      <c r="I68">
        <v>9314.77</v>
      </c>
      <c r="J68" s="29">
        <f t="shared" si="19"/>
        <v>-5.3113183657871321E-4</v>
      </c>
      <c r="K68">
        <f t="shared" si="20"/>
        <v>2</v>
      </c>
      <c r="L68">
        <f t="shared" si="21"/>
        <v>3</v>
      </c>
    </row>
    <row r="69" spans="1:12">
      <c r="A69" s="1">
        <v>42501</v>
      </c>
      <c r="B69">
        <v>10.76</v>
      </c>
      <c r="C69" s="29">
        <f t="shared" si="1"/>
        <v>-3.7037037037037646E-3</v>
      </c>
      <c r="D69" s="30">
        <f t="shared" si="17"/>
        <v>10.895673553936383</v>
      </c>
      <c r="E69">
        <v>10.89</v>
      </c>
      <c r="F69" s="29">
        <f t="shared" si="18"/>
        <v>-1.2452057531346261E-2</v>
      </c>
      <c r="G69" s="29">
        <f t="shared" si="16"/>
        <v>-1.1937557392102893E-2</v>
      </c>
      <c r="H69">
        <v>9314.77</v>
      </c>
      <c r="I69">
        <v>9347.9500000000007</v>
      </c>
      <c r="J69" s="29">
        <f t="shared" si="19"/>
        <v>3.5620847320976257E-3</v>
      </c>
      <c r="K69">
        <f t="shared" si="20"/>
        <v>3</v>
      </c>
      <c r="L69">
        <f t="shared" si="21"/>
        <v>4</v>
      </c>
    </row>
    <row r="70" spans="1:12">
      <c r="A70" s="1">
        <v>42502</v>
      </c>
      <c r="B70">
        <v>10.82</v>
      </c>
      <c r="C70" s="29">
        <f t="shared" si="1"/>
        <v>5.5762081784387352E-3</v>
      </c>
      <c r="D70" s="30">
        <f t="shared" si="17"/>
        <v>10.927558352366027</v>
      </c>
      <c r="E70">
        <v>10.920999999999999</v>
      </c>
      <c r="F70" s="29">
        <f t="shared" si="18"/>
        <v>-9.8428531697328792E-3</v>
      </c>
      <c r="G70" s="29">
        <f t="shared" si="16"/>
        <v>-9.248237340902743E-3</v>
      </c>
      <c r="H70">
        <v>9347.9500000000007</v>
      </c>
      <c r="I70">
        <v>9380.19</v>
      </c>
      <c r="J70" s="29">
        <f t="shared" si="19"/>
        <v>3.4488845147866432E-3</v>
      </c>
      <c r="K70">
        <f t="shared" si="20"/>
        <v>4</v>
      </c>
      <c r="L70">
        <f t="shared" si="21"/>
        <v>5</v>
      </c>
    </row>
    <row r="71" spans="1:12">
      <c r="A71" s="1">
        <v>42503</v>
      </c>
      <c r="B71">
        <v>10.8</v>
      </c>
      <c r="C71" s="29">
        <f t="shared" si="1"/>
        <v>-1.848428835489746E-3</v>
      </c>
      <c r="D71" s="30">
        <f t="shared" si="17"/>
        <v>10.884477096945796</v>
      </c>
      <c r="E71">
        <v>10.87</v>
      </c>
      <c r="F71" s="29">
        <f t="shared" si="18"/>
        <v>-7.7612453215137878E-3</v>
      </c>
      <c r="G71" s="29">
        <f t="shared" si="16"/>
        <v>-6.4397424103034284E-3</v>
      </c>
      <c r="H71">
        <v>9380.19</v>
      </c>
      <c r="I71">
        <v>9348.82</v>
      </c>
      <c r="J71" s="29">
        <f t="shared" si="19"/>
        <v>-3.3442819388520562E-3</v>
      </c>
      <c r="K71">
        <f t="shared" si="20"/>
        <v>5</v>
      </c>
      <c r="L71">
        <f t="shared" si="21"/>
        <v>1</v>
      </c>
    </row>
    <row r="72" spans="1:12">
      <c r="A72" s="1">
        <v>42506</v>
      </c>
      <c r="B72">
        <v>10.8</v>
      </c>
      <c r="C72" s="29">
        <f t="shared" si="1"/>
        <v>0</v>
      </c>
      <c r="D72" s="30">
        <f t="shared" si="17"/>
        <v>10.895626207371626</v>
      </c>
      <c r="E72">
        <v>10.864000000000001</v>
      </c>
      <c r="F72" s="29">
        <f t="shared" si="18"/>
        <v>-8.7765682808508272E-3</v>
      </c>
      <c r="G72" s="29">
        <f t="shared" si="16"/>
        <v>-5.8910162002945299E-3</v>
      </c>
      <c r="H72">
        <v>9348.82</v>
      </c>
      <c r="I72">
        <v>9370.86</v>
      </c>
      <c r="J72" s="29">
        <f t="shared" si="19"/>
        <v>2.357516777518498E-3</v>
      </c>
      <c r="K72">
        <f t="shared" si="20"/>
        <v>1</v>
      </c>
      <c r="L72">
        <f t="shared" si="21"/>
        <v>2</v>
      </c>
    </row>
    <row r="73" spans="1:12">
      <c r="A73" s="1">
        <v>42507</v>
      </c>
      <c r="B73">
        <v>10.82</v>
      </c>
      <c r="C73" s="29">
        <f t="shared" si="1"/>
        <v>1.8518518518517713E-3</v>
      </c>
      <c r="D73" s="30">
        <f t="shared" si="17"/>
        <v>10.834390491374323</v>
      </c>
      <c r="E73">
        <v>10.847</v>
      </c>
      <c r="F73" s="29">
        <f t="shared" si="18"/>
        <v>-1.3282234368218182E-3</v>
      </c>
      <c r="G73" s="29">
        <f t="shared" si="16"/>
        <v>-2.4891675117543199E-3</v>
      </c>
      <c r="H73">
        <v>9370.86</v>
      </c>
      <c r="I73">
        <v>9345.32</v>
      </c>
      <c r="J73" s="29">
        <f t="shared" si="19"/>
        <v>-2.7254702343222359E-3</v>
      </c>
      <c r="K73">
        <f t="shared" si="20"/>
        <v>2</v>
      </c>
      <c r="L73">
        <f t="shared" si="21"/>
        <v>3</v>
      </c>
    </row>
    <row r="74" spans="1:12">
      <c r="A74" s="1">
        <v>42508</v>
      </c>
      <c r="B74">
        <v>10.76</v>
      </c>
      <c r="C74" s="29">
        <f t="shared" si="1"/>
        <v>-5.5452865064695711E-3</v>
      </c>
      <c r="D74" s="30">
        <f t="shared" si="17"/>
        <v>10.872569954800905</v>
      </c>
      <c r="E74">
        <v>10.856</v>
      </c>
      <c r="F74" s="29">
        <f t="shared" si="18"/>
        <v>-1.0353573742811317E-2</v>
      </c>
      <c r="G74" s="29">
        <f t="shared" si="16"/>
        <v>-8.8430361090641174E-3</v>
      </c>
      <c r="H74">
        <v>9345.32</v>
      </c>
      <c r="I74">
        <v>9367.35</v>
      </c>
      <c r="J74" s="29">
        <f t="shared" si="19"/>
        <v>2.3573296580534642E-3</v>
      </c>
      <c r="K74">
        <f t="shared" si="20"/>
        <v>3</v>
      </c>
      <c r="L74">
        <f t="shared" si="21"/>
        <v>4</v>
      </c>
    </row>
    <row r="75" spans="1:12">
      <c r="A75" s="1">
        <v>42509</v>
      </c>
      <c r="B75">
        <v>10.76</v>
      </c>
      <c r="C75" s="29">
        <f t="shared" si="1"/>
        <v>0</v>
      </c>
      <c r="D75" s="30">
        <f t="shared" si="17"/>
        <v>10.824199262331394</v>
      </c>
      <c r="E75">
        <v>10.811</v>
      </c>
      <c r="F75" s="29">
        <f t="shared" ref="F75:F84" si="22">+B75/D75-1</f>
        <v>-5.9310865197030882E-3</v>
      </c>
      <c r="G75" s="29">
        <f t="shared" si="16"/>
        <v>-4.717417445194716E-3</v>
      </c>
      <c r="H75">
        <v>9367.35</v>
      </c>
      <c r="I75">
        <v>9339.91</v>
      </c>
      <c r="J75" s="29">
        <f t="shared" si="19"/>
        <v>-2.9293236614411633E-3</v>
      </c>
      <c r="K75">
        <f t="shared" si="20"/>
        <v>4</v>
      </c>
      <c r="L75">
        <f t="shared" si="21"/>
        <v>5</v>
      </c>
    </row>
    <row r="76" spans="1:12">
      <c r="A76" s="1">
        <v>42510</v>
      </c>
      <c r="B76">
        <v>10.82</v>
      </c>
      <c r="C76" s="29">
        <f t="shared" si="1"/>
        <v>5.5762081784387352E-3</v>
      </c>
      <c r="D76" s="30">
        <f t="shared" si="17"/>
        <v>10.850470947792859</v>
      </c>
      <c r="E76">
        <v>10.865</v>
      </c>
      <c r="F76" s="29">
        <f t="shared" si="22"/>
        <v>-2.8082603915967619E-3</v>
      </c>
      <c r="G76" s="29">
        <f t="shared" si="16"/>
        <v>-4.1417395306028171E-3</v>
      </c>
      <c r="H76">
        <v>9339.91</v>
      </c>
      <c r="I76">
        <v>9374.01</v>
      </c>
      <c r="J76" s="29">
        <f t="shared" si="19"/>
        <v>3.6509987783608366E-3</v>
      </c>
      <c r="K76">
        <f t="shared" si="20"/>
        <v>5</v>
      </c>
      <c r="L76">
        <f t="shared" si="21"/>
        <v>1</v>
      </c>
    </row>
    <row r="77" spans="1:12">
      <c r="A77" s="1">
        <v>42513</v>
      </c>
      <c r="B77">
        <v>10.78</v>
      </c>
      <c r="C77" s="29">
        <f t="shared" si="1"/>
        <v>-3.6968576709797141E-3</v>
      </c>
      <c r="D77" s="30">
        <f t="shared" si="17"/>
        <v>10.858868595190318</v>
      </c>
      <c r="E77">
        <v>10.787000000000001</v>
      </c>
      <c r="F77" s="29">
        <f t="shared" si="22"/>
        <v>-7.2630582550056166E-3</v>
      </c>
      <c r="G77" s="29">
        <f t="shared" si="16"/>
        <v>-6.4892926671000772E-4</v>
      </c>
      <c r="H77">
        <v>9374.01</v>
      </c>
      <c r="I77">
        <v>9368.7199999999993</v>
      </c>
      <c r="J77" s="29">
        <f t="shared" si="19"/>
        <v>-5.6432625951974291E-4</v>
      </c>
      <c r="K77">
        <f t="shared" si="20"/>
        <v>1</v>
      </c>
      <c r="L77">
        <f t="shared" si="21"/>
        <v>2</v>
      </c>
    </row>
    <row r="78" spans="1:12">
      <c r="A78" s="1">
        <v>42514</v>
      </c>
      <c r="B78">
        <v>10.76</v>
      </c>
      <c r="C78" s="29">
        <f t="shared" si="1"/>
        <v>-1.8552875695732052E-3</v>
      </c>
      <c r="D78" s="30">
        <f t="shared" si="17"/>
        <v>10.718216283547807</v>
      </c>
      <c r="E78">
        <v>10.71</v>
      </c>
      <c r="F78" s="29">
        <f t="shared" si="22"/>
        <v>3.8983834013808227E-3</v>
      </c>
      <c r="G78" s="29">
        <f t="shared" si="16"/>
        <v>4.6685340802987696E-3</v>
      </c>
      <c r="H78">
        <v>9368.7199999999993</v>
      </c>
      <c r="I78">
        <v>9308.98</v>
      </c>
      <c r="J78" s="29">
        <f t="shared" si="19"/>
        <v>-6.3765380969865726E-3</v>
      </c>
      <c r="K78">
        <f t="shared" si="20"/>
        <v>2</v>
      </c>
      <c r="L78">
        <f t="shared" si="21"/>
        <v>3</v>
      </c>
    </row>
    <row r="79" spans="1:12">
      <c r="A79" s="1">
        <v>42515</v>
      </c>
      <c r="B79">
        <v>10.76</v>
      </c>
      <c r="C79" s="29">
        <f t="shared" si="1"/>
        <v>0</v>
      </c>
      <c r="D79" s="30">
        <f t="shared" si="17"/>
        <v>10.7426282363911</v>
      </c>
      <c r="E79">
        <v>10.743</v>
      </c>
      <c r="F79" s="29">
        <f t="shared" si="22"/>
        <v>1.6170869201310722E-3</v>
      </c>
      <c r="G79" s="29">
        <f t="shared" si="16"/>
        <v>1.5824257656147367E-3</v>
      </c>
      <c r="H79">
        <v>9308.98</v>
      </c>
      <c r="I79">
        <v>9337.34</v>
      </c>
      <c r="J79" s="29">
        <f t="shared" si="19"/>
        <v>3.0465206714378468E-3</v>
      </c>
      <c r="K79">
        <f t="shared" ref="K79:K88" si="23">WEEKDAY(A79,2)</f>
        <v>3</v>
      </c>
      <c r="L79">
        <f t="shared" ref="L79:L88" si="24">K80</f>
        <v>4</v>
      </c>
    </row>
    <row r="80" spans="1:12">
      <c r="A80" s="1">
        <v>42516</v>
      </c>
      <c r="B80">
        <v>10.8</v>
      </c>
      <c r="C80" s="29">
        <f t="shared" si="1"/>
        <v>3.7174721189592308E-3</v>
      </c>
      <c r="D80" s="30">
        <f t="shared" si="17"/>
        <v>10.762098993931893</v>
      </c>
      <c r="E80">
        <v>10.759</v>
      </c>
      <c r="F80" s="29">
        <f t="shared" si="22"/>
        <v>3.521711339904865E-3</v>
      </c>
      <c r="G80" s="29">
        <f t="shared" si="16"/>
        <v>3.8107630820709559E-3</v>
      </c>
      <c r="H80">
        <v>9337.34</v>
      </c>
      <c r="I80">
        <v>9353.94</v>
      </c>
      <c r="J80" s="29">
        <f t="shared" si="19"/>
        <v>1.7778082408910212E-3</v>
      </c>
      <c r="K80">
        <f t="shared" si="23"/>
        <v>4</v>
      </c>
      <c r="L80">
        <f t="shared" si="24"/>
        <v>5</v>
      </c>
    </row>
    <row r="81" spans="1:12">
      <c r="A81" s="1">
        <v>42517</v>
      </c>
      <c r="B81">
        <v>10.86</v>
      </c>
      <c r="C81" s="29">
        <f t="shared" ref="C81:C91" si="25">B81/B80-1</f>
        <v>5.5555555555555358E-3</v>
      </c>
      <c r="D81" s="30">
        <f t="shared" ref="D81:D89" si="26">+E80*(1+J81)</f>
        <v>10.752777361197529</v>
      </c>
      <c r="E81">
        <v>10.75</v>
      </c>
      <c r="F81" s="29">
        <f t="shared" si="22"/>
        <v>9.9716226980941514E-3</v>
      </c>
      <c r="G81" s="29">
        <f t="shared" si="16"/>
        <v>1.0232558139534831E-2</v>
      </c>
      <c r="H81">
        <v>9353.94</v>
      </c>
      <c r="I81">
        <v>9348.5300000000007</v>
      </c>
      <c r="J81" s="29">
        <f t="shared" si="19"/>
        <v>-5.7836590784199338E-4</v>
      </c>
      <c r="K81">
        <f t="shared" si="23"/>
        <v>5</v>
      </c>
      <c r="L81">
        <f t="shared" si="24"/>
        <v>1</v>
      </c>
    </row>
    <row r="82" spans="1:12">
      <c r="A82" s="1">
        <v>42520</v>
      </c>
      <c r="B82">
        <v>10.82</v>
      </c>
      <c r="C82" s="29">
        <f t="shared" si="25"/>
        <v>-3.6832412523019054E-3</v>
      </c>
      <c r="D82" s="30">
        <f t="shared" si="26"/>
        <v>10.838278852397114</v>
      </c>
      <c r="E82">
        <v>10.773999999999999</v>
      </c>
      <c r="F82" s="29">
        <f t="shared" si="22"/>
        <v>-1.6865087756134933E-3</v>
      </c>
      <c r="G82" s="29">
        <f t="shared" si="16"/>
        <v>4.2695377761279296E-3</v>
      </c>
      <c r="H82">
        <v>9348.5300000000007</v>
      </c>
      <c r="I82">
        <v>9425.2999999999993</v>
      </c>
      <c r="J82" s="29">
        <f t="shared" si="19"/>
        <v>8.2119862694989276E-3</v>
      </c>
      <c r="K82">
        <f t="shared" si="23"/>
        <v>1</v>
      </c>
      <c r="L82">
        <f t="shared" si="24"/>
        <v>2</v>
      </c>
    </row>
    <row r="83" spans="1:12">
      <c r="A83" s="1">
        <v>42521</v>
      </c>
      <c r="B83">
        <v>11.18</v>
      </c>
      <c r="C83" s="29">
        <f t="shared" si="25"/>
        <v>3.3271719038816983E-2</v>
      </c>
      <c r="D83" s="30">
        <f t="shared" si="26"/>
        <v>11.054800940023132</v>
      </c>
      <c r="E83">
        <v>11.055</v>
      </c>
      <c r="F83" s="29">
        <f t="shared" si="22"/>
        <v>1.1325311116511694E-2</v>
      </c>
      <c r="G83" s="29">
        <f t="shared" si="16"/>
        <v>1.1307100859339725E-2</v>
      </c>
      <c r="H83">
        <v>9425.2999999999993</v>
      </c>
      <c r="I83">
        <v>9670.9500000000007</v>
      </c>
      <c r="J83" s="29">
        <f t="shared" si="19"/>
        <v>2.6062830891324662E-2</v>
      </c>
      <c r="K83">
        <f t="shared" si="23"/>
        <v>2</v>
      </c>
      <c r="L83">
        <f t="shared" si="24"/>
        <v>3</v>
      </c>
    </row>
    <row r="84" spans="1:12">
      <c r="A84" s="1">
        <v>42522</v>
      </c>
      <c r="B84">
        <v>11.04</v>
      </c>
      <c r="C84" s="29">
        <f t="shared" si="25"/>
        <v>-1.2522361359570744E-2</v>
      </c>
      <c r="D84" s="30">
        <f t="shared" si="26"/>
        <v>10.985933041738402</v>
      </c>
      <c r="E84">
        <v>10.976000000000001</v>
      </c>
      <c r="F84" s="29">
        <f t="shared" si="22"/>
        <v>4.9214716725636265E-3</v>
      </c>
      <c r="G84" s="29">
        <f t="shared" si="16"/>
        <v>5.8309037900872163E-3</v>
      </c>
      <c r="H84">
        <v>9670.9500000000007</v>
      </c>
      <c r="I84">
        <v>9610.5300000000007</v>
      </c>
      <c r="J84" s="29">
        <f t="shared" si="19"/>
        <v>-6.2475765048934928E-3</v>
      </c>
      <c r="K84">
        <f t="shared" si="23"/>
        <v>3</v>
      </c>
      <c r="L84">
        <f t="shared" si="24"/>
        <v>4</v>
      </c>
    </row>
    <row r="85" spans="1:12">
      <c r="A85" s="1">
        <v>42523</v>
      </c>
      <c r="B85">
        <v>11.08</v>
      </c>
      <c r="C85" s="29">
        <f t="shared" si="25"/>
        <v>3.6231884057971175E-3</v>
      </c>
      <c r="D85" s="30">
        <f t="shared" si="26"/>
        <v>10.960513386878766</v>
      </c>
      <c r="E85">
        <v>10.978999999999999</v>
      </c>
      <c r="F85" s="29">
        <f t="shared" ref="F85:F95" si="27">+B85/D85-1</f>
        <v>1.0901552591895625E-2</v>
      </c>
      <c r="G85" s="29">
        <f t="shared" ref="G85:G95" si="28">+B85/E85-1</f>
        <v>9.1993806357593133E-3</v>
      </c>
      <c r="H85">
        <v>9610.5300000000007</v>
      </c>
      <c r="I85">
        <v>9596.9699999999993</v>
      </c>
      <c r="J85" s="29">
        <f t="shared" si="19"/>
        <v>-1.4109523616284703E-3</v>
      </c>
      <c r="K85">
        <f t="shared" si="23"/>
        <v>4</v>
      </c>
      <c r="L85">
        <f t="shared" si="24"/>
        <v>5</v>
      </c>
    </row>
    <row r="86" spans="1:12">
      <c r="A86" s="1">
        <v>42524</v>
      </c>
      <c r="B86">
        <v>11.1</v>
      </c>
      <c r="C86" s="29">
        <f t="shared" si="25"/>
        <v>1.8050541516245744E-3</v>
      </c>
      <c r="D86" s="30">
        <f t="shared" si="26"/>
        <v>11.045958724472412</v>
      </c>
      <c r="E86">
        <v>11.042999999999999</v>
      </c>
      <c r="F86" s="29">
        <f t="shared" si="27"/>
        <v>4.8924024501248997E-3</v>
      </c>
      <c r="G86" s="29">
        <f t="shared" si="28"/>
        <v>5.1616408584624907E-3</v>
      </c>
      <c r="H86">
        <v>9596.9699999999993</v>
      </c>
      <c r="I86">
        <v>9655.5</v>
      </c>
      <c r="J86" s="29">
        <f t="shared" si="19"/>
        <v>6.0987999337291932E-3</v>
      </c>
      <c r="K86">
        <f t="shared" si="23"/>
        <v>5</v>
      </c>
      <c r="L86">
        <f t="shared" si="24"/>
        <v>1</v>
      </c>
    </row>
    <row r="87" spans="1:12">
      <c r="A87" s="1">
        <v>42527</v>
      </c>
      <c r="B87">
        <v>11.06</v>
      </c>
      <c r="C87" s="29">
        <f t="shared" si="25"/>
        <v>-3.6036036036035668E-3</v>
      </c>
      <c r="D87" s="30">
        <f t="shared" si="26"/>
        <v>10.973463010719279</v>
      </c>
      <c r="E87">
        <v>11.052</v>
      </c>
      <c r="F87" s="29">
        <f t="shared" si="27"/>
        <v>7.8860236915356818E-3</v>
      </c>
      <c r="G87" s="29">
        <f t="shared" si="28"/>
        <v>7.2385088671733655E-4</v>
      </c>
      <c r="H87">
        <v>9655.5</v>
      </c>
      <c r="I87">
        <v>9594.7000000000007</v>
      </c>
      <c r="J87" s="29">
        <f t="shared" si="19"/>
        <v>-6.2969292113302933E-3</v>
      </c>
      <c r="K87">
        <f t="shared" si="23"/>
        <v>1</v>
      </c>
      <c r="L87">
        <f t="shared" si="24"/>
        <v>2</v>
      </c>
    </row>
    <row r="88" spans="1:12">
      <c r="A88" s="1">
        <v>42528</v>
      </c>
      <c r="B88">
        <v>11.08</v>
      </c>
      <c r="C88" s="29">
        <f t="shared" si="25"/>
        <v>1.8083182640145079E-3</v>
      </c>
      <c r="D88" s="30">
        <f t="shared" si="26"/>
        <v>11.057310194169697</v>
      </c>
      <c r="E88">
        <v>11.045</v>
      </c>
      <c r="F88" s="29">
        <f t="shared" si="27"/>
        <v>2.0520185679757663E-3</v>
      </c>
      <c r="G88" s="29">
        <f t="shared" si="28"/>
        <v>3.1688546853780863E-3</v>
      </c>
      <c r="H88">
        <v>9594.7000000000007</v>
      </c>
      <c r="I88">
        <v>9599.31</v>
      </c>
      <c r="J88" s="29">
        <f t="shared" si="19"/>
        <v>4.8047359479697072E-4</v>
      </c>
      <c r="K88">
        <f t="shared" si="23"/>
        <v>2</v>
      </c>
      <c r="L88">
        <f t="shared" si="24"/>
        <v>3</v>
      </c>
    </row>
    <row r="89" spans="1:12">
      <c r="A89" s="1">
        <v>42529</v>
      </c>
      <c r="B89">
        <v>11</v>
      </c>
      <c r="C89" s="29">
        <f t="shared" si="25"/>
        <v>-7.2202166064981865E-3</v>
      </c>
      <c r="D89" s="30">
        <f t="shared" si="26"/>
        <v>11.015843706474735</v>
      </c>
      <c r="E89">
        <v>11.013</v>
      </c>
      <c r="F89" s="29">
        <f t="shared" si="27"/>
        <v>-1.4382653654956279E-3</v>
      </c>
      <c r="G89" s="29">
        <f t="shared" si="28"/>
        <v>-1.180423136293407E-3</v>
      </c>
      <c r="H89">
        <v>9599.31</v>
      </c>
      <c r="I89">
        <v>9573.9699999999993</v>
      </c>
      <c r="J89" s="29">
        <f t="shared" si="19"/>
        <v>-2.6397730670225661E-3</v>
      </c>
      <c r="K89">
        <f t="shared" ref="K89:K109" si="29">WEEKDAY(A89,2)</f>
        <v>3</v>
      </c>
      <c r="L89">
        <f t="shared" ref="L89:L109" si="30">K90</f>
        <v>4</v>
      </c>
    </row>
    <row r="90" spans="1:12">
      <c r="A90" s="1">
        <v>42530</v>
      </c>
      <c r="B90">
        <v>11</v>
      </c>
      <c r="C90" s="29">
        <f t="shared" si="25"/>
        <v>0</v>
      </c>
      <c r="D90" s="30">
        <f>+E89*(1+J90)</f>
        <v>11.013</v>
      </c>
      <c r="E90">
        <v>11.013</v>
      </c>
      <c r="G90" s="29">
        <f t="shared" si="28"/>
        <v>-1.180423136293407E-3</v>
      </c>
      <c r="H90">
        <v>9573.9699999999993</v>
      </c>
      <c r="I90">
        <v>9573.9699999999993</v>
      </c>
      <c r="J90" s="29">
        <f t="shared" ref="J90:J95" si="31">+I90/H90-1</f>
        <v>0</v>
      </c>
      <c r="K90">
        <f t="shared" si="29"/>
        <v>4</v>
      </c>
      <c r="L90">
        <f t="shared" si="30"/>
        <v>5</v>
      </c>
    </row>
    <row r="91" spans="1:12">
      <c r="A91" s="1">
        <v>42531</v>
      </c>
      <c r="B91">
        <v>10.88</v>
      </c>
      <c r="C91" s="29">
        <f t="shared" si="25"/>
        <v>-1.0909090909090868E-2</v>
      </c>
      <c r="D91" s="30">
        <f>+E90*(1+J91)</f>
        <v>11.013</v>
      </c>
      <c r="F91" s="29">
        <f t="shared" si="27"/>
        <v>-1.2076636702079258E-2</v>
      </c>
      <c r="H91">
        <v>9573.9699999999993</v>
      </c>
      <c r="I91">
        <v>9573.9699999999993</v>
      </c>
      <c r="J91" s="29">
        <f t="shared" si="31"/>
        <v>0</v>
      </c>
      <c r="K91">
        <f t="shared" si="29"/>
        <v>5</v>
      </c>
      <c r="L91">
        <f t="shared" si="30"/>
        <v>1</v>
      </c>
    </row>
    <row r="92" spans="1:12">
      <c r="A92" s="1">
        <v>42534</v>
      </c>
      <c r="B92">
        <v>10.66</v>
      </c>
      <c r="C92" s="29">
        <f t="shared" ref="C92:C98" si="32">B92/B91-1</f>
        <v>-2.0220588235294157E-2</v>
      </c>
      <c r="D92" s="30"/>
      <c r="E92">
        <v>10.756</v>
      </c>
      <c r="G92" s="29">
        <f t="shared" si="28"/>
        <v>-8.9252510226850434E-3</v>
      </c>
      <c r="H92">
        <v>9573.9699999999993</v>
      </c>
      <c r="I92">
        <v>9388.24</v>
      </c>
      <c r="J92" s="29">
        <f t="shared" si="31"/>
        <v>-1.9399475870511385E-2</v>
      </c>
      <c r="K92">
        <f t="shared" si="29"/>
        <v>1</v>
      </c>
      <c r="L92">
        <f t="shared" si="30"/>
        <v>2</v>
      </c>
    </row>
    <row r="93" spans="1:12">
      <c r="A93" s="1">
        <v>42535</v>
      </c>
      <c r="B93">
        <v>10.74</v>
      </c>
      <c r="C93" s="29">
        <f t="shared" si="32"/>
        <v>7.5046904315196894E-3</v>
      </c>
      <c r="D93" s="30">
        <f>+E92*(1+J93)</f>
        <v>10.813777078557855</v>
      </c>
      <c r="E93">
        <v>10.804</v>
      </c>
      <c r="F93" s="29">
        <f t="shared" si="27"/>
        <v>-6.8225078085014657E-3</v>
      </c>
      <c r="G93" s="29">
        <f t="shared" si="28"/>
        <v>-5.9237319511291631E-3</v>
      </c>
      <c r="H93">
        <v>9388.24</v>
      </c>
      <c r="I93">
        <v>9438.67</v>
      </c>
      <c r="J93" s="29">
        <f t="shared" si="31"/>
        <v>5.3716138488151266E-3</v>
      </c>
      <c r="K93">
        <f t="shared" si="29"/>
        <v>2</v>
      </c>
      <c r="L93">
        <f t="shared" si="30"/>
        <v>3</v>
      </c>
    </row>
    <row r="94" spans="1:12">
      <c r="A94" s="1">
        <v>42536</v>
      </c>
      <c r="B94">
        <v>10.74</v>
      </c>
      <c r="C94" s="29">
        <f t="shared" si="32"/>
        <v>0</v>
      </c>
      <c r="D94" s="30">
        <f>+E93*(1+J94)</f>
        <v>10.849259571528616</v>
      </c>
      <c r="E94">
        <v>10.84</v>
      </c>
      <c r="F94" s="29">
        <f t="shared" si="27"/>
        <v>-1.0070693839360545E-2</v>
      </c>
      <c r="G94" s="29">
        <f t="shared" si="28"/>
        <v>-9.2250922509224953E-3</v>
      </c>
      <c r="H94">
        <v>9438.67</v>
      </c>
      <c r="I94">
        <v>9478.2099999999991</v>
      </c>
      <c r="J94" s="29">
        <f t="shared" si="31"/>
        <v>4.1891495306012327E-3</v>
      </c>
      <c r="K94">
        <f t="shared" si="29"/>
        <v>3</v>
      </c>
      <c r="L94">
        <f t="shared" si="30"/>
        <v>4</v>
      </c>
    </row>
    <row r="95" spans="1:12">
      <c r="A95" s="1">
        <v>42537</v>
      </c>
      <c r="B95">
        <v>10.74</v>
      </c>
      <c r="C95" s="29">
        <f t="shared" si="32"/>
        <v>0</v>
      </c>
      <c r="D95" s="30">
        <f>+E94*(1+J95)</f>
        <v>10.781992760236374</v>
      </c>
      <c r="E95">
        <v>10.821999999999999</v>
      </c>
      <c r="F95" s="29">
        <f t="shared" si="27"/>
        <v>-3.8947123384502902E-3</v>
      </c>
      <c r="G95" s="29">
        <f t="shared" si="28"/>
        <v>-7.5771576418406372E-3</v>
      </c>
      <c r="H95">
        <v>9478.2099999999991</v>
      </c>
      <c r="I95">
        <v>9427.49</v>
      </c>
      <c r="J95" s="29">
        <f t="shared" si="31"/>
        <v>-5.351221380408222E-3</v>
      </c>
      <c r="K95">
        <f t="shared" si="29"/>
        <v>4</v>
      </c>
      <c r="L95">
        <f t="shared" si="30"/>
        <v>5</v>
      </c>
    </row>
    <row r="96" spans="1:12">
      <c r="A96" s="1">
        <v>42538</v>
      </c>
      <c r="B96">
        <v>10.8</v>
      </c>
      <c r="C96" s="29">
        <f t="shared" si="32"/>
        <v>5.5865921787709993E-3</v>
      </c>
      <c r="D96" s="30">
        <f>+E95*(1+J96)</f>
        <v>10.600164548570191</v>
      </c>
      <c r="E96">
        <v>10.821999999999999</v>
      </c>
      <c r="F96" s="29">
        <f t="shared" ref="F96:F151" si="33">+B96/D96-1</f>
        <v>1.885210842852092E-2</v>
      </c>
      <c r="G96" s="29">
        <f t="shared" ref="G96:G108" si="34">+B96/E96-1</f>
        <v>-2.0328959526888513E-3</v>
      </c>
      <c r="H96">
        <v>9427.49</v>
      </c>
      <c r="I96">
        <v>9234.24</v>
      </c>
      <c r="J96" s="29">
        <f t="shared" ref="J96:J115" si="35">+I96/H96-1</f>
        <v>-2.0498563244299439E-2</v>
      </c>
      <c r="K96">
        <f t="shared" si="29"/>
        <v>5</v>
      </c>
      <c r="L96">
        <f t="shared" si="30"/>
        <v>1</v>
      </c>
    </row>
    <row r="97" spans="1:12">
      <c r="A97" s="1">
        <v>42541</v>
      </c>
      <c r="B97">
        <v>10.84</v>
      </c>
      <c r="C97" s="29">
        <f t="shared" si="32"/>
        <v>3.7037037037035425E-3</v>
      </c>
      <c r="D97" s="30">
        <f>+E96*(1+J97)</f>
        <v>10.83996588132862</v>
      </c>
      <c r="F97" s="29">
        <f t="shared" si="33"/>
        <v>3.1474888162463799E-6</v>
      </c>
      <c r="H97">
        <v>9234.24</v>
      </c>
      <c r="I97">
        <v>9249.57</v>
      </c>
      <c r="J97" s="29">
        <f t="shared" si="35"/>
        <v>1.6601257927020274E-3</v>
      </c>
      <c r="K97">
        <f t="shared" si="29"/>
        <v>1</v>
      </c>
      <c r="L97">
        <f t="shared" si="30"/>
        <v>2</v>
      </c>
    </row>
    <row r="98" spans="1:12">
      <c r="A98" s="1">
        <v>42542</v>
      </c>
      <c r="B98">
        <v>10.86</v>
      </c>
      <c r="C98" s="29">
        <f t="shared" si="32"/>
        <v>1.8450184501843658E-3</v>
      </c>
      <c r="D98">
        <v>10.852</v>
      </c>
      <c r="E98">
        <v>10.821999999999999</v>
      </c>
      <c r="G98" s="29">
        <f t="shared" si="34"/>
        <v>3.5113657364627127E-3</v>
      </c>
      <c r="H98">
        <v>9249.57</v>
      </c>
      <c r="I98">
        <v>9248.7099999999991</v>
      </c>
      <c r="J98" s="29">
        <f t="shared" si="35"/>
        <v>-9.2977295160778795E-5</v>
      </c>
      <c r="K98">
        <f t="shared" si="29"/>
        <v>2</v>
      </c>
      <c r="L98">
        <f t="shared" si="30"/>
        <v>3</v>
      </c>
    </row>
    <row r="99" spans="1:12">
      <c r="A99" s="1">
        <v>42543</v>
      </c>
      <c r="B99">
        <v>10.9</v>
      </c>
      <c r="C99" s="29">
        <f t="shared" ref="C99:C120" si="36">B99/B98-1</f>
        <v>3.6832412523020164E-3</v>
      </c>
      <c r="D99" s="30">
        <f t="shared" ref="D99:D113" si="37">+E98*(1+J99)</f>
        <v>10.884554034022042</v>
      </c>
      <c r="E99">
        <v>10.891999999999999</v>
      </c>
      <c r="F99" s="29">
        <f t="shared" si="33"/>
        <v>1.4190720106381782E-3</v>
      </c>
      <c r="G99" s="29">
        <f t="shared" si="34"/>
        <v>7.3448402497255927E-4</v>
      </c>
      <c r="H99">
        <v>9248.7099999999991</v>
      </c>
      <c r="I99">
        <v>9302.17</v>
      </c>
      <c r="J99" s="29">
        <f t="shared" si="35"/>
        <v>5.7802655721717056E-3</v>
      </c>
      <c r="K99">
        <f t="shared" si="29"/>
        <v>3</v>
      </c>
      <c r="L99">
        <f t="shared" si="30"/>
        <v>4</v>
      </c>
    </row>
    <row r="100" spans="1:12">
      <c r="A100" s="1">
        <v>42544</v>
      </c>
      <c r="B100">
        <v>10.84</v>
      </c>
      <c r="C100" s="29">
        <f t="shared" si="36"/>
        <v>-5.5045871559633586E-3</v>
      </c>
      <c r="D100" s="30">
        <f t="shared" si="37"/>
        <v>10.834754230464505</v>
      </c>
      <c r="E100">
        <v>10.859</v>
      </c>
      <c r="F100" s="29">
        <f t="shared" si="33"/>
        <v>4.8416137772155921E-4</v>
      </c>
      <c r="G100" s="29">
        <f t="shared" si="34"/>
        <v>-1.7497007090891969E-3</v>
      </c>
      <c r="H100">
        <v>9302.17</v>
      </c>
      <c r="I100">
        <v>9253.2800000000007</v>
      </c>
      <c r="J100" s="29">
        <f t="shared" si="35"/>
        <v>-5.2557629026345198E-3</v>
      </c>
      <c r="K100">
        <f t="shared" si="29"/>
        <v>4</v>
      </c>
      <c r="L100">
        <f t="shared" si="30"/>
        <v>5</v>
      </c>
    </row>
    <row r="101" spans="1:12">
      <c r="A101" s="1">
        <v>42545</v>
      </c>
      <c r="B101">
        <v>10.7</v>
      </c>
      <c r="C101" s="29">
        <f t="shared" si="36"/>
        <v>-1.291512915129156E-2</v>
      </c>
      <c r="D101" s="30">
        <f t="shared" si="37"/>
        <v>10.711522507694569</v>
      </c>
      <c r="E101">
        <v>10.669</v>
      </c>
      <c r="F101" s="29">
        <f t="shared" si="33"/>
        <v>-1.0757114767104836E-3</v>
      </c>
      <c r="G101" s="29">
        <f t="shared" si="34"/>
        <v>2.9056143968506642E-3</v>
      </c>
      <c r="H101">
        <v>9253.2800000000007</v>
      </c>
      <c r="I101">
        <v>9127.61</v>
      </c>
      <c r="J101" s="29">
        <f t="shared" si="35"/>
        <v>-1.3581130150606024E-2</v>
      </c>
      <c r="K101">
        <f t="shared" si="29"/>
        <v>5</v>
      </c>
      <c r="L101">
        <f t="shared" si="30"/>
        <v>1</v>
      </c>
    </row>
    <row r="102" spans="1:12">
      <c r="A102" s="1">
        <v>42548</v>
      </c>
      <c r="B102">
        <v>10.72</v>
      </c>
      <c r="C102" s="29">
        <f t="shared" si="36"/>
        <v>1.8691588785046953E-3</v>
      </c>
      <c r="D102" s="30">
        <f t="shared" si="37"/>
        <v>10.765969550627162</v>
      </c>
      <c r="E102">
        <v>10.727</v>
      </c>
      <c r="F102" s="29">
        <f t="shared" si="33"/>
        <v>-4.2698941707932647E-3</v>
      </c>
      <c r="G102" s="29">
        <f t="shared" si="34"/>
        <v>-6.5255896336346986E-4</v>
      </c>
      <c r="H102">
        <v>9127.61</v>
      </c>
      <c r="I102">
        <v>9210.57</v>
      </c>
      <c r="J102" s="29">
        <f t="shared" si="35"/>
        <v>9.0889071728523785E-3</v>
      </c>
      <c r="K102">
        <f t="shared" si="29"/>
        <v>1</v>
      </c>
      <c r="L102">
        <f t="shared" si="30"/>
        <v>2</v>
      </c>
    </row>
    <row r="103" spans="1:12">
      <c r="A103" s="1">
        <v>42549</v>
      </c>
      <c r="B103">
        <v>10.72</v>
      </c>
      <c r="C103" s="29">
        <f t="shared" si="36"/>
        <v>0</v>
      </c>
      <c r="D103" s="30">
        <f t="shared" si="37"/>
        <v>10.756313993596489</v>
      </c>
      <c r="E103">
        <v>10.7</v>
      </c>
      <c r="F103" s="29">
        <f t="shared" si="33"/>
        <v>-3.3760629912911178E-3</v>
      </c>
      <c r="G103" s="29">
        <f t="shared" si="34"/>
        <v>1.8691588785046953E-3</v>
      </c>
      <c r="H103">
        <v>9210.57</v>
      </c>
      <c r="I103">
        <v>9235.74</v>
      </c>
      <c r="J103" s="29">
        <f t="shared" si="35"/>
        <v>2.7327298961954405E-3</v>
      </c>
      <c r="K103">
        <f t="shared" si="29"/>
        <v>2</v>
      </c>
      <c r="L103">
        <f t="shared" si="30"/>
        <v>3</v>
      </c>
    </row>
    <row r="104" spans="1:12">
      <c r="A104" s="1">
        <v>42550</v>
      </c>
      <c r="B104">
        <v>10.8</v>
      </c>
      <c r="C104" s="29">
        <f t="shared" si="36"/>
        <v>7.4626865671640896E-3</v>
      </c>
      <c r="D104" s="30">
        <f t="shared" si="37"/>
        <v>10.802276157622455</v>
      </c>
      <c r="E104">
        <v>10.817</v>
      </c>
      <c r="F104" s="29">
        <f t="shared" si="33"/>
        <v>-2.1071092696034466E-4</v>
      </c>
      <c r="G104" s="29">
        <f t="shared" si="34"/>
        <v>-1.5716002588517242E-3</v>
      </c>
      <c r="H104">
        <v>9235.74</v>
      </c>
      <c r="I104">
        <v>9324.02</v>
      </c>
      <c r="J104" s="29">
        <f t="shared" si="35"/>
        <v>9.5585194039677912E-3</v>
      </c>
      <c r="K104">
        <f t="shared" si="29"/>
        <v>3</v>
      </c>
      <c r="L104">
        <f t="shared" si="30"/>
        <v>4</v>
      </c>
    </row>
    <row r="105" spans="1:12">
      <c r="A105" s="1">
        <v>42551</v>
      </c>
      <c r="B105">
        <v>10.82</v>
      </c>
      <c r="C105" s="29">
        <f t="shared" si="36"/>
        <v>1.8518518518517713E-3</v>
      </c>
      <c r="D105" s="30">
        <f t="shared" si="37"/>
        <v>10.808055459983997</v>
      </c>
      <c r="E105">
        <v>10.821999999999999</v>
      </c>
      <c r="F105" s="29">
        <f t="shared" si="33"/>
        <v>1.1051516214204415E-3</v>
      </c>
      <c r="G105" s="29">
        <f t="shared" si="34"/>
        <v>-1.8480872297166329E-4</v>
      </c>
      <c r="H105">
        <v>9324.02</v>
      </c>
      <c r="I105">
        <v>9316.31</v>
      </c>
      <c r="J105" s="29">
        <f t="shared" si="35"/>
        <v>-8.2689655320355993E-4</v>
      </c>
      <c r="K105">
        <f t="shared" si="29"/>
        <v>4</v>
      </c>
      <c r="L105">
        <f t="shared" si="30"/>
        <v>5</v>
      </c>
    </row>
    <row r="106" spans="1:12">
      <c r="A106" s="1">
        <v>42552</v>
      </c>
      <c r="B106">
        <v>10.82</v>
      </c>
      <c r="C106" s="29">
        <f t="shared" si="36"/>
        <v>0</v>
      </c>
      <c r="D106" s="30">
        <f t="shared" si="37"/>
        <v>10.853607645086951</v>
      </c>
      <c r="E106" s="31">
        <v>10.85</v>
      </c>
      <c r="F106" s="29">
        <f t="shared" si="33"/>
        <v>-3.0964492347541617E-3</v>
      </c>
      <c r="G106" s="29">
        <f t="shared" si="34"/>
        <v>-2.7649769585252892E-3</v>
      </c>
      <c r="H106">
        <v>9316.31</v>
      </c>
      <c r="I106">
        <v>9343.52</v>
      </c>
      <c r="J106" s="29">
        <f t="shared" si="35"/>
        <v>2.9206842623314966E-3</v>
      </c>
      <c r="K106">
        <f t="shared" si="29"/>
        <v>5</v>
      </c>
      <c r="L106">
        <f t="shared" si="30"/>
        <v>1</v>
      </c>
    </row>
    <row r="107" spans="1:12">
      <c r="A107" s="1">
        <v>42555</v>
      </c>
      <c r="B107">
        <v>11.06</v>
      </c>
      <c r="C107" s="29">
        <f t="shared" si="36"/>
        <v>2.2181146025878062E-2</v>
      </c>
      <c r="D107" s="38">
        <f t="shared" si="37"/>
        <v>11.015220173981538</v>
      </c>
      <c r="E107">
        <v>11</v>
      </c>
      <c r="F107" s="29">
        <f t="shared" si="33"/>
        <v>4.0652683569806225E-3</v>
      </c>
      <c r="G107" s="29">
        <f t="shared" si="34"/>
        <v>5.4545454545456007E-3</v>
      </c>
      <c r="H107">
        <v>9343.52</v>
      </c>
      <c r="I107">
        <v>9485.7999999999993</v>
      </c>
      <c r="J107" s="29">
        <f t="shared" si="35"/>
        <v>1.5227665804750101E-2</v>
      </c>
      <c r="K107">
        <f t="shared" si="29"/>
        <v>1</v>
      </c>
      <c r="L107">
        <f t="shared" si="30"/>
        <v>2</v>
      </c>
    </row>
    <row r="108" spans="1:12">
      <c r="A108" s="1">
        <v>42556</v>
      </c>
      <c r="B108">
        <v>11.04</v>
      </c>
      <c r="C108" s="29">
        <f t="shared" si="36"/>
        <v>-1.8083182640146189E-3</v>
      </c>
      <c r="D108" s="30">
        <f t="shared" si="37"/>
        <v>11.00781589322988</v>
      </c>
      <c r="E108">
        <v>11.007999999999999</v>
      </c>
      <c r="F108" s="29">
        <f t="shared" si="33"/>
        <v>2.9237504589727514E-3</v>
      </c>
      <c r="G108" s="29">
        <f t="shared" si="34"/>
        <v>2.9069767441860517E-3</v>
      </c>
      <c r="H108">
        <f>+I108-6.74</f>
        <v>9485.8000000000011</v>
      </c>
      <c r="I108">
        <v>9492.5400000000009</v>
      </c>
      <c r="J108" s="29">
        <f t="shared" si="35"/>
        <v>7.1053574817092624E-4</v>
      </c>
      <c r="K108">
        <f t="shared" si="29"/>
        <v>2</v>
      </c>
      <c r="L108">
        <f t="shared" si="30"/>
        <v>3</v>
      </c>
    </row>
    <row r="109" spans="1:12">
      <c r="A109" s="1">
        <v>42557</v>
      </c>
      <c r="B109">
        <v>11.04</v>
      </c>
      <c r="C109" s="29">
        <f t="shared" si="36"/>
        <v>0</v>
      </c>
      <c r="D109" s="30">
        <f t="shared" si="37"/>
        <v>11.009948207750504</v>
      </c>
      <c r="E109">
        <v>11.096</v>
      </c>
      <c r="F109" s="29">
        <f t="shared" si="33"/>
        <v>2.7295125901083406E-3</v>
      </c>
      <c r="G109" s="29">
        <f t="shared" ref="G109:G172" si="38">+B109/E109-1</f>
        <v>-5.0468637346792189E-3</v>
      </c>
      <c r="H109">
        <v>9492.5400000000009</v>
      </c>
      <c r="I109">
        <v>9494.2199999999993</v>
      </c>
      <c r="J109" s="29">
        <f t="shared" si="35"/>
        <v>1.769810819862716E-4</v>
      </c>
      <c r="K109">
        <f t="shared" si="29"/>
        <v>3</v>
      </c>
      <c r="L109">
        <f t="shared" si="30"/>
        <v>4</v>
      </c>
    </row>
    <row r="110" spans="1:12">
      <c r="A110" s="1">
        <v>42558</v>
      </c>
      <c r="B110">
        <v>11.06</v>
      </c>
      <c r="C110" s="29">
        <f t="shared" si="36"/>
        <v>1.8115942028986698E-3</v>
      </c>
      <c r="D110" s="30">
        <f t="shared" si="37"/>
        <v>11.074507403451785</v>
      </c>
      <c r="E110">
        <v>11.109</v>
      </c>
      <c r="F110" s="29">
        <f t="shared" si="33"/>
        <v>-1.3099818279287412E-3</v>
      </c>
      <c r="G110" s="29">
        <f t="shared" si="38"/>
        <v>-4.410838059231259E-3</v>
      </c>
      <c r="H110">
        <v>9494.2199999999993</v>
      </c>
      <c r="I110">
        <v>9475.83</v>
      </c>
      <c r="J110" s="29">
        <f t="shared" si="35"/>
        <v>-1.9369679657728067E-3</v>
      </c>
      <c r="K110">
        <f t="shared" ref="K110:K115" si="39">WEEKDAY(A110,2)</f>
        <v>4</v>
      </c>
      <c r="L110">
        <f t="shared" ref="L110:L115" si="40">K111</f>
        <v>5</v>
      </c>
    </row>
    <row r="111" spans="1:12">
      <c r="A111" s="1">
        <v>42559</v>
      </c>
      <c r="B111">
        <v>11.02</v>
      </c>
      <c r="C111" s="29">
        <f t="shared" si="36"/>
        <v>-3.6166365280290158E-3</v>
      </c>
      <c r="D111" s="30">
        <f t="shared" si="37"/>
        <v>11.020182678456662</v>
      </c>
      <c r="E111">
        <v>11.042999999999999</v>
      </c>
      <c r="F111" s="29">
        <f t="shared" si="33"/>
        <v>-1.6576717645433448E-5</v>
      </c>
      <c r="G111" s="29">
        <f t="shared" si="38"/>
        <v>-2.0827673639409738E-3</v>
      </c>
      <c r="H111">
        <v>9475.83</v>
      </c>
      <c r="I111">
        <v>9400.07</v>
      </c>
      <c r="J111" s="29">
        <f t="shared" si="35"/>
        <v>-7.9950780037211233E-3</v>
      </c>
      <c r="K111">
        <f t="shared" si="39"/>
        <v>5</v>
      </c>
      <c r="L111">
        <f t="shared" si="40"/>
        <v>1</v>
      </c>
    </row>
    <row r="112" spans="1:12">
      <c r="A112" s="1">
        <v>42562</v>
      </c>
      <c r="B112">
        <v>11.04</v>
      </c>
      <c r="C112" s="29">
        <f t="shared" si="36"/>
        <v>1.814882032667775E-3</v>
      </c>
      <c r="D112" s="30">
        <f t="shared" si="37"/>
        <v>11.079923287805302</v>
      </c>
      <c r="E112">
        <v>11.082000000000001</v>
      </c>
      <c r="F112" s="29">
        <f t="shared" si="33"/>
        <v>-3.6032097667357821E-3</v>
      </c>
      <c r="G112" s="29">
        <f t="shared" si="38"/>
        <v>-3.7899296155929907E-3</v>
      </c>
      <c r="H112">
        <v>9400.07</v>
      </c>
      <c r="I112">
        <v>9431.5</v>
      </c>
      <c r="J112" s="29">
        <f t="shared" si="35"/>
        <v>3.3435921221862674E-3</v>
      </c>
      <c r="K112">
        <f t="shared" si="39"/>
        <v>1</v>
      </c>
      <c r="L112">
        <f t="shared" si="40"/>
        <v>2</v>
      </c>
    </row>
    <row r="113" spans="1:12">
      <c r="A113" s="1">
        <v>42563</v>
      </c>
      <c r="B113">
        <v>11.3</v>
      </c>
      <c r="C113" s="29">
        <f t="shared" si="36"/>
        <v>2.3550724637681375E-2</v>
      </c>
      <c r="D113" s="30">
        <f t="shared" si="37"/>
        <v>11.291290763929387</v>
      </c>
      <c r="E113">
        <v>11.292</v>
      </c>
      <c r="F113" s="29">
        <f t="shared" si="33"/>
        <v>7.7132333695950628E-4</v>
      </c>
      <c r="G113" s="29">
        <f t="shared" si="38"/>
        <v>7.0846617074038498E-4</v>
      </c>
      <c r="H113">
        <v>9431.5</v>
      </c>
      <c r="I113">
        <v>9609.6200000000008</v>
      </c>
      <c r="J113" s="29">
        <f t="shared" si="35"/>
        <v>1.8885649154429363E-2</v>
      </c>
      <c r="K113">
        <f t="shared" si="39"/>
        <v>2</v>
      </c>
      <c r="L113">
        <f t="shared" si="40"/>
        <v>3</v>
      </c>
    </row>
    <row r="114" spans="1:12">
      <c r="A114" s="1">
        <v>42564</v>
      </c>
      <c r="B114">
        <v>11.28</v>
      </c>
      <c r="C114" s="29">
        <f t="shared" si="36"/>
        <v>-1.7699115044248481E-3</v>
      </c>
      <c r="D114">
        <v>11.342000000000001</v>
      </c>
      <c r="E114">
        <v>11.342000000000001</v>
      </c>
      <c r="F114" s="29">
        <f t="shared" si="33"/>
        <v>-5.4664080409100313E-3</v>
      </c>
      <c r="G114" s="29">
        <f t="shared" si="38"/>
        <v>-5.4664080409100313E-3</v>
      </c>
      <c r="H114">
        <v>9609.6200000000008</v>
      </c>
      <c r="I114">
        <v>9592.65</v>
      </c>
      <c r="J114" s="29">
        <f t="shared" si="35"/>
        <v>-1.7659387155788409E-3</v>
      </c>
      <c r="K114">
        <f t="shared" si="39"/>
        <v>3</v>
      </c>
      <c r="L114">
        <f t="shared" si="40"/>
        <v>4</v>
      </c>
    </row>
    <row r="115" spans="1:12">
      <c r="A115" s="1">
        <v>42565</v>
      </c>
      <c r="B115">
        <v>11.28</v>
      </c>
      <c r="C115" s="29">
        <f t="shared" si="36"/>
        <v>0</v>
      </c>
      <c r="D115" s="30">
        <f t="shared" ref="D115:D120" si="41">+E114*(1+J115)</f>
        <v>11.318411846570033</v>
      </c>
      <c r="E115">
        <v>11.305999999999999</v>
      </c>
      <c r="F115" s="29">
        <f t="shared" si="33"/>
        <v>-3.393748795390783E-3</v>
      </c>
      <c r="G115" s="29">
        <f t="shared" si="38"/>
        <v>-2.2996638952768045E-3</v>
      </c>
      <c r="H115">
        <v>9592.65</v>
      </c>
      <c r="I115">
        <v>9572.7000000000007</v>
      </c>
      <c r="J115" s="29">
        <f t="shared" si="35"/>
        <v>-2.0797172835450572E-3</v>
      </c>
      <c r="K115">
        <f t="shared" si="39"/>
        <v>4</v>
      </c>
      <c r="L115">
        <f t="shared" si="40"/>
        <v>5</v>
      </c>
    </row>
    <row r="116" spans="1:12">
      <c r="A116" s="1">
        <v>42566</v>
      </c>
      <c r="B116">
        <v>11.34</v>
      </c>
      <c r="C116" s="29">
        <f t="shared" si="36"/>
        <v>5.3191489361703592E-3</v>
      </c>
      <c r="D116" s="30">
        <f t="shared" si="41"/>
        <v>11.331794503118241</v>
      </c>
      <c r="E116">
        <v>11.35</v>
      </c>
      <c r="F116" s="29">
        <f t="shared" si="33"/>
        <v>7.2411275014738763E-4</v>
      </c>
      <c r="G116" s="29">
        <f t="shared" si="38"/>
        <v>-8.810572687224516E-4</v>
      </c>
      <c r="H116">
        <v>9572.7000000000007</v>
      </c>
      <c r="I116">
        <v>9594.5400000000009</v>
      </c>
      <c r="J116" s="29">
        <f t="shared" ref="J116:J128" si="42">+I116/H116-1</f>
        <v>2.2814879814472278E-3</v>
      </c>
      <c r="K116">
        <f t="shared" ref="K116:K121" si="43">WEEKDAY(A116,2)</f>
        <v>5</v>
      </c>
      <c r="L116">
        <f t="shared" ref="L116:L121" si="44">K117</f>
        <v>1</v>
      </c>
    </row>
    <row r="117" spans="1:12">
      <c r="A117" s="1">
        <v>42569</v>
      </c>
      <c r="B117">
        <v>11.3</v>
      </c>
      <c r="C117" s="29">
        <f t="shared" si="36"/>
        <v>-3.5273368606700828E-3</v>
      </c>
      <c r="D117" s="30">
        <f t="shared" si="41"/>
        <v>11.346959781292275</v>
      </c>
      <c r="E117">
        <v>11.315</v>
      </c>
      <c r="F117" s="29">
        <f t="shared" si="33"/>
        <v>-4.138534215102907E-3</v>
      </c>
      <c r="G117" s="29">
        <f t="shared" si="38"/>
        <v>-1.3256738842243321E-3</v>
      </c>
      <c r="H117">
        <v>9594.5400000000009</v>
      </c>
      <c r="I117">
        <v>9591.9699999999993</v>
      </c>
      <c r="J117" s="29">
        <f t="shared" si="42"/>
        <v>-2.6786067909467803E-4</v>
      </c>
      <c r="K117">
        <f t="shared" si="43"/>
        <v>1</v>
      </c>
      <c r="L117">
        <f t="shared" si="44"/>
        <v>2</v>
      </c>
    </row>
    <row r="118" spans="1:12">
      <c r="A118" s="1">
        <v>42570</v>
      </c>
      <c r="B118">
        <v>11.18</v>
      </c>
      <c r="C118" s="29">
        <f t="shared" si="36"/>
        <v>-1.0619469026548756E-2</v>
      </c>
      <c r="D118" s="30">
        <f t="shared" si="41"/>
        <v>11.237840235113328</v>
      </c>
      <c r="E118">
        <v>11.25</v>
      </c>
      <c r="F118" s="29">
        <f t="shared" si="33"/>
        <v>-5.1469173705284144E-3</v>
      </c>
      <c r="G118" s="29">
        <f t="shared" si="38"/>
        <v>-6.2222222222222401E-3</v>
      </c>
      <c r="H118">
        <v>9591.9699999999993</v>
      </c>
      <c r="I118">
        <v>9526.56</v>
      </c>
      <c r="J118" s="29">
        <f t="shared" si="42"/>
        <v>-6.8192456815440172E-3</v>
      </c>
      <c r="K118">
        <f t="shared" si="43"/>
        <v>2</v>
      </c>
      <c r="L118">
        <f t="shared" si="44"/>
        <v>3</v>
      </c>
    </row>
    <row r="119" spans="1:12">
      <c r="A119" s="1">
        <v>42571</v>
      </c>
      <c r="B119">
        <v>11.18</v>
      </c>
      <c r="C119" s="29">
        <f t="shared" si="36"/>
        <v>0</v>
      </c>
      <c r="D119" s="30">
        <f t="shared" si="41"/>
        <v>11.201901578324181</v>
      </c>
      <c r="E119">
        <v>11.21</v>
      </c>
      <c r="F119" s="29">
        <f t="shared" si="33"/>
        <v>-1.9551661091685713E-3</v>
      </c>
      <c r="G119" s="29">
        <f t="shared" si="38"/>
        <v>-2.6761819803747811E-3</v>
      </c>
      <c r="H119">
        <v>9526.56</v>
      </c>
      <c r="I119">
        <v>9485.83</v>
      </c>
      <c r="J119" s="29">
        <f t="shared" si="42"/>
        <v>-4.2754152600728013E-3</v>
      </c>
      <c r="K119">
        <f t="shared" si="43"/>
        <v>3</v>
      </c>
      <c r="L119">
        <f t="shared" si="44"/>
        <v>4</v>
      </c>
    </row>
    <row r="120" spans="1:12">
      <c r="A120" s="1">
        <v>42572</v>
      </c>
      <c r="B120">
        <v>11.24</v>
      </c>
      <c r="C120" s="29">
        <f t="shared" si="36"/>
        <v>5.3667262969590013E-3</v>
      </c>
      <c r="D120" s="30">
        <f t="shared" si="41"/>
        <v>11.276426880937146</v>
      </c>
      <c r="E120">
        <v>11.319000000000001</v>
      </c>
      <c r="F120" s="29">
        <f t="shared" si="33"/>
        <v>-3.2303566831729524E-3</v>
      </c>
      <c r="G120" s="29">
        <f t="shared" si="38"/>
        <v>-6.9794151426805229E-3</v>
      </c>
      <c r="H120">
        <v>9485.83</v>
      </c>
      <c r="I120">
        <v>9542.0400000000009</v>
      </c>
      <c r="J120" s="29">
        <f t="shared" si="42"/>
        <v>5.9256807258827315E-3</v>
      </c>
      <c r="K120">
        <f t="shared" si="43"/>
        <v>4</v>
      </c>
      <c r="L120">
        <f t="shared" si="44"/>
        <v>5</v>
      </c>
    </row>
    <row r="121" spans="1:12">
      <c r="A121" s="1">
        <v>42573</v>
      </c>
      <c r="B121">
        <v>11.18</v>
      </c>
      <c r="C121" s="29">
        <f t="shared" ref="C121:C127" si="45">B121/B120-1</f>
        <v>-5.3380782918149849E-3</v>
      </c>
      <c r="D121" s="30">
        <f t="shared" ref="D121:D136" si="46">+E120*(1+J121)</f>
        <v>11.210223228995059</v>
      </c>
      <c r="E121">
        <v>11.205</v>
      </c>
      <c r="F121" s="29">
        <f t="shared" si="33"/>
        <v>-2.696041673540206E-3</v>
      </c>
      <c r="G121" s="29">
        <f t="shared" si="38"/>
        <v>-2.2311468094601272E-3</v>
      </c>
      <c r="H121">
        <v>9542.0400000000009</v>
      </c>
      <c r="I121">
        <v>9450.34</v>
      </c>
      <c r="J121" s="29">
        <f t="shared" si="42"/>
        <v>-9.6101043382756934E-3</v>
      </c>
      <c r="K121">
        <f t="shared" si="43"/>
        <v>5</v>
      </c>
      <c r="L121">
        <f t="shared" si="44"/>
        <v>1</v>
      </c>
    </row>
    <row r="122" spans="1:12">
      <c r="A122" s="1">
        <v>42576</v>
      </c>
      <c r="B122">
        <v>11.16</v>
      </c>
      <c r="C122" s="29">
        <f t="shared" si="45"/>
        <v>-1.7889087656529634E-3</v>
      </c>
      <c r="D122" s="30">
        <f t="shared" si="46"/>
        <v>11.201146567213454</v>
      </c>
      <c r="E122">
        <v>11.189</v>
      </c>
      <c r="F122" s="29">
        <f t="shared" si="33"/>
        <v>-3.6734245879697092E-3</v>
      </c>
      <c r="G122" s="29">
        <f t="shared" si="38"/>
        <v>-2.5918312628474549E-3</v>
      </c>
      <c r="H122">
        <v>9450.34</v>
      </c>
      <c r="I122">
        <v>9447.09</v>
      </c>
      <c r="J122" s="29">
        <f t="shared" si="42"/>
        <v>-3.4390297068676023E-4</v>
      </c>
      <c r="K122">
        <f t="shared" ref="K122:K127" si="47">WEEKDAY(A122,2)</f>
        <v>1</v>
      </c>
      <c r="L122">
        <f t="shared" ref="L122:L127" si="48">K123</f>
        <v>2</v>
      </c>
    </row>
    <row r="123" spans="1:12">
      <c r="A123" s="1">
        <v>42577</v>
      </c>
      <c r="B123">
        <v>11.26</v>
      </c>
      <c r="C123" s="29">
        <f t="shared" si="45"/>
        <v>8.960573476702427E-3</v>
      </c>
      <c r="D123" s="30">
        <f t="shared" si="46"/>
        <v>11.301658784874494</v>
      </c>
      <c r="E123">
        <v>11.308999999999999</v>
      </c>
      <c r="F123" s="29">
        <f t="shared" si="33"/>
        <v>-3.6860770323599024E-3</v>
      </c>
      <c r="G123" s="29">
        <f t="shared" si="38"/>
        <v>-4.3328322574940348E-3</v>
      </c>
      <c r="H123">
        <v>9447.09</v>
      </c>
      <c r="I123">
        <v>9542.2099999999991</v>
      </c>
      <c r="J123" s="29">
        <f t="shared" si="42"/>
        <v>1.006870898869372E-2</v>
      </c>
      <c r="K123">
        <f t="shared" si="47"/>
        <v>2</v>
      </c>
      <c r="L123">
        <f t="shared" si="48"/>
        <v>3</v>
      </c>
    </row>
    <row r="124" spans="1:12">
      <c r="A124" s="1">
        <v>42578</v>
      </c>
      <c r="B124">
        <v>11.2</v>
      </c>
      <c r="C124" s="29">
        <f t="shared" si="45"/>
        <v>-5.3285968028419228E-3</v>
      </c>
      <c r="D124" s="30">
        <f t="shared" si="46"/>
        <v>11.278328182884259</v>
      </c>
      <c r="E124">
        <v>11.29</v>
      </c>
      <c r="F124" s="29">
        <f t="shared" si="33"/>
        <v>-6.9450171704640296E-3</v>
      </c>
      <c r="G124" s="29">
        <f t="shared" si="38"/>
        <v>-7.9716563330380907E-3</v>
      </c>
      <c r="H124">
        <v>9542.2099999999991</v>
      </c>
      <c r="I124">
        <v>9516.33</v>
      </c>
      <c r="J124" s="29">
        <f t="shared" si="42"/>
        <v>-2.7121599713273437E-3</v>
      </c>
      <c r="K124">
        <f t="shared" si="47"/>
        <v>3</v>
      </c>
      <c r="L124">
        <f t="shared" si="48"/>
        <v>4</v>
      </c>
    </row>
    <row r="125" spans="1:12">
      <c r="A125" s="1">
        <v>42579</v>
      </c>
      <c r="B125">
        <v>11.22</v>
      </c>
      <c r="C125" s="29">
        <f t="shared" si="45"/>
        <v>1.7857142857145014E-3</v>
      </c>
      <c r="D125" s="30">
        <f t="shared" si="46"/>
        <v>11.235687444634642</v>
      </c>
      <c r="E125">
        <v>11.249000000000001</v>
      </c>
      <c r="F125" s="29">
        <f t="shared" si="33"/>
        <v>-1.3962158267524227E-3</v>
      </c>
      <c r="G125" s="29">
        <f t="shared" si="38"/>
        <v>-2.5780069339497169E-3</v>
      </c>
      <c r="H125">
        <v>9516.33</v>
      </c>
      <c r="I125">
        <v>9470.5499999999993</v>
      </c>
      <c r="J125" s="29">
        <f t="shared" si="42"/>
        <v>-4.8106780660192028E-3</v>
      </c>
      <c r="K125">
        <f t="shared" si="47"/>
        <v>4</v>
      </c>
      <c r="L125">
        <f t="shared" si="48"/>
        <v>5</v>
      </c>
    </row>
    <row r="126" spans="1:12">
      <c r="A126" s="1">
        <v>42580</v>
      </c>
      <c r="B126">
        <v>11.18</v>
      </c>
      <c r="C126" s="29">
        <f t="shared" si="45"/>
        <v>-3.5650623885918886E-3</v>
      </c>
      <c r="D126" s="30">
        <f t="shared" si="46"/>
        <v>11.232941114296427</v>
      </c>
      <c r="E126">
        <v>11.246</v>
      </c>
      <c r="F126" s="29">
        <f t="shared" si="33"/>
        <v>-4.7130233976787617E-3</v>
      </c>
      <c r="G126" s="29">
        <f t="shared" si="38"/>
        <v>-5.8687533345189724E-3</v>
      </c>
      <c r="H126">
        <v>9470.5499999999993</v>
      </c>
      <c r="I126">
        <v>9457.0300000000007</v>
      </c>
      <c r="J126" s="29">
        <f t="shared" si="42"/>
        <v>-1.4275834032868584E-3</v>
      </c>
      <c r="K126">
        <f t="shared" si="47"/>
        <v>5</v>
      </c>
      <c r="L126">
        <f t="shared" si="48"/>
        <v>1</v>
      </c>
    </row>
    <row r="127" spans="1:12">
      <c r="A127" s="1">
        <v>42583</v>
      </c>
      <c r="B127">
        <v>11.22</v>
      </c>
      <c r="C127" s="29">
        <f t="shared" si="45"/>
        <v>3.5778175313059268E-3</v>
      </c>
      <c r="D127" s="30">
        <f t="shared" si="46"/>
        <v>11.222739868647977</v>
      </c>
      <c r="E127">
        <v>11.262</v>
      </c>
      <c r="F127" s="29">
        <f t="shared" si="33"/>
        <v>-2.4413544999213332E-4</v>
      </c>
      <c r="G127" s="29">
        <f t="shared" si="38"/>
        <v>-3.7293553542887548E-3</v>
      </c>
      <c r="H127">
        <v>9457.0300000000007</v>
      </c>
      <c r="I127">
        <v>9437.4699999999993</v>
      </c>
      <c r="J127" s="29">
        <f t="shared" si="42"/>
        <v>-2.0683026277807937E-3</v>
      </c>
      <c r="K127">
        <f t="shared" si="47"/>
        <v>1</v>
      </c>
      <c r="L127">
        <f t="shared" si="48"/>
        <v>2</v>
      </c>
    </row>
    <row r="128" spans="1:12">
      <c r="A128" s="1">
        <v>42584</v>
      </c>
      <c r="B128">
        <v>11.22</v>
      </c>
      <c r="C128" s="29">
        <f t="shared" ref="C128:C136" si="49">B128/B127-1</f>
        <v>0</v>
      </c>
      <c r="D128" s="30">
        <f t="shared" si="46"/>
        <v>11.260735072005527</v>
      </c>
      <c r="E128">
        <v>11.26</v>
      </c>
      <c r="F128" s="29">
        <f t="shared" si="33"/>
        <v>-3.6174434213264162E-3</v>
      </c>
      <c r="G128" s="29">
        <f t="shared" si="38"/>
        <v>-3.5523978685612079E-3</v>
      </c>
      <c r="H128">
        <v>9437.4699999999993</v>
      </c>
      <c r="I128">
        <v>9436.41</v>
      </c>
      <c r="J128" s="29">
        <f t="shared" si="42"/>
        <v>-1.1231823783275363E-4</v>
      </c>
      <c r="K128">
        <f t="shared" ref="K128:K133" si="50">WEEKDAY(A128,2)</f>
        <v>2</v>
      </c>
      <c r="L128">
        <f t="shared" ref="L128:L133" si="51">K129</f>
        <v>3</v>
      </c>
    </row>
    <row r="129" spans="1:12">
      <c r="A129" s="1">
        <v>42585</v>
      </c>
      <c r="B129">
        <v>11.18</v>
      </c>
      <c r="C129" s="29">
        <f t="shared" si="49"/>
        <v>-3.5650623885918886E-3</v>
      </c>
      <c r="D129" s="30">
        <f t="shared" si="46"/>
        <v>11.246206025384655</v>
      </c>
      <c r="E129">
        <v>11.25</v>
      </c>
      <c r="F129" s="29">
        <f t="shared" si="33"/>
        <v>-5.8869653672729561E-3</v>
      </c>
      <c r="G129" s="29">
        <f t="shared" si="38"/>
        <v>-6.2222222222222401E-3</v>
      </c>
      <c r="H129">
        <v>9436.41</v>
      </c>
      <c r="I129">
        <v>9424.85</v>
      </c>
      <c r="J129" s="29">
        <f>+I129/H129-1</f>
        <v>-1.2250421505635156E-3</v>
      </c>
      <c r="K129">
        <f t="shared" si="50"/>
        <v>3</v>
      </c>
      <c r="L129">
        <f t="shared" si="51"/>
        <v>4</v>
      </c>
    </row>
    <row r="130" spans="1:12">
      <c r="A130" s="1">
        <v>42586</v>
      </c>
      <c r="B130">
        <v>11.18</v>
      </c>
      <c r="C130" s="29">
        <f t="shared" si="49"/>
        <v>0</v>
      </c>
      <c r="D130" s="30">
        <f t="shared" si="46"/>
        <v>11.230638949160992</v>
      </c>
      <c r="E130">
        <v>11.217000000000001</v>
      </c>
      <c r="F130" s="29">
        <f t="shared" si="33"/>
        <v>-4.5089998343127435E-3</v>
      </c>
      <c r="G130" s="29">
        <f t="shared" si="38"/>
        <v>-3.2985646786128919E-3</v>
      </c>
      <c r="H130">
        <v>9424.85</v>
      </c>
      <c r="I130">
        <v>9408.6299999999992</v>
      </c>
      <c r="J130" s="29">
        <f>+I130/H130-1</f>
        <v>-1.7209822968006216E-3</v>
      </c>
      <c r="K130">
        <f t="shared" si="50"/>
        <v>4</v>
      </c>
      <c r="L130">
        <f t="shared" si="51"/>
        <v>5</v>
      </c>
    </row>
    <row r="131" spans="1:12">
      <c r="A131" s="1">
        <v>42587</v>
      </c>
      <c r="B131">
        <v>11.22</v>
      </c>
      <c r="C131" s="29">
        <f t="shared" si="49"/>
        <v>3.5778175313059268E-3</v>
      </c>
      <c r="D131" s="30">
        <f t="shared" si="46"/>
        <v>11.247925754334053</v>
      </c>
      <c r="E131">
        <v>11.24</v>
      </c>
      <c r="F131" s="29">
        <f t="shared" si="33"/>
        <v>-2.4827470365629267E-3</v>
      </c>
      <c r="G131" s="29">
        <f t="shared" si="38"/>
        <v>-1.779359430604921E-3</v>
      </c>
      <c r="H131">
        <v>9408.6299999999992</v>
      </c>
      <c r="I131">
        <v>9434.57</v>
      </c>
      <c r="J131" s="29">
        <f>+I131/H131-1</f>
        <v>2.7570432677233025E-3</v>
      </c>
      <c r="K131">
        <f t="shared" si="50"/>
        <v>5</v>
      </c>
      <c r="L131">
        <f t="shared" si="51"/>
        <v>1</v>
      </c>
    </row>
    <row r="132" spans="1:12">
      <c r="A132" s="1">
        <v>42590</v>
      </c>
      <c r="B132">
        <v>11.26</v>
      </c>
      <c r="C132" s="29">
        <f t="shared" si="49"/>
        <v>3.5650623885916666E-3</v>
      </c>
      <c r="D132" s="30">
        <f t="shared" si="46"/>
        <v>11.287177984794219</v>
      </c>
      <c r="E132">
        <v>11.252000000000001</v>
      </c>
      <c r="F132" s="29">
        <f t="shared" si="33"/>
        <v>-2.4078635803238546E-3</v>
      </c>
      <c r="G132" s="29">
        <f t="shared" si="38"/>
        <v>7.109847138284664E-4</v>
      </c>
      <c r="H132">
        <f>I132-39.6</f>
        <v>9434.57</v>
      </c>
      <c r="I132">
        <v>9474.17</v>
      </c>
      <c r="J132" s="29">
        <f>+I132/H132-1</f>
        <v>4.1973296080266564E-3</v>
      </c>
      <c r="K132">
        <f t="shared" si="50"/>
        <v>1</v>
      </c>
      <c r="L132">
        <f t="shared" si="51"/>
        <v>2</v>
      </c>
    </row>
    <row r="133" spans="1:12">
      <c r="A133" s="1">
        <v>42591</v>
      </c>
      <c r="B133">
        <v>11.32</v>
      </c>
      <c r="C133" s="29">
        <f t="shared" si="49"/>
        <v>5.3285968028420339E-3</v>
      </c>
      <c r="D133" s="30">
        <f t="shared" si="46"/>
        <v>11.329565435283513</v>
      </c>
      <c r="E133">
        <v>11.331</v>
      </c>
      <c r="F133" s="29">
        <f t="shared" si="33"/>
        <v>-8.4428968949890049E-4</v>
      </c>
      <c r="G133" s="29">
        <f t="shared" si="38"/>
        <v>-9.7078810343298461E-4</v>
      </c>
      <c r="H133">
        <v>9474.17</v>
      </c>
      <c r="I133">
        <v>9539.48</v>
      </c>
      <c r="J133" s="29">
        <f>+I133/H133-1</f>
        <v>6.8934798510054129E-3</v>
      </c>
      <c r="K133">
        <f t="shared" si="50"/>
        <v>2</v>
      </c>
      <c r="L133">
        <f t="shared" si="51"/>
        <v>3</v>
      </c>
    </row>
    <row r="134" spans="1:12">
      <c r="A134" s="1">
        <v>42592</v>
      </c>
      <c r="B134">
        <v>11.32</v>
      </c>
      <c r="C134" s="29">
        <f t="shared" si="49"/>
        <v>0</v>
      </c>
      <c r="D134" s="30">
        <f t="shared" si="46"/>
        <v>11.308004180521371</v>
      </c>
      <c r="E134">
        <v>11.334</v>
      </c>
      <c r="F134" s="29">
        <f t="shared" si="33"/>
        <v>1.060825525630138E-3</v>
      </c>
      <c r="G134" s="29">
        <f t="shared" si="38"/>
        <v>-1.2352214575612752E-3</v>
      </c>
      <c r="H134">
        <v>9539.48</v>
      </c>
      <c r="I134">
        <v>9520.1200000000008</v>
      </c>
      <c r="J134" s="29">
        <f t="shared" ref="J134:J141" si="52">+I134/H134-1</f>
        <v>-2.0294607253223962E-3</v>
      </c>
      <c r="K134">
        <f>WEEKDAY(A134,2)</f>
        <v>3</v>
      </c>
      <c r="L134">
        <f>K135</f>
        <v>4</v>
      </c>
    </row>
    <row r="135" spans="1:12">
      <c r="A135" s="1">
        <v>42593</v>
      </c>
      <c r="B135">
        <v>11.4</v>
      </c>
      <c r="C135" s="29">
        <f t="shared" si="49"/>
        <v>7.0671378091873294E-3</v>
      </c>
      <c r="D135" s="30">
        <f t="shared" si="46"/>
        <v>11.394657565240774</v>
      </c>
      <c r="E135">
        <v>11.414</v>
      </c>
      <c r="F135" s="29">
        <f t="shared" si="33"/>
        <v>4.6885434938603865E-4</v>
      </c>
      <c r="G135" s="29">
        <f t="shared" si="38"/>
        <v>-1.2265638689328284E-3</v>
      </c>
      <c r="H135">
        <v>9520.1200000000008</v>
      </c>
      <c r="I135">
        <v>9571.07</v>
      </c>
      <c r="J135" s="29">
        <f t="shared" si="52"/>
        <v>5.3518232963449819E-3</v>
      </c>
      <c r="K135">
        <f>WEEKDAY(A135,2)</f>
        <v>4</v>
      </c>
      <c r="L135">
        <f>K136</f>
        <v>5</v>
      </c>
    </row>
    <row r="136" spans="1:12">
      <c r="A136" s="1">
        <v>42594</v>
      </c>
      <c r="B136">
        <v>11.64</v>
      </c>
      <c r="C136" s="29">
        <f t="shared" si="49"/>
        <v>2.1052631578947434E-2</v>
      </c>
      <c r="D136" s="30">
        <f t="shared" si="46"/>
        <v>11.644043307592566</v>
      </c>
      <c r="E136">
        <v>11.638</v>
      </c>
      <c r="F136" s="29">
        <f t="shared" si="33"/>
        <v>-3.4724257594687113E-4</v>
      </c>
      <c r="G136" s="29">
        <f t="shared" si="38"/>
        <v>1.7185083347670549E-4</v>
      </c>
      <c r="H136">
        <v>9571.07</v>
      </c>
      <c r="I136">
        <v>9763.9699999999993</v>
      </c>
      <c r="J136" s="29">
        <f t="shared" si="52"/>
        <v>2.01544863844898E-2</v>
      </c>
      <c r="K136">
        <f>WEEKDAY(A136,2)</f>
        <v>5</v>
      </c>
      <c r="L136">
        <f>K137</f>
        <v>1</v>
      </c>
    </row>
    <row r="137" spans="1:12">
      <c r="A137" s="1">
        <v>42597</v>
      </c>
      <c r="B137">
        <v>12</v>
      </c>
      <c r="C137" s="29">
        <f t="shared" ref="C137:C176" si="53">B137/B136-1</f>
        <v>3.0927835051546282E-2</v>
      </c>
      <c r="D137" s="30">
        <f t="shared" ref="D137:D151" si="54">+E136*(1+J137)</f>
        <v>11.95265844528404</v>
      </c>
      <c r="E137">
        <v>11.956</v>
      </c>
      <c r="F137" s="29">
        <f t="shared" si="33"/>
        <v>3.9607552522877842E-3</v>
      </c>
      <c r="G137" s="29">
        <f t="shared" si="38"/>
        <v>3.6801605888256983E-3</v>
      </c>
      <c r="H137">
        <v>9763.9699999999993</v>
      </c>
      <c r="I137">
        <v>10027.959999999999</v>
      </c>
      <c r="J137" s="29">
        <f t="shared" si="52"/>
        <v>2.7037158041247622E-2</v>
      </c>
      <c r="K137">
        <f t="shared" ref="K137" si="55">WEEKDAY(A137,2)</f>
        <v>1</v>
      </c>
      <c r="L137">
        <f>K138</f>
        <v>2</v>
      </c>
    </row>
    <row r="138" spans="1:12">
      <c r="A138" s="1">
        <v>42598</v>
      </c>
      <c r="B138">
        <v>11.86</v>
      </c>
      <c r="C138" s="29">
        <f t="shared" si="53"/>
        <v>-1.1666666666666714E-2</v>
      </c>
      <c r="D138" s="30">
        <f t="shared" si="54"/>
        <v>11.794912883577519</v>
      </c>
      <c r="E138">
        <v>11.814</v>
      </c>
      <c r="F138" s="29">
        <f t="shared" si="33"/>
        <v>5.518236299405288E-3</v>
      </c>
      <c r="G138" s="29">
        <f t="shared" si="38"/>
        <v>3.8936854579312286E-3</v>
      </c>
      <c r="H138">
        <v>10027.959999999999</v>
      </c>
      <c r="I138">
        <v>9892.85</v>
      </c>
      <c r="J138" s="29">
        <f t="shared" si="52"/>
        <v>-1.3473328573308851E-2</v>
      </c>
      <c r="K138">
        <f t="shared" ref="K138:K139" si="56">WEEKDAY(A138,2)</f>
        <v>2</v>
      </c>
      <c r="L138">
        <f t="shared" ref="L138:L139" si="57">K139</f>
        <v>3</v>
      </c>
    </row>
    <row r="139" spans="1:12">
      <c r="A139" s="1">
        <v>42599</v>
      </c>
      <c r="B139">
        <v>11.82</v>
      </c>
      <c r="C139" s="29">
        <f t="shared" si="53"/>
        <v>-3.3726812816188279E-3</v>
      </c>
      <c r="D139" s="30">
        <f t="shared" si="54"/>
        <v>11.811993751042419</v>
      </c>
      <c r="E139">
        <v>11.81</v>
      </c>
      <c r="F139" s="29">
        <f t="shared" si="33"/>
        <v>6.7780673833106597E-4</v>
      </c>
      <c r="G139" s="29">
        <f t="shared" si="38"/>
        <v>8.4674005080431769E-4</v>
      </c>
      <c r="H139">
        <v>9892.85</v>
      </c>
      <c r="I139">
        <v>9891.17</v>
      </c>
      <c r="J139" s="29">
        <f t="shared" si="52"/>
        <v>-1.6981961719830796E-4</v>
      </c>
      <c r="K139">
        <f t="shared" si="56"/>
        <v>3</v>
      </c>
      <c r="L139">
        <f t="shared" si="57"/>
        <v>4</v>
      </c>
    </row>
    <row r="140" spans="1:12">
      <c r="A140" s="1">
        <v>42600</v>
      </c>
      <c r="B140">
        <v>11.76</v>
      </c>
      <c r="C140" s="29">
        <f t="shared" si="53"/>
        <v>-5.0761421319797106E-3</v>
      </c>
      <c r="D140" s="30">
        <f t="shared" si="54"/>
        <v>11.751553981985952</v>
      </c>
      <c r="E140">
        <v>11.756</v>
      </c>
      <c r="F140" s="29">
        <f t="shared" si="33"/>
        <v>7.1871499097020397E-4</v>
      </c>
      <c r="G140" s="29">
        <f t="shared" si="38"/>
        <v>3.4025178632179909E-4</v>
      </c>
      <c r="H140">
        <v>9891.17</v>
      </c>
      <c r="I140">
        <v>9842.2199999999993</v>
      </c>
      <c r="J140" s="29">
        <f t="shared" si="52"/>
        <v>-4.9488584262530333E-3</v>
      </c>
      <c r="K140">
        <f t="shared" ref="K140:K150" si="58">WEEKDAY(A140,2)</f>
        <v>4</v>
      </c>
      <c r="L140">
        <f t="shared" ref="L140:L150" si="59">K141</f>
        <v>5</v>
      </c>
    </row>
    <row r="141" spans="1:12">
      <c r="A141" s="1">
        <v>42601</v>
      </c>
      <c r="B141">
        <v>11.74</v>
      </c>
      <c r="C141" s="29">
        <f t="shared" si="53"/>
        <v>-1.7006802721087899E-3</v>
      </c>
      <c r="D141" s="30">
        <f t="shared" si="54"/>
        <v>11.781859755217829</v>
      </c>
      <c r="E141">
        <v>11.771000000000001</v>
      </c>
      <c r="F141" s="29">
        <f t="shared" si="33"/>
        <v>-3.552898785719294E-3</v>
      </c>
      <c r="G141" s="29">
        <f t="shared" si="38"/>
        <v>-2.6335910287996755E-3</v>
      </c>
      <c r="H141">
        <v>9842.2199999999993</v>
      </c>
      <c r="I141">
        <v>9863.8700000000008</v>
      </c>
      <c r="J141" s="29">
        <f t="shared" si="52"/>
        <v>2.1997069766781507E-3</v>
      </c>
      <c r="K141">
        <f t="shared" si="58"/>
        <v>5</v>
      </c>
      <c r="L141">
        <f t="shared" si="59"/>
        <v>1</v>
      </c>
    </row>
    <row r="142" spans="1:12">
      <c r="A142" s="1">
        <v>42604</v>
      </c>
      <c r="B142">
        <v>11.7</v>
      </c>
      <c r="C142" s="29">
        <f t="shared" si="53"/>
        <v>-3.4071550255537764E-3</v>
      </c>
      <c r="D142" s="30">
        <f t="shared" si="54"/>
        <v>11.7120487567253</v>
      </c>
      <c r="E142">
        <v>11.672000000000001</v>
      </c>
      <c r="F142" s="29">
        <f t="shared" si="33"/>
        <v>-1.0287488530460465E-3</v>
      </c>
      <c r="G142" s="29">
        <f t="shared" si="38"/>
        <v>2.3989033584645991E-3</v>
      </c>
      <c r="H142">
        <v>9863.8700000000008</v>
      </c>
      <c r="I142">
        <v>9814.4699999999993</v>
      </c>
      <c r="J142" s="29">
        <f t="shared" ref="J142:J156" si="60">+I142/H142-1</f>
        <v>-5.0081763040268346E-3</v>
      </c>
      <c r="K142">
        <f t="shared" si="58"/>
        <v>1</v>
      </c>
      <c r="L142">
        <f t="shared" si="59"/>
        <v>2</v>
      </c>
    </row>
    <row r="143" spans="1:12">
      <c r="A143" s="1">
        <v>42605</v>
      </c>
      <c r="B143">
        <v>11.74</v>
      </c>
      <c r="C143" s="29">
        <f t="shared" si="53"/>
        <v>3.4188034188034067E-3</v>
      </c>
      <c r="D143" s="30">
        <f t="shared" si="54"/>
        <v>11.707428187156312</v>
      </c>
      <c r="E143">
        <v>11.744</v>
      </c>
      <c r="F143" s="29">
        <f t="shared" si="33"/>
        <v>2.7821492750577104E-3</v>
      </c>
      <c r="G143" s="29">
        <f t="shared" si="38"/>
        <v>-3.4059945504083533E-4</v>
      </c>
      <c r="H143">
        <v>9814.4699999999993</v>
      </c>
      <c r="I143">
        <v>9844.26</v>
      </c>
      <c r="J143" s="29">
        <f t="shared" si="60"/>
        <v>3.035314184056892E-3</v>
      </c>
      <c r="K143">
        <f t="shared" si="58"/>
        <v>2</v>
      </c>
      <c r="L143">
        <f t="shared" si="59"/>
        <v>3</v>
      </c>
    </row>
    <row r="144" spans="1:12">
      <c r="A144" s="1">
        <v>42606</v>
      </c>
      <c r="B144">
        <v>11.66</v>
      </c>
      <c r="C144" s="29">
        <f t="shared" si="53"/>
        <v>-6.8143100511073307E-3</v>
      </c>
      <c r="D144" s="30">
        <f t="shared" si="54"/>
        <v>11.688896278643595</v>
      </c>
      <c r="E144">
        <v>11.672000000000001</v>
      </c>
      <c r="F144" s="29">
        <f t="shared" si="33"/>
        <v>-2.4721135302047115E-3</v>
      </c>
      <c r="G144" s="29">
        <f t="shared" si="38"/>
        <v>-1.0281014393420662E-3</v>
      </c>
      <c r="H144">
        <v>9844.26</v>
      </c>
      <c r="I144">
        <v>9798.07</v>
      </c>
      <c r="J144" s="29">
        <f t="shared" si="60"/>
        <v>-4.692074366178911E-3</v>
      </c>
      <c r="K144">
        <f t="shared" si="58"/>
        <v>3</v>
      </c>
      <c r="L144">
        <f t="shared" si="59"/>
        <v>4</v>
      </c>
    </row>
    <row r="145" spans="1:12">
      <c r="A145" s="1">
        <v>42607</v>
      </c>
      <c r="B145">
        <v>11.6</v>
      </c>
      <c r="C145" s="29">
        <f t="shared" si="53"/>
        <v>-5.145797598627877E-3</v>
      </c>
      <c r="D145" s="30">
        <f t="shared" si="54"/>
        <v>11.628352416343219</v>
      </c>
      <c r="E145">
        <v>11.624000000000001</v>
      </c>
      <c r="F145" s="29">
        <f t="shared" si="33"/>
        <v>-2.4382144028737285E-3</v>
      </c>
      <c r="G145" s="29">
        <f t="shared" si="38"/>
        <v>-2.0646937370957241E-3</v>
      </c>
      <c r="H145">
        <v>9798.07</v>
      </c>
      <c r="I145">
        <v>9761.43</v>
      </c>
      <c r="J145" s="29">
        <f t="shared" si="60"/>
        <v>-3.7395119651114639E-3</v>
      </c>
      <c r="K145">
        <f t="shared" si="58"/>
        <v>4</v>
      </c>
      <c r="L145">
        <f t="shared" si="59"/>
        <v>5</v>
      </c>
    </row>
    <row r="146" spans="1:12">
      <c r="A146" s="1">
        <v>42608</v>
      </c>
      <c r="B146">
        <v>11.58</v>
      </c>
      <c r="C146" s="29">
        <f t="shared" si="53"/>
        <v>-1.7241379310344307E-3</v>
      </c>
      <c r="D146" s="30">
        <f t="shared" si="54"/>
        <v>11.60258925177971</v>
      </c>
      <c r="E146">
        <v>11.589</v>
      </c>
      <c r="F146" s="29">
        <f t="shared" si="33"/>
        <v>-1.9469147178716728E-3</v>
      </c>
      <c r="G146" s="29">
        <f t="shared" si="38"/>
        <v>-7.7659849857625307E-4</v>
      </c>
      <c r="H146">
        <v>9761.43</v>
      </c>
      <c r="I146">
        <v>9743.4500000000007</v>
      </c>
      <c r="J146" s="29">
        <f t="shared" si="60"/>
        <v>-1.8419432398736335E-3</v>
      </c>
      <c r="K146">
        <f t="shared" si="58"/>
        <v>5</v>
      </c>
      <c r="L146">
        <f t="shared" si="59"/>
        <v>1</v>
      </c>
    </row>
    <row r="147" spans="1:12">
      <c r="A147" s="1">
        <v>42611</v>
      </c>
      <c r="B147">
        <v>11.54</v>
      </c>
      <c r="C147" s="29">
        <f t="shared" si="53"/>
        <v>-3.4542314335060942E-3</v>
      </c>
      <c r="D147" s="30">
        <f t="shared" si="54"/>
        <v>11.572657445771259</v>
      </c>
      <c r="E147">
        <v>11.553000000000001</v>
      </c>
      <c r="F147" s="29">
        <f t="shared" si="33"/>
        <v>-2.821948711805522E-3</v>
      </c>
      <c r="G147" s="29">
        <f t="shared" si="38"/>
        <v>-1.1252488531119376E-3</v>
      </c>
      <c r="H147">
        <v>9743.4500000000007</v>
      </c>
      <c r="I147">
        <v>9729.7099999999991</v>
      </c>
      <c r="J147" s="29">
        <f t="shared" si="60"/>
        <v>-1.4101781196600438E-3</v>
      </c>
      <c r="K147">
        <f t="shared" si="58"/>
        <v>1</v>
      </c>
      <c r="L147">
        <f t="shared" si="59"/>
        <v>2</v>
      </c>
    </row>
    <row r="148" spans="1:12">
      <c r="A148" s="1">
        <v>42612</v>
      </c>
      <c r="B148">
        <v>11.56</v>
      </c>
      <c r="C148" s="29">
        <f t="shared" si="53"/>
        <v>1.7331022530331364E-3</v>
      </c>
      <c r="D148" s="30">
        <f t="shared" si="54"/>
        <v>11.602680568074486</v>
      </c>
      <c r="E148">
        <v>11.601000000000001</v>
      </c>
      <c r="F148" s="29">
        <f t="shared" si="33"/>
        <v>-3.6785092741348224E-3</v>
      </c>
      <c r="G148" s="29">
        <f t="shared" si="38"/>
        <v>-3.5341780880958629E-3</v>
      </c>
      <c r="H148">
        <v>9729.7099999999991</v>
      </c>
      <c r="I148">
        <v>9771.5499999999993</v>
      </c>
      <c r="J148" s="29">
        <f t="shared" si="60"/>
        <v>4.3002309421349416E-3</v>
      </c>
      <c r="K148">
        <f t="shared" si="58"/>
        <v>2</v>
      </c>
      <c r="L148">
        <f t="shared" si="59"/>
        <v>3</v>
      </c>
    </row>
    <row r="149" spans="1:12">
      <c r="A149" s="1">
        <v>42613</v>
      </c>
      <c r="B149">
        <v>11.62</v>
      </c>
      <c r="C149" s="29">
        <f t="shared" si="53"/>
        <v>5.1903114186850896E-3</v>
      </c>
      <c r="D149" s="30">
        <f t="shared" si="54"/>
        <v>11.647942761383815</v>
      </c>
      <c r="E149">
        <v>11.647</v>
      </c>
      <c r="F149" s="29">
        <f t="shared" si="33"/>
        <v>-2.3989439127786172E-3</v>
      </c>
      <c r="G149" s="29">
        <f t="shared" si="38"/>
        <v>-2.3181935262299724E-3</v>
      </c>
      <c r="H149">
        <v>9771.5499999999993</v>
      </c>
      <c r="I149">
        <v>9811.09</v>
      </c>
      <c r="J149" s="29">
        <f t="shared" si="60"/>
        <v>4.0464409433509374E-3</v>
      </c>
      <c r="K149">
        <f t="shared" si="58"/>
        <v>3</v>
      </c>
      <c r="L149">
        <f t="shared" si="59"/>
        <v>4</v>
      </c>
    </row>
    <row r="150" spans="1:12">
      <c r="A150" s="1">
        <v>42614</v>
      </c>
      <c r="B150">
        <v>11.56</v>
      </c>
      <c r="C150" s="29">
        <f t="shared" si="53"/>
        <v>-5.1635111876074946E-3</v>
      </c>
      <c r="D150" s="30">
        <f t="shared" si="54"/>
        <v>11.595407504161107</v>
      </c>
      <c r="E150">
        <v>11.597</v>
      </c>
      <c r="F150" s="29">
        <f t="shared" si="33"/>
        <v>-3.053579975382581E-3</v>
      </c>
      <c r="G150" s="29">
        <f t="shared" si="38"/>
        <v>-3.1904802966283841E-3</v>
      </c>
      <c r="H150">
        <v>9811.09</v>
      </c>
      <c r="I150">
        <v>9767.6299999999992</v>
      </c>
      <c r="J150" s="29">
        <f t="shared" si="60"/>
        <v>-4.4296811057691343E-3</v>
      </c>
      <c r="K150">
        <f t="shared" si="58"/>
        <v>4</v>
      </c>
      <c r="L150">
        <f t="shared" si="59"/>
        <v>5</v>
      </c>
    </row>
    <row r="151" spans="1:12">
      <c r="A151" s="1">
        <v>42615</v>
      </c>
      <c r="B151">
        <v>11.6</v>
      </c>
      <c r="C151" s="29">
        <f t="shared" si="53"/>
        <v>3.4602076124565784E-3</v>
      </c>
      <c r="D151" s="30">
        <f t="shared" si="54"/>
        <v>11.640870329854836</v>
      </c>
      <c r="E151">
        <v>11.637</v>
      </c>
      <c r="F151" s="29">
        <f t="shared" si="33"/>
        <v>-3.510934208245442E-3</v>
      </c>
      <c r="G151" s="29">
        <f t="shared" si="38"/>
        <v>-3.1795136203489616E-3</v>
      </c>
      <c r="H151">
        <v>9767.6299999999992</v>
      </c>
      <c r="I151">
        <v>9804.58</v>
      </c>
      <c r="J151" s="29">
        <f t="shared" si="60"/>
        <v>3.7829033245526666E-3</v>
      </c>
      <c r="K151">
        <f t="shared" ref="K151:K156" si="61">WEEKDAY(A151,2)</f>
        <v>5</v>
      </c>
      <c r="L151">
        <f t="shared" ref="L151:L156" si="62">K152</f>
        <v>1</v>
      </c>
    </row>
    <row r="152" spans="1:12">
      <c r="A152" s="1">
        <v>42618</v>
      </c>
      <c r="B152">
        <v>11.66</v>
      </c>
      <c r="C152" s="29">
        <f t="shared" si="53"/>
        <v>5.1724137931035141E-3</v>
      </c>
      <c r="D152" s="30">
        <f t="shared" ref="D152:D157" si="63">+E151*(1+J152)</f>
        <v>11.656370114783092</v>
      </c>
      <c r="E152">
        <v>11.66</v>
      </c>
      <c r="F152" s="29">
        <f t="shared" ref="F152:F175" si="64">+B152/D152-1</f>
        <v>3.1140785520400449E-4</v>
      </c>
      <c r="G152" s="29">
        <f t="shared" si="38"/>
        <v>0</v>
      </c>
      <c r="H152">
        <v>9804.58</v>
      </c>
      <c r="I152">
        <v>9820.9</v>
      </c>
      <c r="J152" s="29">
        <f t="shared" si="60"/>
        <v>1.6645282102853987E-3</v>
      </c>
      <c r="K152">
        <f t="shared" si="61"/>
        <v>1</v>
      </c>
      <c r="L152">
        <f t="shared" si="62"/>
        <v>2</v>
      </c>
    </row>
    <row r="153" spans="1:12">
      <c r="A153" s="1">
        <v>42619</v>
      </c>
      <c r="B153">
        <v>11.68</v>
      </c>
      <c r="C153" s="29">
        <f t="shared" si="53"/>
        <v>1.7152658662091813E-3</v>
      </c>
      <c r="D153" s="30">
        <f t="shared" si="63"/>
        <v>11.677096600107932</v>
      </c>
      <c r="E153">
        <v>11.672000000000001</v>
      </c>
      <c r="F153" s="29">
        <f t="shared" si="64"/>
        <v>2.4864056464513062E-4</v>
      </c>
      <c r="G153" s="29">
        <f t="shared" si="38"/>
        <v>6.8540095956137748E-4</v>
      </c>
      <c r="H153">
        <v>9820.9</v>
      </c>
      <c r="I153">
        <v>9835.2999999999993</v>
      </c>
      <c r="J153" s="29">
        <f t="shared" si="60"/>
        <v>1.4662607296682673E-3</v>
      </c>
      <c r="K153">
        <f t="shared" si="61"/>
        <v>2</v>
      </c>
      <c r="L153">
        <f t="shared" si="62"/>
        <v>3</v>
      </c>
    </row>
    <row r="154" spans="1:12">
      <c r="A154" s="1">
        <v>42620</v>
      </c>
      <c r="B154">
        <v>11.68</v>
      </c>
      <c r="C154" s="29">
        <f t="shared" si="53"/>
        <v>0</v>
      </c>
      <c r="D154" s="30">
        <f t="shared" si="63"/>
        <v>11.684816853578438</v>
      </c>
      <c r="E154">
        <v>11.718</v>
      </c>
      <c r="F154" s="29">
        <f t="shared" si="64"/>
        <v>-4.1223184229566279E-4</v>
      </c>
      <c r="G154" s="29">
        <f t="shared" si="38"/>
        <v>-3.2428742106161978E-3</v>
      </c>
      <c r="H154">
        <v>9835.2999999999993</v>
      </c>
      <c r="I154">
        <v>9846.1</v>
      </c>
      <c r="J154" s="29">
        <f t="shared" si="60"/>
        <v>1.0980854676523322E-3</v>
      </c>
      <c r="K154">
        <f t="shared" si="61"/>
        <v>3</v>
      </c>
      <c r="L154">
        <f t="shared" si="62"/>
        <v>4</v>
      </c>
    </row>
    <row r="155" spans="1:12">
      <c r="A155" s="1">
        <v>42621</v>
      </c>
      <c r="B155">
        <v>11.7</v>
      </c>
      <c r="C155" s="29">
        <f t="shared" si="53"/>
        <v>1.712328767123239E-3</v>
      </c>
      <c r="D155" s="30">
        <f t="shared" si="63"/>
        <v>11.716262430810167</v>
      </c>
      <c r="E155">
        <v>11.712</v>
      </c>
      <c r="F155" s="29">
        <f t="shared" si="64"/>
        <v>-1.3880220681471434E-3</v>
      </c>
      <c r="G155" s="29">
        <f t="shared" si="38"/>
        <v>-1.0245901639344135E-3</v>
      </c>
      <c r="H155">
        <v>9846.1</v>
      </c>
      <c r="I155">
        <v>9844.64</v>
      </c>
      <c r="J155" s="29">
        <f t="shared" si="60"/>
        <v>-1.4828206091765939E-4</v>
      </c>
      <c r="K155">
        <f t="shared" si="61"/>
        <v>4</v>
      </c>
      <c r="L155">
        <f t="shared" si="62"/>
        <v>5</v>
      </c>
    </row>
    <row r="156" spans="1:12">
      <c r="A156" s="1">
        <v>42622</v>
      </c>
      <c r="B156">
        <v>11.58</v>
      </c>
      <c r="C156" s="29">
        <f t="shared" si="53"/>
        <v>-1.025641025641022E-2</v>
      </c>
      <c r="D156" s="30">
        <f t="shared" si="63"/>
        <v>11.672859432137692</v>
      </c>
      <c r="E156">
        <v>11.646000000000001</v>
      </c>
      <c r="F156" s="29">
        <f t="shared" si="64"/>
        <v>-7.9551572326855835E-3</v>
      </c>
      <c r="G156" s="29">
        <f t="shared" si="38"/>
        <v>-5.6671818650181338E-3</v>
      </c>
      <c r="H156">
        <v>9844.64</v>
      </c>
      <c r="I156">
        <v>9811.74</v>
      </c>
      <c r="J156" s="29">
        <f t="shared" si="60"/>
        <v>-3.3419200702107243E-3</v>
      </c>
      <c r="K156">
        <f t="shared" si="61"/>
        <v>5</v>
      </c>
      <c r="L156">
        <f t="shared" si="62"/>
        <v>1</v>
      </c>
    </row>
    <row r="157" spans="1:12">
      <c r="A157" s="1">
        <v>42625</v>
      </c>
      <c r="B157">
        <v>11.36</v>
      </c>
      <c r="C157" s="29">
        <f t="shared" si="53"/>
        <v>-1.8998272884283351E-2</v>
      </c>
      <c r="D157" s="30">
        <f t="shared" si="63"/>
        <v>11.477299445358318</v>
      </c>
      <c r="E157">
        <v>11.477</v>
      </c>
      <c r="F157" s="29">
        <f t="shared" si="64"/>
        <v>-1.0220125903028232E-2</v>
      </c>
      <c r="G157" s="29">
        <f t="shared" si="38"/>
        <v>-1.0194301646771931E-2</v>
      </c>
      <c r="H157">
        <v>9811.74</v>
      </c>
      <c r="I157">
        <v>9669.61</v>
      </c>
      <c r="J157" s="29">
        <f t="shared" ref="J157:J160" si="65">+I157/H157-1</f>
        <v>-1.4485707937633818E-2</v>
      </c>
      <c r="K157">
        <f t="shared" ref="K157" si="66">WEEKDAY(A157,2)</f>
        <v>1</v>
      </c>
      <c r="L157">
        <f t="shared" ref="L157" si="67">K158</f>
        <v>2</v>
      </c>
    </row>
    <row r="158" spans="1:12">
      <c r="A158" s="1">
        <v>42626</v>
      </c>
      <c r="B158">
        <v>11.36</v>
      </c>
      <c r="C158" s="29">
        <f t="shared" si="53"/>
        <v>0</v>
      </c>
      <c r="D158" s="30">
        <f>+E157*(1+J158)</f>
        <v>11.446709942800176</v>
      </c>
      <c r="E158">
        <v>11.448</v>
      </c>
      <c r="F158" s="29">
        <f t="shared" si="64"/>
        <v>-7.5750974064574539E-3</v>
      </c>
      <c r="G158" s="29">
        <f t="shared" si="38"/>
        <v>-7.686932215234199E-3</v>
      </c>
      <c r="H158">
        <f>I158+25.52</f>
        <v>9669.61</v>
      </c>
      <c r="I158">
        <v>9644.09</v>
      </c>
      <c r="J158" s="29">
        <f t="shared" si="65"/>
        <v>-2.6391964101964982E-3</v>
      </c>
      <c r="K158">
        <f t="shared" ref="K158:K159" si="68">WEEKDAY(A158,2)</f>
        <v>2</v>
      </c>
      <c r="L158">
        <f t="shared" ref="L158:L159" si="69">K159</f>
        <v>3</v>
      </c>
    </row>
    <row r="159" spans="1:12">
      <c r="A159" s="1">
        <v>42627</v>
      </c>
      <c r="B159">
        <v>11.28</v>
      </c>
      <c r="C159" s="29">
        <f t="shared" si="53"/>
        <v>-7.0422535211267512E-3</v>
      </c>
      <c r="D159" s="30">
        <f t="shared" ref="D159:D176" si="70">+E158*(1+J159)</f>
        <v>11.345154141033525</v>
      </c>
      <c r="E159">
        <v>11.363</v>
      </c>
      <c r="F159" s="29">
        <f t="shared" si="64"/>
        <v>-5.7429048758248502E-3</v>
      </c>
      <c r="G159" s="29">
        <f t="shared" si="38"/>
        <v>-7.3044090469066569E-3</v>
      </c>
      <c r="H159">
        <v>9644.09</v>
      </c>
      <c r="I159">
        <v>9557.4500000000007</v>
      </c>
      <c r="J159" s="29">
        <f t="shared" si="65"/>
        <v>-8.9837403010547545E-3</v>
      </c>
      <c r="K159">
        <f t="shared" si="68"/>
        <v>3</v>
      </c>
      <c r="L159">
        <f t="shared" si="69"/>
        <v>4</v>
      </c>
    </row>
    <row r="160" spans="1:12">
      <c r="A160" s="1">
        <v>42628</v>
      </c>
      <c r="B160">
        <v>11.32</v>
      </c>
      <c r="C160" s="29">
        <f t="shared" si="53"/>
        <v>3.5460992907803135E-3</v>
      </c>
      <c r="D160" s="30">
        <f t="shared" si="70"/>
        <v>11.363</v>
      </c>
      <c r="E160" s="31">
        <v>11.363</v>
      </c>
      <c r="F160" s="29">
        <f t="shared" si="64"/>
        <v>-3.7842119158671972E-3</v>
      </c>
      <c r="G160" s="42">
        <f t="shared" si="38"/>
        <v>-3.7842119158671972E-3</v>
      </c>
      <c r="H160">
        <v>9557.4500000000007</v>
      </c>
      <c r="I160">
        <v>9557.4500000000007</v>
      </c>
      <c r="J160" s="29">
        <f t="shared" si="65"/>
        <v>0</v>
      </c>
      <c r="K160">
        <f t="shared" ref="K160:K175" si="71">WEEKDAY(A160,2)</f>
        <v>4</v>
      </c>
      <c r="L160">
        <f t="shared" ref="L160:L175" si="72">K161</f>
        <v>1</v>
      </c>
    </row>
    <row r="161" spans="1:12">
      <c r="A161" s="1">
        <v>42632</v>
      </c>
      <c r="B161">
        <v>11.32</v>
      </c>
      <c r="C161" s="29">
        <f t="shared" ref="C161" si="73">B161/B160-1</f>
        <v>0</v>
      </c>
      <c r="D161" s="30">
        <f t="shared" ref="D161" si="74">+E160*(1+J161)</f>
        <v>11.439423485343891</v>
      </c>
      <c r="E161">
        <v>11.454000000000001</v>
      </c>
      <c r="F161" s="42">
        <f>+B161/D161-1</f>
        <v>-1.0439641953713386E-2</v>
      </c>
      <c r="G161" s="29">
        <f>+B161/E161-1</f>
        <v>-1.169896979221241E-2</v>
      </c>
      <c r="H161">
        <v>9557.4500000000007</v>
      </c>
      <c r="I161">
        <v>9621.73</v>
      </c>
      <c r="J161" s="29">
        <f t="shared" ref="J161:J217" si="75">+I161/H161-1</f>
        <v>6.725643346289889E-3</v>
      </c>
      <c r="K161">
        <f t="shared" si="71"/>
        <v>1</v>
      </c>
      <c r="L161">
        <f t="shared" si="72"/>
        <v>2</v>
      </c>
    </row>
    <row r="162" spans="1:12">
      <c r="A162" s="1">
        <v>42633</v>
      </c>
      <c r="B162">
        <v>11.42</v>
      </c>
      <c r="C162" s="29">
        <f t="shared" si="53"/>
        <v>8.8339222614841617E-3</v>
      </c>
      <c r="D162" s="30">
        <f t="shared" si="70"/>
        <v>11.423167852350877</v>
      </c>
      <c r="E162">
        <v>11.411</v>
      </c>
      <c r="F162" s="29">
        <f t="shared" si="64"/>
        <v>-2.7731820032961263E-4</v>
      </c>
      <c r="G162" s="29">
        <f t="shared" si="38"/>
        <v>7.8871264569269073E-4</v>
      </c>
      <c r="H162">
        <v>9621.73</v>
      </c>
      <c r="I162">
        <v>9595.83</v>
      </c>
      <c r="J162" s="29">
        <f t="shared" si="75"/>
        <v>-2.691823611762123E-3</v>
      </c>
      <c r="K162">
        <f t="shared" si="71"/>
        <v>2</v>
      </c>
      <c r="L162">
        <f t="shared" si="72"/>
        <v>3</v>
      </c>
    </row>
    <row r="163" spans="1:12">
      <c r="A163" s="1">
        <v>42634</v>
      </c>
      <c r="B163">
        <v>11.38</v>
      </c>
      <c r="C163" s="29">
        <f t="shared" si="53"/>
        <v>-3.5026269702276291E-3</v>
      </c>
      <c r="D163" s="30">
        <f t="shared" si="70"/>
        <v>11.428207179576962</v>
      </c>
      <c r="E163">
        <v>11.419</v>
      </c>
      <c r="F163" s="29">
        <f t="shared" si="64"/>
        <v>-4.2182626565530068E-3</v>
      </c>
      <c r="G163" s="29">
        <f t="shared" si="38"/>
        <v>-3.41536036430512E-3</v>
      </c>
      <c r="H163">
        <v>9595.83</v>
      </c>
      <c r="I163">
        <v>9610.2999999999993</v>
      </c>
      <c r="J163" s="29">
        <f t="shared" si="75"/>
        <v>1.5079466810061781E-3</v>
      </c>
      <c r="K163">
        <f t="shared" si="71"/>
        <v>3</v>
      </c>
      <c r="L163">
        <f t="shared" si="72"/>
        <v>4</v>
      </c>
    </row>
    <row r="164" spans="1:12">
      <c r="A164" s="1">
        <v>42635</v>
      </c>
      <c r="B164">
        <v>11.44</v>
      </c>
      <c r="C164" s="29">
        <f t="shared" si="53"/>
        <v>5.2724077328645258E-3</v>
      </c>
      <c r="D164" s="30">
        <f t="shared" si="70"/>
        <v>11.500178119309494</v>
      </c>
      <c r="E164">
        <v>11.507</v>
      </c>
      <c r="F164" s="29">
        <f t="shared" si="64"/>
        <v>-5.2327988910407797E-3</v>
      </c>
      <c r="G164" s="29">
        <f t="shared" si="38"/>
        <v>-5.8225428000348023E-3</v>
      </c>
      <c r="H164">
        <v>9610.2999999999993</v>
      </c>
      <c r="I164">
        <v>9678.6200000000008</v>
      </c>
      <c r="J164" s="29">
        <f t="shared" si="75"/>
        <v>7.1090392599608698E-3</v>
      </c>
      <c r="K164">
        <f t="shared" si="71"/>
        <v>4</v>
      </c>
      <c r="L164">
        <f t="shared" si="72"/>
        <v>5</v>
      </c>
    </row>
    <row r="165" spans="1:12">
      <c r="A165" s="1">
        <v>42636</v>
      </c>
      <c r="B165">
        <v>11.4</v>
      </c>
      <c r="C165" s="29">
        <f t="shared" si="53"/>
        <v>-3.4965034965034336E-3</v>
      </c>
      <c r="D165" s="30">
        <f t="shared" si="70"/>
        <v>11.484042164068843</v>
      </c>
      <c r="E165">
        <v>11.484999999999999</v>
      </c>
      <c r="F165" s="29">
        <f t="shared" si="64"/>
        <v>-7.3181692358977868E-3</v>
      </c>
      <c r="G165" s="29">
        <f t="shared" si="38"/>
        <v>-7.4009577710055785E-3</v>
      </c>
      <c r="H165">
        <v>9678.6200000000008</v>
      </c>
      <c r="I165">
        <v>9659.31</v>
      </c>
      <c r="J165" s="29">
        <f t="shared" si="75"/>
        <v>-1.9951191388856149E-3</v>
      </c>
      <c r="K165">
        <f t="shared" si="71"/>
        <v>5</v>
      </c>
      <c r="L165">
        <f t="shared" si="72"/>
        <v>1</v>
      </c>
    </row>
    <row r="166" spans="1:12">
      <c r="A166" s="1">
        <v>42639</v>
      </c>
      <c r="B166">
        <v>11.24</v>
      </c>
      <c r="C166" s="29">
        <f t="shared" si="53"/>
        <v>-1.4035087719298289E-2</v>
      </c>
      <c r="D166" s="30">
        <f t="shared" si="70"/>
        <v>11.337681868580676</v>
      </c>
      <c r="E166">
        <v>11.337</v>
      </c>
      <c r="F166" s="29">
        <f t="shared" si="64"/>
        <v>-8.6156826159828892E-3</v>
      </c>
      <c r="G166" s="29">
        <f t="shared" si="38"/>
        <v>-8.5560553938430761E-3</v>
      </c>
      <c r="H166">
        <v>9659.31</v>
      </c>
      <c r="I166">
        <v>9535.41</v>
      </c>
      <c r="J166" s="29">
        <f t="shared" si="75"/>
        <v>-1.2827003171033913E-2</v>
      </c>
      <c r="K166">
        <f t="shared" si="71"/>
        <v>1</v>
      </c>
      <c r="L166">
        <f t="shared" si="72"/>
        <v>2</v>
      </c>
    </row>
    <row r="167" spans="1:12">
      <c r="A167" s="1">
        <v>42640</v>
      </c>
      <c r="B167">
        <v>11.32</v>
      </c>
      <c r="C167" s="29">
        <f t="shared" si="53"/>
        <v>7.1174377224199059E-3</v>
      </c>
      <c r="D167" s="30">
        <f t="shared" si="70"/>
        <v>11.391370080573358</v>
      </c>
      <c r="E167">
        <v>11.39</v>
      </c>
      <c r="F167" s="29">
        <f t="shared" si="64"/>
        <v>-6.2652762633944592E-3</v>
      </c>
      <c r="G167" s="29">
        <f t="shared" si="38"/>
        <v>-6.1457418788410934E-3</v>
      </c>
      <c r="H167">
        <v>9535.41</v>
      </c>
      <c r="I167">
        <v>9581.14</v>
      </c>
      <c r="J167" s="29">
        <f t="shared" si="75"/>
        <v>4.7958084654986521E-3</v>
      </c>
      <c r="K167">
        <f t="shared" si="71"/>
        <v>2</v>
      </c>
      <c r="L167">
        <f t="shared" si="72"/>
        <v>3</v>
      </c>
    </row>
    <row r="168" spans="1:12">
      <c r="A168" s="1">
        <v>42641</v>
      </c>
      <c r="B168">
        <v>11.3</v>
      </c>
      <c r="C168" s="29">
        <f t="shared" si="53"/>
        <v>-1.7667844522968323E-3</v>
      </c>
      <c r="D168" s="30">
        <f t="shared" si="70"/>
        <v>11.334067250869941</v>
      </c>
      <c r="E168">
        <v>11.324999999999999</v>
      </c>
      <c r="F168" s="29">
        <f t="shared" si="64"/>
        <v>-3.0057392563402896E-3</v>
      </c>
      <c r="G168" s="29">
        <f t="shared" si="38"/>
        <v>-2.2075055187636972E-3</v>
      </c>
      <c r="H168">
        <v>9581.14</v>
      </c>
      <c r="I168">
        <v>9534.09</v>
      </c>
      <c r="J168" s="29">
        <f t="shared" si="75"/>
        <v>-4.9106891246760709E-3</v>
      </c>
      <c r="K168">
        <f t="shared" si="71"/>
        <v>3</v>
      </c>
      <c r="L168">
        <f t="shared" si="72"/>
        <v>4</v>
      </c>
    </row>
    <row r="169" spans="1:12">
      <c r="A169" s="1">
        <v>42642</v>
      </c>
      <c r="B169">
        <v>11.34</v>
      </c>
      <c r="C169" s="29">
        <f t="shared" si="53"/>
        <v>3.5398230088494742E-3</v>
      </c>
      <c r="D169" s="30">
        <f t="shared" si="70"/>
        <v>11.378963697636587</v>
      </c>
      <c r="E169">
        <v>11.382999999999999</v>
      </c>
      <c r="F169" s="29">
        <f t="shared" si="64"/>
        <v>-3.4241868303596101E-3</v>
      </c>
      <c r="G169" s="29">
        <f t="shared" si="38"/>
        <v>-3.777563032592357E-3</v>
      </c>
      <c r="H169">
        <v>9534.09</v>
      </c>
      <c r="I169">
        <v>9579.52</v>
      </c>
      <c r="J169" s="29">
        <f t="shared" si="75"/>
        <v>4.7650064138267112E-3</v>
      </c>
      <c r="K169">
        <f t="shared" si="71"/>
        <v>4</v>
      </c>
      <c r="L169">
        <f t="shared" si="72"/>
        <v>5</v>
      </c>
    </row>
    <row r="170" spans="1:12">
      <c r="A170" s="1">
        <v>42643</v>
      </c>
      <c r="B170">
        <v>11.3</v>
      </c>
      <c r="C170" s="29">
        <f t="shared" si="53"/>
        <v>-3.5273368606700828E-3</v>
      </c>
      <c r="D170" s="30">
        <f t="shared" si="70"/>
        <v>11.405826553940072</v>
      </c>
      <c r="E170">
        <v>11.407999999999999</v>
      </c>
      <c r="F170" s="29">
        <f t="shared" si="64"/>
        <v>-9.2782889025709858E-3</v>
      </c>
      <c r="G170" s="29">
        <f t="shared" si="38"/>
        <v>-9.4670406732116907E-3</v>
      </c>
      <c r="H170">
        <v>9579.52</v>
      </c>
      <c r="I170">
        <v>9598.73</v>
      </c>
      <c r="J170" s="29">
        <f t="shared" si="75"/>
        <v>2.0053196819882491E-3</v>
      </c>
      <c r="K170">
        <f t="shared" si="71"/>
        <v>5</v>
      </c>
      <c r="L170">
        <f t="shared" si="72"/>
        <v>1</v>
      </c>
    </row>
    <row r="171" spans="1:12">
      <c r="A171" s="1">
        <v>42646</v>
      </c>
      <c r="B171">
        <v>11.34</v>
      </c>
      <c r="C171" s="29">
        <f t="shared" si="53"/>
        <v>3.5398230088494742E-3</v>
      </c>
      <c r="D171" s="30">
        <f t="shared" si="70"/>
        <v>11.407999999999999</v>
      </c>
      <c r="E171">
        <v>11.407999999999999</v>
      </c>
      <c r="F171" s="29">
        <f t="shared" si="64"/>
        <v>-5.9607293127629246E-3</v>
      </c>
      <c r="G171" s="29">
        <f t="shared" si="38"/>
        <v>-5.9607293127629246E-3</v>
      </c>
      <c r="H171">
        <v>9598.73</v>
      </c>
      <c r="I171">
        <v>9598.73</v>
      </c>
      <c r="J171" s="29">
        <f t="shared" si="75"/>
        <v>0</v>
      </c>
      <c r="K171">
        <f t="shared" si="71"/>
        <v>1</v>
      </c>
      <c r="L171">
        <f t="shared" si="72"/>
        <v>2</v>
      </c>
    </row>
    <row r="172" spans="1:12">
      <c r="A172" s="1">
        <v>42647</v>
      </c>
      <c r="B172">
        <v>11.36</v>
      </c>
      <c r="C172" s="29">
        <f t="shared" si="53"/>
        <v>1.7636684303350414E-3</v>
      </c>
      <c r="D172" s="30">
        <f t="shared" si="70"/>
        <v>11.407999999999999</v>
      </c>
      <c r="E172">
        <v>11.407999999999999</v>
      </c>
      <c r="F172" s="29">
        <f t="shared" si="64"/>
        <v>-4.2075736325385416E-3</v>
      </c>
      <c r="G172" s="29">
        <f t="shared" si="38"/>
        <v>-4.2075736325385416E-3</v>
      </c>
      <c r="H172">
        <v>9598.73</v>
      </c>
      <c r="I172">
        <v>9598.73</v>
      </c>
      <c r="J172" s="29">
        <f t="shared" si="75"/>
        <v>0</v>
      </c>
      <c r="K172">
        <f t="shared" si="71"/>
        <v>2</v>
      </c>
      <c r="L172">
        <f t="shared" si="72"/>
        <v>3</v>
      </c>
    </row>
    <row r="173" spans="1:12">
      <c r="A173" s="1">
        <v>42648</v>
      </c>
      <c r="B173">
        <v>11.38</v>
      </c>
      <c r="C173" s="29">
        <f t="shared" si="53"/>
        <v>1.7605633802817433E-3</v>
      </c>
      <c r="D173" s="30">
        <f t="shared" si="70"/>
        <v>11.407999999999999</v>
      </c>
      <c r="E173">
        <v>11.407999999999999</v>
      </c>
      <c r="F173" s="29">
        <f t="shared" si="64"/>
        <v>-2.4544179523140475E-3</v>
      </c>
      <c r="G173" s="29">
        <f t="shared" ref="G173:G175" si="76">+B173/E173-1</f>
        <v>-2.4544179523140475E-3</v>
      </c>
      <c r="H173">
        <v>9598.73</v>
      </c>
      <c r="I173">
        <v>9598.73</v>
      </c>
      <c r="J173" s="29">
        <f t="shared" si="75"/>
        <v>0</v>
      </c>
      <c r="K173">
        <f t="shared" si="71"/>
        <v>3</v>
      </c>
      <c r="L173">
        <f t="shared" si="72"/>
        <v>4</v>
      </c>
    </row>
    <row r="174" spans="1:12">
      <c r="A174" s="1">
        <v>42649</v>
      </c>
      <c r="B174">
        <v>11.44</v>
      </c>
      <c r="C174" s="29">
        <f t="shared" si="53"/>
        <v>5.2724077328645258E-3</v>
      </c>
      <c r="D174" s="30">
        <f t="shared" si="70"/>
        <v>11.407999999999999</v>
      </c>
      <c r="E174">
        <v>11.407999999999999</v>
      </c>
      <c r="F174" s="29">
        <f t="shared" si="64"/>
        <v>2.8050490883591017E-3</v>
      </c>
      <c r="G174" s="29">
        <f t="shared" si="76"/>
        <v>2.8050490883591017E-3</v>
      </c>
      <c r="H174">
        <v>9598.73</v>
      </c>
      <c r="I174">
        <v>9598.73</v>
      </c>
      <c r="J174" s="29">
        <f t="shared" si="75"/>
        <v>0</v>
      </c>
      <c r="K174">
        <f t="shared" si="71"/>
        <v>4</v>
      </c>
      <c r="L174">
        <f t="shared" si="72"/>
        <v>5</v>
      </c>
    </row>
    <row r="175" spans="1:12">
      <c r="A175" s="1">
        <v>42650</v>
      </c>
      <c r="B175">
        <v>11.46</v>
      </c>
      <c r="C175" s="29">
        <f t="shared" si="53"/>
        <v>1.7482517482518833E-3</v>
      </c>
      <c r="D175" s="30">
        <f t="shared" si="70"/>
        <v>11.407999999999999</v>
      </c>
      <c r="E175">
        <v>11.407999999999999</v>
      </c>
      <c r="F175" s="29">
        <f t="shared" si="64"/>
        <v>4.5582047685834848E-3</v>
      </c>
      <c r="G175" s="29">
        <f t="shared" si="76"/>
        <v>4.5582047685834848E-3</v>
      </c>
      <c r="H175">
        <v>9598.73</v>
      </c>
      <c r="I175">
        <v>9598.73</v>
      </c>
      <c r="J175" s="29">
        <f t="shared" si="75"/>
        <v>0</v>
      </c>
      <c r="K175">
        <f t="shared" si="71"/>
        <v>5</v>
      </c>
      <c r="L175">
        <f t="shared" si="72"/>
        <v>1</v>
      </c>
    </row>
    <row r="176" spans="1:12">
      <c r="A176" s="1">
        <v>42653</v>
      </c>
      <c r="B176">
        <v>11.46</v>
      </c>
      <c r="C176" s="29">
        <f t="shared" si="53"/>
        <v>0</v>
      </c>
      <c r="D176" s="30">
        <f t="shared" si="70"/>
        <v>11.519005018372221</v>
      </c>
      <c r="E176">
        <v>11.407999999999999</v>
      </c>
      <c r="F176" s="29">
        <f t="shared" ref="F176:F184" si="77">+B176/D176-1</f>
        <v>-5.1224058222137936E-3</v>
      </c>
      <c r="G176" s="29">
        <f t="shared" ref="G176:G207" si="78">+B176/E176-1</f>
        <v>4.5582047685834848E-3</v>
      </c>
      <c r="H176">
        <v>9598.73</v>
      </c>
      <c r="I176">
        <v>9692.1299999999992</v>
      </c>
      <c r="J176" s="29">
        <f t="shared" si="75"/>
        <v>9.7304539246336752E-3</v>
      </c>
      <c r="K176">
        <f t="shared" ref="K176" si="79">WEEKDAY(A176,2)</f>
        <v>1</v>
      </c>
      <c r="L176">
        <f t="shared" ref="L176" si="80">K177</f>
        <v>2</v>
      </c>
    </row>
    <row r="177" spans="1:12">
      <c r="A177" s="1">
        <v>42654</v>
      </c>
      <c r="B177">
        <v>11.46</v>
      </c>
      <c r="C177" s="29">
        <f t="shared" ref="C177:C184" si="81">B177/B176-1</f>
        <v>0</v>
      </c>
      <c r="D177" s="30">
        <f t="shared" ref="D177:D184" si="82">+E176*(1+J177)</f>
        <v>11.426714895487372</v>
      </c>
      <c r="E177">
        <v>11.471</v>
      </c>
      <c r="F177" s="29">
        <f t="shared" si="77"/>
        <v>2.9129198389095112E-3</v>
      </c>
      <c r="G177" s="29">
        <f t="shared" si="78"/>
        <v>-9.5893993548945566E-4</v>
      </c>
      <c r="H177">
        <v>9692.1299999999992</v>
      </c>
      <c r="I177">
        <v>9708.0300000000007</v>
      </c>
      <c r="J177" s="29">
        <f t="shared" si="75"/>
        <v>1.6405062664246461E-3</v>
      </c>
      <c r="K177">
        <f t="shared" ref="K177:K179" si="83">WEEKDAY(A177,2)</f>
        <v>2</v>
      </c>
      <c r="L177">
        <f t="shared" ref="L177:L179" si="84">K178</f>
        <v>3</v>
      </c>
    </row>
    <row r="178" spans="1:12">
      <c r="A178" s="1">
        <v>42655</v>
      </c>
      <c r="B178">
        <v>11.38</v>
      </c>
      <c r="C178" s="29">
        <f t="shared" si="81"/>
        <v>-6.9808027923211613E-3</v>
      </c>
      <c r="D178" s="30">
        <f t="shared" si="82"/>
        <v>11.438352415474611</v>
      </c>
      <c r="E178">
        <v>11.430999999999999</v>
      </c>
      <c r="F178" s="29">
        <f t="shared" si="77"/>
        <v>-5.10147033026076E-3</v>
      </c>
      <c r="G178" s="29">
        <f t="shared" si="78"/>
        <v>-4.4615519202167997E-3</v>
      </c>
      <c r="H178">
        <v>9708.0300000000007</v>
      </c>
      <c r="I178">
        <v>9680.4</v>
      </c>
      <c r="J178" s="29">
        <f t="shared" si="75"/>
        <v>-2.8460975089694696E-3</v>
      </c>
      <c r="K178">
        <f t="shared" si="83"/>
        <v>3</v>
      </c>
      <c r="L178">
        <f t="shared" si="84"/>
        <v>4</v>
      </c>
    </row>
    <row r="179" spans="1:12">
      <c r="A179" s="1">
        <v>42656</v>
      </c>
      <c r="B179">
        <v>11.32</v>
      </c>
      <c r="C179" s="29">
        <f t="shared" si="81"/>
        <v>-5.2724077328647478E-3</v>
      </c>
      <c r="D179" s="30">
        <f t="shared" si="82"/>
        <v>11.426985145241931</v>
      </c>
      <c r="E179">
        <v>11.401999999999999</v>
      </c>
      <c r="F179" s="29">
        <f t="shared" si="77"/>
        <v>-9.362499721676576E-3</v>
      </c>
      <c r="G179" s="29">
        <f t="shared" si="78"/>
        <v>-7.1917207507453673E-3</v>
      </c>
      <c r="H179">
        <v>9680.4</v>
      </c>
      <c r="I179">
        <v>9677</v>
      </c>
      <c r="J179" s="29">
        <f t="shared" si="75"/>
        <v>-3.512251559852908E-4</v>
      </c>
      <c r="K179">
        <f t="shared" si="83"/>
        <v>4</v>
      </c>
      <c r="L179">
        <f t="shared" si="84"/>
        <v>5</v>
      </c>
    </row>
    <row r="180" spans="1:12">
      <c r="A180" s="1">
        <v>42657</v>
      </c>
      <c r="B180">
        <v>11.42</v>
      </c>
      <c r="C180" s="29">
        <f t="shared" si="81"/>
        <v>8.8339222614841617E-3</v>
      </c>
      <c r="D180" s="30">
        <f t="shared" si="82"/>
        <v>11.432740744032241</v>
      </c>
      <c r="E180">
        <v>11.438000000000001</v>
      </c>
      <c r="F180" s="29">
        <f t="shared" si="77"/>
        <v>-1.1144085497514222E-3</v>
      </c>
      <c r="G180" s="29">
        <f t="shared" si="78"/>
        <v>-1.5737016961008266E-3</v>
      </c>
      <c r="H180">
        <v>9677</v>
      </c>
      <c r="I180">
        <v>9703.09</v>
      </c>
      <c r="J180" s="29">
        <f t="shared" si="75"/>
        <v>2.6960834969516068E-3</v>
      </c>
      <c r="K180">
        <f t="shared" ref="K180:K195" si="85">WEEKDAY(A180,2)</f>
        <v>5</v>
      </c>
      <c r="L180">
        <f t="shared" ref="L180:L195" si="86">K181</f>
        <v>1</v>
      </c>
    </row>
    <row r="181" spans="1:12">
      <c r="A181" s="1">
        <v>42660</v>
      </c>
      <c r="B181">
        <v>11.3</v>
      </c>
      <c r="C181" s="29">
        <f t="shared" si="81"/>
        <v>-1.0507880910682998E-2</v>
      </c>
      <c r="D181" s="30">
        <f t="shared" si="82"/>
        <v>11.354093034280833</v>
      </c>
      <c r="E181">
        <v>11.337</v>
      </c>
      <c r="F181" s="29">
        <f t="shared" si="77"/>
        <v>-4.7641880436871675E-3</v>
      </c>
      <c r="G181" s="29">
        <f t="shared" si="78"/>
        <v>-3.2636499955895903E-3</v>
      </c>
      <c r="H181">
        <v>9703.09</v>
      </c>
      <c r="I181">
        <v>9631.91</v>
      </c>
      <c r="J181" s="29">
        <f t="shared" si="75"/>
        <v>-7.3358074592733136E-3</v>
      </c>
      <c r="K181">
        <f t="shared" si="85"/>
        <v>1</v>
      </c>
      <c r="L181">
        <f t="shared" si="86"/>
        <v>2</v>
      </c>
    </row>
    <row r="182" spans="1:12">
      <c r="A182" s="1">
        <v>42661</v>
      </c>
      <c r="B182">
        <v>11.46</v>
      </c>
      <c r="C182" s="29">
        <f t="shared" si="81"/>
        <v>1.4159292035398341E-2</v>
      </c>
      <c r="D182" s="30">
        <f t="shared" si="82"/>
        <v>11.485881907119149</v>
      </c>
      <c r="E182">
        <v>11.486000000000001</v>
      </c>
      <c r="F182" s="29">
        <f t="shared" si="77"/>
        <v>-2.2533669881374951E-3</v>
      </c>
      <c r="G182" s="29">
        <f t="shared" si="78"/>
        <v>-2.2636252829530967E-3</v>
      </c>
      <c r="H182">
        <v>9631.91</v>
      </c>
      <c r="I182">
        <v>9758.4</v>
      </c>
      <c r="J182" s="29">
        <f t="shared" si="75"/>
        <v>1.3132390148994366E-2</v>
      </c>
      <c r="K182">
        <f t="shared" si="85"/>
        <v>2</v>
      </c>
      <c r="L182">
        <f t="shared" si="86"/>
        <v>3</v>
      </c>
    </row>
    <row r="183" spans="1:12">
      <c r="A183" s="1">
        <v>42662</v>
      </c>
      <c r="B183">
        <v>11.42</v>
      </c>
      <c r="C183" s="29">
        <f t="shared" si="81"/>
        <v>-3.4904013961606362E-3</v>
      </c>
      <c r="D183" s="30">
        <f t="shared" si="82"/>
        <v>11.473794124036729</v>
      </c>
      <c r="E183">
        <v>11.473000000000001</v>
      </c>
      <c r="F183" s="29">
        <f t="shared" si="77"/>
        <v>-4.6884337870447546E-3</v>
      </c>
      <c r="G183" s="29">
        <f t="shared" si="78"/>
        <v>-4.6195415322932698E-3</v>
      </c>
      <c r="H183">
        <v>9758.4</v>
      </c>
      <c r="I183">
        <v>9748.0300000000007</v>
      </c>
      <c r="J183" s="29">
        <f t="shared" si="75"/>
        <v>-1.0626742088866159E-3</v>
      </c>
      <c r="K183">
        <f t="shared" si="85"/>
        <v>3</v>
      </c>
      <c r="L183">
        <f t="shared" si="86"/>
        <v>4</v>
      </c>
    </row>
    <row r="184" spans="1:12">
      <c r="A184" s="1">
        <v>42663</v>
      </c>
      <c r="B184">
        <v>11.44</v>
      </c>
      <c r="C184" s="29">
        <f t="shared" si="81"/>
        <v>1.7513134851137035E-3</v>
      </c>
      <c r="D184" s="30">
        <f t="shared" si="82"/>
        <v>11.487029312589314</v>
      </c>
      <c r="E184">
        <v>11.484</v>
      </c>
      <c r="F184" s="29">
        <f t="shared" si="77"/>
        <v>-4.0941231461620875E-3</v>
      </c>
      <c r="G184" s="29">
        <f t="shared" si="78"/>
        <v>-3.8314176245211051E-3</v>
      </c>
      <c r="H184">
        <v>9748.0300000000007</v>
      </c>
      <c r="I184">
        <v>9759.9500000000007</v>
      </c>
      <c r="J184" s="29">
        <f t="shared" si="75"/>
        <v>1.22281117312939E-3</v>
      </c>
      <c r="K184">
        <f t="shared" si="85"/>
        <v>4</v>
      </c>
      <c r="L184">
        <f t="shared" si="86"/>
        <v>5</v>
      </c>
    </row>
    <row r="185" spans="1:12">
      <c r="A185" s="1">
        <v>42664</v>
      </c>
      <c r="B185">
        <v>11.44</v>
      </c>
      <c r="C185" s="29">
        <f t="shared" ref="C185:C214" si="87">B185/B184-1</f>
        <v>0</v>
      </c>
      <c r="D185" s="30">
        <f t="shared" ref="D185:D206" si="88">+E184*(1+J185)</f>
        <v>11.567330025256277</v>
      </c>
      <c r="E185" s="31">
        <v>11.57</v>
      </c>
      <c r="F185" s="29">
        <f t="shared" ref="F185:F207" si="89">+B185/D185-1</f>
        <v>-1.1007728229268432E-2</v>
      </c>
      <c r="G185" s="29">
        <f t="shared" si="78"/>
        <v>-1.1235955056179803E-2</v>
      </c>
      <c r="H185">
        <v>9759.9500000000007</v>
      </c>
      <c r="I185">
        <v>9830.77</v>
      </c>
      <c r="J185" s="29">
        <f t="shared" si="75"/>
        <v>7.2561847140610869E-3</v>
      </c>
      <c r="K185">
        <f t="shared" si="85"/>
        <v>5</v>
      </c>
      <c r="L185">
        <f t="shared" si="86"/>
        <v>1</v>
      </c>
    </row>
    <row r="186" spans="1:12">
      <c r="A186" s="1">
        <v>42667</v>
      </c>
      <c r="B186">
        <v>11.62</v>
      </c>
      <c r="C186" s="29">
        <f t="shared" si="87"/>
        <v>1.5734265734265618E-2</v>
      </c>
      <c r="D186" s="38">
        <f t="shared" si="88"/>
        <v>11.699225482846204</v>
      </c>
      <c r="E186">
        <v>11.644</v>
      </c>
      <c r="F186" s="42">
        <f t="shared" si="89"/>
        <v>-6.7718570739890849E-3</v>
      </c>
      <c r="G186" s="29">
        <f t="shared" si="78"/>
        <v>-2.0611473720372198E-3</v>
      </c>
      <c r="H186">
        <v>9830.77</v>
      </c>
      <c r="I186">
        <v>9940.57</v>
      </c>
      <c r="J186" s="29">
        <f t="shared" si="75"/>
        <v>1.1169013210562184E-2</v>
      </c>
      <c r="K186">
        <f t="shared" si="85"/>
        <v>1</v>
      </c>
      <c r="L186">
        <f t="shared" si="86"/>
        <v>2</v>
      </c>
    </row>
    <row r="187" spans="1:12">
      <c r="A187" s="1">
        <v>42668</v>
      </c>
      <c r="B187">
        <v>11.56</v>
      </c>
      <c r="C187" s="29">
        <f t="shared" si="87"/>
        <v>-5.1635111876074946E-3</v>
      </c>
      <c r="D187" s="30">
        <f t="shared" si="88"/>
        <v>11.621088171000256</v>
      </c>
      <c r="E187">
        <v>11.603999999999999</v>
      </c>
      <c r="F187" s="29">
        <f t="shared" si="89"/>
        <v>-5.2566653054657575E-3</v>
      </c>
      <c r="G187" s="29">
        <f t="shared" si="78"/>
        <v>-3.7917959324369477E-3</v>
      </c>
      <c r="H187">
        <v>9940.57</v>
      </c>
      <c r="I187">
        <v>9921.01</v>
      </c>
      <c r="J187" s="29">
        <f t="shared" si="75"/>
        <v>-1.967694005474474E-3</v>
      </c>
      <c r="K187">
        <f t="shared" si="85"/>
        <v>2</v>
      </c>
      <c r="L187">
        <f t="shared" si="86"/>
        <v>3</v>
      </c>
    </row>
    <row r="188" spans="1:12">
      <c r="A188" s="1">
        <v>42669</v>
      </c>
      <c r="B188">
        <v>11.48</v>
      </c>
      <c r="C188" s="29">
        <f t="shared" si="87"/>
        <v>-6.9204152249134898E-3</v>
      </c>
      <c r="D188" s="30">
        <f t="shared" si="88"/>
        <v>11.538734145011443</v>
      </c>
      <c r="E188">
        <v>11.548</v>
      </c>
      <c r="F188" s="29">
        <f t="shared" si="89"/>
        <v>-5.0901723077513283E-3</v>
      </c>
      <c r="G188" s="29">
        <f t="shared" si="78"/>
        <v>-5.8884655351575388E-3</v>
      </c>
      <c r="H188">
        <v>9921.01</v>
      </c>
      <c r="I188">
        <v>9865.2099999999991</v>
      </c>
      <c r="J188" s="29">
        <f t="shared" si="75"/>
        <v>-5.624427351650807E-3</v>
      </c>
      <c r="K188">
        <f t="shared" si="85"/>
        <v>3</v>
      </c>
      <c r="L188">
        <f t="shared" si="86"/>
        <v>4</v>
      </c>
    </row>
    <row r="189" spans="1:12">
      <c r="A189" s="1">
        <v>42670</v>
      </c>
      <c r="B189">
        <v>11.46</v>
      </c>
      <c r="C189" s="29">
        <f t="shared" si="87"/>
        <v>-1.7421602787456303E-3</v>
      </c>
      <c r="D189" s="30">
        <f t="shared" si="88"/>
        <v>11.517974668557487</v>
      </c>
      <c r="E189">
        <v>11.500999999999999</v>
      </c>
      <c r="F189" s="29">
        <f t="shared" si="89"/>
        <v>-5.0334082358897136E-3</v>
      </c>
      <c r="G189" s="29">
        <f t="shared" si="78"/>
        <v>-3.5649073993564429E-3</v>
      </c>
      <c r="H189">
        <v>9865.2099999999991</v>
      </c>
      <c r="I189">
        <v>9839.56</v>
      </c>
      <c r="J189" s="29">
        <f t="shared" si="75"/>
        <v>-2.6000460203077225E-3</v>
      </c>
      <c r="K189">
        <f t="shared" si="85"/>
        <v>4</v>
      </c>
      <c r="L189">
        <f t="shared" si="86"/>
        <v>5</v>
      </c>
    </row>
    <row r="190" spans="1:12">
      <c r="A190" s="1">
        <v>42671</v>
      </c>
      <c r="B190">
        <v>11.52</v>
      </c>
      <c r="C190" s="29">
        <f t="shared" si="87"/>
        <v>5.2356020942407877E-3</v>
      </c>
      <c r="D190" s="30">
        <f t="shared" si="88"/>
        <v>11.537386396342928</v>
      </c>
      <c r="E190">
        <v>11.528</v>
      </c>
      <c r="F190" s="29">
        <f t="shared" si="89"/>
        <v>-1.5069614335218029E-3</v>
      </c>
      <c r="G190" s="29">
        <f t="shared" si="78"/>
        <v>-6.93962526023717E-4</v>
      </c>
      <c r="H190">
        <v>9839.56</v>
      </c>
      <c r="I190">
        <v>9870.69</v>
      </c>
      <c r="J190" s="29">
        <f t="shared" si="75"/>
        <v>3.1637593550932763E-3</v>
      </c>
      <c r="K190">
        <f t="shared" si="85"/>
        <v>5</v>
      </c>
      <c r="L190">
        <f t="shared" si="86"/>
        <v>1</v>
      </c>
    </row>
    <row r="191" spans="1:12">
      <c r="A191" s="1">
        <v>42674</v>
      </c>
      <c r="B191">
        <v>11.46</v>
      </c>
      <c r="C191" s="29">
        <f t="shared" si="87"/>
        <v>-5.2083333333332593E-3</v>
      </c>
      <c r="D191" s="30">
        <f t="shared" si="88"/>
        <v>11.506101834826136</v>
      </c>
      <c r="E191">
        <v>11.525</v>
      </c>
      <c r="F191" s="29">
        <f t="shared" si="89"/>
        <v>-4.0067292544375688E-3</v>
      </c>
      <c r="G191" s="29">
        <f t="shared" si="78"/>
        <v>-5.6399132321041101E-3</v>
      </c>
      <c r="H191">
        <v>9870.69</v>
      </c>
      <c r="I191">
        <v>9851.94</v>
      </c>
      <c r="J191" s="29">
        <f t="shared" si="75"/>
        <v>-1.8995632524170247E-3</v>
      </c>
      <c r="K191">
        <f t="shared" si="85"/>
        <v>1</v>
      </c>
      <c r="L191">
        <f t="shared" si="86"/>
        <v>2</v>
      </c>
    </row>
    <row r="192" spans="1:12">
      <c r="A192" s="1">
        <f>A191+1</f>
        <v>42675</v>
      </c>
      <c r="B192">
        <v>11.54</v>
      </c>
      <c r="C192" s="29">
        <f t="shared" si="87"/>
        <v>6.9808027923210503E-3</v>
      </c>
      <c r="D192" s="30">
        <f t="shared" si="88"/>
        <v>11.594803180896351</v>
      </c>
      <c r="E192">
        <v>11.586</v>
      </c>
      <c r="F192" s="29">
        <f t="shared" si="89"/>
        <v>-4.7265296392996481E-3</v>
      </c>
      <c r="G192" s="29">
        <f t="shared" si="78"/>
        <v>-3.9703089936130587E-3</v>
      </c>
      <c r="H192">
        <v>9851.94</v>
      </c>
      <c r="I192">
        <v>9911.61</v>
      </c>
      <c r="J192" s="29">
        <f t="shared" si="75"/>
        <v>6.0566751320043632E-3</v>
      </c>
      <c r="K192">
        <f t="shared" si="85"/>
        <v>2</v>
      </c>
      <c r="L192">
        <f t="shared" si="86"/>
        <v>3</v>
      </c>
    </row>
    <row r="193" spans="1:12">
      <c r="A193" s="1">
        <f t="shared" ref="A193:A195" si="90">A192+1</f>
        <v>42676</v>
      </c>
      <c r="B193">
        <v>11.46</v>
      </c>
      <c r="C193" s="29">
        <f t="shared" si="87"/>
        <v>-6.9324090121315463E-3</v>
      </c>
      <c r="D193" s="30">
        <f t="shared" si="88"/>
        <v>11.488020103696575</v>
      </c>
      <c r="E193">
        <v>11.505000000000001</v>
      </c>
      <c r="F193" s="29">
        <f t="shared" si="89"/>
        <v>-2.4390716105692212E-3</v>
      </c>
      <c r="G193" s="29">
        <f t="shared" si="78"/>
        <v>-3.9113428943937656E-3</v>
      </c>
      <c r="H193">
        <v>9911.61</v>
      </c>
      <c r="I193">
        <v>9827.7900000000009</v>
      </c>
      <c r="J193" s="29">
        <f t="shared" si="75"/>
        <v>-8.456749206233849E-3</v>
      </c>
      <c r="K193">
        <f t="shared" si="85"/>
        <v>3</v>
      </c>
      <c r="L193">
        <f t="shared" si="86"/>
        <v>4</v>
      </c>
    </row>
    <row r="194" spans="1:12">
      <c r="A194" s="1">
        <f t="shared" si="90"/>
        <v>42677</v>
      </c>
      <c r="B194">
        <v>11.56</v>
      </c>
      <c r="C194" s="29">
        <f t="shared" si="87"/>
        <v>8.7260034904013128E-3</v>
      </c>
      <c r="D194" s="30">
        <f t="shared" si="88"/>
        <v>11.634463282182463</v>
      </c>
      <c r="E194">
        <v>11.643000000000001</v>
      </c>
      <c r="F194" s="29">
        <f t="shared" si="89"/>
        <v>-6.4002335454956816E-3</v>
      </c>
      <c r="G194" s="29">
        <f t="shared" si="78"/>
        <v>-7.128746886541304E-3</v>
      </c>
      <c r="H194">
        <v>9827.7900000000009</v>
      </c>
      <c r="I194">
        <v>9938.3799999999992</v>
      </c>
      <c r="J194" s="29">
        <f t="shared" si="75"/>
        <v>1.1252784196650323E-2</v>
      </c>
      <c r="K194">
        <f t="shared" si="85"/>
        <v>4</v>
      </c>
      <c r="L194">
        <f t="shared" si="86"/>
        <v>5</v>
      </c>
    </row>
    <row r="195" spans="1:12">
      <c r="A195" s="1">
        <f t="shared" si="90"/>
        <v>42678</v>
      </c>
      <c r="B195">
        <v>11.54</v>
      </c>
      <c r="C195" s="29">
        <f t="shared" si="87"/>
        <v>-1.7301038062285112E-3</v>
      </c>
      <c r="D195" s="30">
        <f t="shared" si="88"/>
        <v>11.622228969912602</v>
      </c>
      <c r="E195">
        <v>11.621</v>
      </c>
      <c r="F195" s="29">
        <f t="shared" si="89"/>
        <v>-7.0751462671639898E-3</v>
      </c>
      <c r="G195" s="29">
        <f t="shared" si="78"/>
        <v>-6.9701402633165488E-3</v>
      </c>
      <c r="H195">
        <v>9938.3799999999992</v>
      </c>
      <c r="I195">
        <v>9920.65</v>
      </c>
      <c r="J195" s="29">
        <f t="shared" si="75"/>
        <v>-1.7839929646481512E-3</v>
      </c>
      <c r="K195">
        <f t="shared" si="85"/>
        <v>5</v>
      </c>
      <c r="L195">
        <f t="shared" si="86"/>
        <v>1</v>
      </c>
    </row>
    <row r="196" spans="1:12">
      <c r="A196" s="1">
        <v>42681</v>
      </c>
      <c r="B196">
        <v>11.54</v>
      </c>
      <c r="C196" s="29">
        <f t="shared" si="87"/>
        <v>0</v>
      </c>
      <c r="D196" s="30">
        <f t="shared" si="88"/>
        <v>11.638008655682844</v>
      </c>
      <c r="E196">
        <v>11.613</v>
      </c>
      <c r="F196" s="29">
        <f t="shared" si="89"/>
        <v>-8.4214283201264895E-3</v>
      </c>
      <c r="G196" s="29">
        <f t="shared" si="78"/>
        <v>-6.2860587272883794E-3</v>
      </c>
      <c r="H196">
        <v>9920.65</v>
      </c>
      <c r="I196">
        <v>9935.17</v>
      </c>
      <c r="J196" s="29">
        <f t="shared" si="75"/>
        <v>1.4636137753070155E-3</v>
      </c>
      <c r="K196">
        <f t="shared" ref="K196:K208" si="91">WEEKDAY(A196,2)</f>
        <v>1</v>
      </c>
      <c r="L196">
        <f t="shared" ref="L196:L208" si="92">K197</f>
        <v>2</v>
      </c>
    </row>
    <row r="197" spans="1:12">
      <c r="A197" s="1">
        <v>42682</v>
      </c>
      <c r="B197">
        <v>11.58</v>
      </c>
      <c r="C197" s="29">
        <f t="shared" si="87"/>
        <v>3.4662045060658286E-3</v>
      </c>
      <c r="D197" s="30">
        <f t="shared" si="88"/>
        <v>11.656903051482763</v>
      </c>
      <c r="E197">
        <v>11.648</v>
      </c>
      <c r="F197" s="29">
        <f t="shared" si="89"/>
        <v>-6.5972112097972824E-3</v>
      </c>
      <c r="G197" s="29">
        <f t="shared" si="78"/>
        <v>-5.8379120879120672E-3</v>
      </c>
      <c r="H197">
        <v>9935.17</v>
      </c>
      <c r="I197">
        <v>9972.73</v>
      </c>
      <c r="J197" s="29">
        <f t="shared" si="75"/>
        <v>3.7805090401070718E-3</v>
      </c>
      <c r="K197">
        <f t="shared" si="91"/>
        <v>2</v>
      </c>
      <c r="L197">
        <f t="shared" si="92"/>
        <v>3</v>
      </c>
    </row>
    <row r="198" spans="1:12">
      <c r="A198" s="1">
        <v>42683</v>
      </c>
      <c r="B198">
        <v>11.5</v>
      </c>
      <c r="C198" s="29">
        <f t="shared" si="87"/>
        <v>-6.9084628670120773E-3</v>
      </c>
      <c r="D198" s="30">
        <f t="shared" si="88"/>
        <v>11.553580084891498</v>
      </c>
      <c r="E198">
        <v>11.558</v>
      </c>
      <c r="F198" s="29">
        <f t="shared" si="89"/>
        <v>-4.6375309209623072E-3</v>
      </c>
      <c r="G198" s="29">
        <f t="shared" si="78"/>
        <v>-5.0181692334313466E-3</v>
      </c>
      <c r="H198">
        <v>9972.73</v>
      </c>
      <c r="I198">
        <v>9891.89</v>
      </c>
      <c r="J198" s="29">
        <f t="shared" si="75"/>
        <v>-8.1061053492875734E-3</v>
      </c>
      <c r="K198">
        <f t="shared" si="91"/>
        <v>3</v>
      </c>
      <c r="L198">
        <f t="shared" si="92"/>
        <v>4</v>
      </c>
    </row>
    <row r="199" spans="1:12">
      <c r="A199" s="1">
        <v>42684</v>
      </c>
      <c r="B199">
        <v>11.6</v>
      </c>
      <c r="C199" s="29">
        <f t="shared" si="87"/>
        <v>8.6956521739129933E-3</v>
      </c>
      <c r="D199" s="30">
        <f t="shared" si="88"/>
        <v>11.68158504390971</v>
      </c>
      <c r="E199">
        <v>11.638999999999999</v>
      </c>
      <c r="F199" s="29">
        <f t="shared" si="89"/>
        <v>-6.984073103353805E-3</v>
      </c>
      <c r="G199" s="29">
        <f t="shared" si="78"/>
        <v>-3.3508033336197007E-3</v>
      </c>
      <c r="H199">
        <v>9891.89</v>
      </c>
      <c r="I199">
        <v>9997.66</v>
      </c>
      <c r="J199" s="29">
        <f t="shared" si="75"/>
        <v>1.0692597673447768E-2</v>
      </c>
      <c r="K199">
        <f t="shared" si="91"/>
        <v>4</v>
      </c>
      <c r="L199">
        <f t="shared" si="92"/>
        <v>5</v>
      </c>
    </row>
    <row r="200" spans="1:12">
      <c r="A200" s="1">
        <v>42685</v>
      </c>
      <c r="B200">
        <v>11.66</v>
      </c>
      <c r="C200" s="29">
        <f t="shared" si="87"/>
        <v>5.1724137931035141E-3</v>
      </c>
      <c r="D200" s="30">
        <f t="shared" si="88"/>
        <v>11.709851533258782</v>
      </c>
      <c r="E200">
        <v>11.679</v>
      </c>
      <c r="F200" s="29">
        <f t="shared" si="89"/>
        <v>-4.2572301721496286E-3</v>
      </c>
      <c r="G200" s="29">
        <f t="shared" si="78"/>
        <v>-1.6268516140081068E-3</v>
      </c>
      <c r="H200">
        <v>9997.66</v>
      </c>
      <c r="I200">
        <v>10058.52</v>
      </c>
      <c r="J200" s="29">
        <f t="shared" si="75"/>
        <v>6.0874244573230207E-3</v>
      </c>
      <c r="K200">
        <f t="shared" si="91"/>
        <v>5</v>
      </c>
      <c r="L200">
        <f t="shared" si="92"/>
        <v>1</v>
      </c>
    </row>
    <row r="201" spans="1:12">
      <c r="A201" s="1">
        <v>42688</v>
      </c>
      <c r="B201">
        <v>11.62</v>
      </c>
      <c r="C201" s="29">
        <f t="shared" si="87"/>
        <v>-3.4305317324185847E-3</v>
      </c>
      <c r="D201" s="30">
        <f t="shared" si="88"/>
        <v>11.717931857768338</v>
      </c>
      <c r="E201">
        <v>11.699</v>
      </c>
      <c r="F201" s="29">
        <f t="shared" si="89"/>
        <v>-8.3574353356061781E-3</v>
      </c>
      <c r="G201" s="29">
        <f t="shared" si="78"/>
        <v>-6.7527139071715814E-3</v>
      </c>
      <c r="H201">
        <v>10058.52</v>
      </c>
      <c r="I201">
        <v>10092.049999999999</v>
      </c>
      <c r="J201" s="29">
        <f t="shared" si="75"/>
        <v>3.3334924024606138E-3</v>
      </c>
      <c r="K201">
        <f t="shared" si="91"/>
        <v>1</v>
      </c>
      <c r="L201">
        <f t="shared" si="92"/>
        <v>2</v>
      </c>
    </row>
    <row r="202" spans="1:12">
      <c r="A202" s="1">
        <v>42689</v>
      </c>
      <c r="B202">
        <v>11.56</v>
      </c>
      <c r="C202" s="29">
        <f t="shared" si="87"/>
        <v>-5.1635111876074946E-3</v>
      </c>
      <c r="D202" s="30">
        <f t="shared" si="88"/>
        <v>11.67813387270178</v>
      </c>
      <c r="E202">
        <v>11.63</v>
      </c>
      <c r="F202" s="29">
        <f t="shared" si="89"/>
        <v>-1.0115817645995895E-2</v>
      </c>
      <c r="G202" s="29">
        <f t="shared" si="78"/>
        <v>-6.0189165950129686E-3</v>
      </c>
      <c r="H202">
        <v>10092.049999999999</v>
      </c>
      <c r="I202">
        <v>10074.049999999999</v>
      </c>
      <c r="J202" s="29">
        <f t="shared" si="75"/>
        <v>-1.783582126525296E-3</v>
      </c>
      <c r="K202">
        <f t="shared" si="91"/>
        <v>2</v>
      </c>
      <c r="L202">
        <f t="shared" si="92"/>
        <v>3</v>
      </c>
    </row>
    <row r="203" spans="1:12">
      <c r="A203" s="1">
        <v>42690</v>
      </c>
      <c r="B203">
        <v>11.54</v>
      </c>
      <c r="C203" s="29">
        <f t="shared" si="87"/>
        <v>-1.7301038062285112E-3</v>
      </c>
      <c r="D203" s="30">
        <f t="shared" si="88"/>
        <v>11.614680431405445</v>
      </c>
      <c r="E203">
        <v>11.593999999999999</v>
      </c>
      <c r="F203" s="29">
        <f t="shared" si="89"/>
        <v>-6.4298309235881757E-3</v>
      </c>
      <c r="G203" s="29">
        <f t="shared" si="78"/>
        <v>-4.6575815076763671E-3</v>
      </c>
      <c r="H203">
        <v>10074.049999999999</v>
      </c>
      <c r="I203">
        <v>10060.780000000001</v>
      </c>
      <c r="J203" s="29">
        <f t="shared" si="75"/>
        <v>-1.3172457948886773E-3</v>
      </c>
      <c r="K203">
        <f t="shared" si="91"/>
        <v>3</v>
      </c>
      <c r="L203">
        <f t="shared" si="92"/>
        <v>4</v>
      </c>
    </row>
    <row r="204" spans="1:12">
      <c r="A204" s="1">
        <v>42691</v>
      </c>
      <c r="B204">
        <v>11.54</v>
      </c>
      <c r="C204" s="29">
        <f t="shared" si="87"/>
        <v>0</v>
      </c>
      <c r="D204" s="30">
        <f t="shared" si="88"/>
        <v>11.613083673432874</v>
      </c>
      <c r="E204">
        <v>11.605</v>
      </c>
      <c r="F204" s="29">
        <f t="shared" si="89"/>
        <v>-6.2932185359231285E-3</v>
      </c>
      <c r="G204" s="29">
        <f t="shared" si="78"/>
        <v>-5.6010340370531431E-3</v>
      </c>
      <c r="H204">
        <v>10060.780000000001</v>
      </c>
      <c r="I204">
        <v>10077.34</v>
      </c>
      <c r="J204" s="29">
        <f t="shared" si="75"/>
        <v>1.6459956385090901E-3</v>
      </c>
      <c r="K204">
        <f t="shared" si="91"/>
        <v>4</v>
      </c>
      <c r="L204">
        <f t="shared" si="92"/>
        <v>5</v>
      </c>
    </row>
    <row r="205" spans="1:12">
      <c r="A205" s="1">
        <v>42692</v>
      </c>
      <c r="B205">
        <v>11.52</v>
      </c>
      <c r="C205" s="29">
        <f t="shared" si="87"/>
        <v>-1.7331022530329143E-3</v>
      </c>
      <c r="D205" s="30">
        <f t="shared" si="88"/>
        <v>11.569600013495625</v>
      </c>
      <c r="E205">
        <v>11.528</v>
      </c>
      <c r="F205" s="29">
        <f t="shared" si="89"/>
        <v>-4.2870983817736574E-3</v>
      </c>
      <c r="G205" s="29">
        <f t="shared" si="78"/>
        <v>-6.93962526023717E-4</v>
      </c>
      <c r="H205">
        <v>10077.34</v>
      </c>
      <c r="I205">
        <v>10046.6</v>
      </c>
      <c r="J205" s="29">
        <f t="shared" si="75"/>
        <v>-3.0504081434187258E-3</v>
      </c>
      <c r="K205">
        <f t="shared" si="91"/>
        <v>5</v>
      </c>
      <c r="L205">
        <f t="shared" si="92"/>
        <v>1</v>
      </c>
    </row>
    <row r="206" spans="1:12">
      <c r="A206" s="1">
        <v>42695</v>
      </c>
      <c r="B206">
        <v>11.62</v>
      </c>
      <c r="C206" s="29">
        <f t="shared" si="87"/>
        <v>8.6805555555555802E-3</v>
      </c>
      <c r="D206" s="30">
        <f t="shared" si="88"/>
        <v>11.665120617920492</v>
      </c>
      <c r="E206">
        <v>11.654</v>
      </c>
      <c r="F206" s="29">
        <f t="shared" si="89"/>
        <v>-3.8679941166811505E-3</v>
      </c>
      <c r="G206" s="29">
        <f t="shared" si="78"/>
        <v>-2.9174532349408588E-3</v>
      </c>
      <c r="H206">
        <v>10046.6</v>
      </c>
      <c r="I206">
        <v>10166.1</v>
      </c>
      <c r="J206" s="29">
        <f t="shared" si="75"/>
        <v>1.189457129775251E-2</v>
      </c>
      <c r="K206">
        <f t="shared" si="91"/>
        <v>1</v>
      </c>
      <c r="L206">
        <f t="shared" si="92"/>
        <v>2</v>
      </c>
    </row>
    <row r="207" spans="1:12">
      <c r="A207" s="1">
        <v>42696</v>
      </c>
      <c r="B207">
        <v>11.74</v>
      </c>
      <c r="C207" s="29">
        <f t="shared" si="87"/>
        <v>1.0327022375215211E-2</v>
      </c>
      <c r="D207" s="30">
        <f t="shared" ref="D207:D214" si="93">+E206*(1+J207)</f>
        <v>11.739415207405003</v>
      </c>
      <c r="E207">
        <v>11.739000000000001</v>
      </c>
      <c r="F207" s="29">
        <f t="shared" si="89"/>
        <v>4.9814457080410435E-5</v>
      </c>
      <c r="G207" s="29">
        <f t="shared" si="78"/>
        <v>8.5186131697723155E-5</v>
      </c>
      <c r="H207">
        <v>10166.1</v>
      </c>
      <c r="I207">
        <v>10240.61</v>
      </c>
      <c r="J207" s="29">
        <f t="shared" si="75"/>
        <v>7.3292609752018123E-3</v>
      </c>
      <c r="K207">
        <f t="shared" si="91"/>
        <v>2</v>
      </c>
      <c r="L207">
        <f t="shared" si="92"/>
        <v>3</v>
      </c>
    </row>
    <row r="208" spans="1:12">
      <c r="A208" s="1">
        <v>42697</v>
      </c>
      <c r="B208">
        <v>11.78</v>
      </c>
      <c r="C208" s="29">
        <f t="shared" si="87"/>
        <v>3.4071550255536653E-3</v>
      </c>
      <c r="D208" s="30">
        <f t="shared" si="93"/>
        <v>11.818886931540211</v>
      </c>
      <c r="E208">
        <v>11.811999999999999</v>
      </c>
      <c r="F208" s="29">
        <f t="shared" ref="F208:F217" si="94">+B208/D208-1</f>
        <v>-3.2902363619738972E-3</v>
      </c>
      <c r="G208" s="29">
        <f t="shared" ref="G208:G217" si="95">+B208/E208-1</f>
        <v>-2.7091093802912303E-3</v>
      </c>
      <c r="H208">
        <v>10240.61</v>
      </c>
      <c r="I208">
        <v>10310.299999999999</v>
      </c>
      <c r="J208" s="29">
        <f t="shared" si="75"/>
        <v>6.805258671114256E-3</v>
      </c>
      <c r="K208">
        <f t="shared" si="91"/>
        <v>3</v>
      </c>
      <c r="L208">
        <f t="shared" si="92"/>
        <v>4</v>
      </c>
    </row>
    <row r="209" spans="1:12">
      <c r="A209" s="1">
        <v>42698</v>
      </c>
      <c r="B209">
        <v>11.76</v>
      </c>
      <c r="C209" s="29">
        <f t="shared" si="87"/>
        <v>-1.6977928692699651E-3</v>
      </c>
      <c r="D209" s="30">
        <f t="shared" si="93"/>
        <v>11.845762319234165</v>
      </c>
      <c r="E209">
        <v>11.79</v>
      </c>
      <c r="F209" s="29">
        <f t="shared" si="94"/>
        <v>-7.2399155852478358E-3</v>
      </c>
      <c r="G209" s="29">
        <f t="shared" si="95"/>
        <v>-2.5445292620864812E-3</v>
      </c>
      <c r="H209">
        <v>10310.299999999999</v>
      </c>
      <c r="I209">
        <v>10339.77</v>
      </c>
      <c r="J209" s="29">
        <f t="shared" si="75"/>
        <v>2.8583067418019859E-3</v>
      </c>
      <c r="K209">
        <f t="shared" ref="K209:K211" si="96">WEEKDAY(A209,2)</f>
        <v>4</v>
      </c>
      <c r="L209">
        <f t="shared" ref="L209:L211" si="97">K210</f>
        <v>5</v>
      </c>
    </row>
    <row r="210" spans="1:12">
      <c r="A210" s="1">
        <v>42699</v>
      </c>
      <c r="B210">
        <v>11.9</v>
      </c>
      <c r="C210" s="29">
        <f t="shared" si="87"/>
        <v>1.1904761904761862E-2</v>
      </c>
      <c r="D210" s="30">
        <f t="shared" si="93"/>
        <v>11.925998508670888</v>
      </c>
      <c r="E210">
        <v>11.944000000000001</v>
      </c>
      <c r="F210" s="29">
        <f t="shared" si="94"/>
        <v>-2.1799859065876337E-3</v>
      </c>
      <c r="G210" s="29">
        <f t="shared" si="95"/>
        <v>-3.6838580040188251E-3</v>
      </c>
      <c r="H210">
        <v>10339.77</v>
      </c>
      <c r="I210">
        <v>10459.040000000001</v>
      </c>
      <c r="J210" s="29">
        <f t="shared" si="75"/>
        <v>1.1535072830440196E-2</v>
      </c>
      <c r="K210">
        <f t="shared" si="96"/>
        <v>5</v>
      </c>
      <c r="L210">
        <f t="shared" si="97"/>
        <v>1</v>
      </c>
    </row>
    <row r="211" spans="1:12">
      <c r="A211" s="1">
        <v>42702</v>
      </c>
      <c r="B211">
        <v>12</v>
      </c>
      <c r="C211" s="29">
        <f t="shared" si="87"/>
        <v>8.4033613445377853E-3</v>
      </c>
      <c r="D211" s="30">
        <f t="shared" si="93"/>
        <v>12.000265286297784</v>
      </c>
      <c r="E211">
        <v>12.028</v>
      </c>
      <c r="F211" s="29">
        <f t="shared" si="94"/>
        <v>-2.2106702764923547E-5</v>
      </c>
      <c r="G211" s="29">
        <f t="shared" si="95"/>
        <v>-2.327901563019652E-3</v>
      </c>
      <c r="H211">
        <v>10459.040000000001</v>
      </c>
      <c r="I211">
        <v>10508.31</v>
      </c>
      <c r="J211" s="29">
        <f t="shared" si="75"/>
        <v>4.710757392647702E-3</v>
      </c>
      <c r="K211">
        <f t="shared" si="96"/>
        <v>1</v>
      </c>
      <c r="L211">
        <f t="shared" si="97"/>
        <v>2</v>
      </c>
    </row>
    <row r="212" spans="1:12">
      <c r="A212" s="1">
        <v>42703</v>
      </c>
      <c r="B212">
        <v>12.18</v>
      </c>
      <c r="C212" s="29">
        <f t="shared" si="87"/>
        <v>1.4999999999999902E-2</v>
      </c>
      <c r="D212" s="30">
        <f t="shared" si="93"/>
        <v>12.194644923874534</v>
      </c>
      <c r="E212">
        <v>12.21</v>
      </c>
      <c r="F212" s="29">
        <f t="shared" si="94"/>
        <v>-1.2009307336093844E-3</v>
      </c>
      <c r="G212" s="29">
        <f t="shared" si="95"/>
        <v>-2.4570024570025328E-3</v>
      </c>
      <c r="H212">
        <v>10508.31</v>
      </c>
      <c r="I212">
        <v>10653.9</v>
      </c>
      <c r="J212" s="29">
        <f t="shared" si="75"/>
        <v>1.3854749241314801E-2</v>
      </c>
      <c r="K212">
        <f t="shared" ref="K212:K213" si="98">WEEKDAY(A212,2)</f>
        <v>2</v>
      </c>
      <c r="L212">
        <f t="shared" ref="L212:L213" si="99">K213</f>
        <v>3</v>
      </c>
    </row>
    <row r="213" spans="1:12">
      <c r="A213" s="1">
        <v>42704</v>
      </c>
      <c r="B213">
        <v>12.04</v>
      </c>
      <c r="C213" s="29">
        <f t="shared" si="87"/>
        <v>-1.1494252873563315E-2</v>
      </c>
      <c r="D213" s="30">
        <f t="shared" si="93"/>
        <v>12.076461183228677</v>
      </c>
      <c r="E213">
        <v>12.1</v>
      </c>
      <c r="F213" s="29">
        <f t="shared" si="94"/>
        <v>-3.0191943380990516E-3</v>
      </c>
      <c r="G213" s="29">
        <f t="shared" si="95"/>
        <v>-4.9586776859504855E-3</v>
      </c>
      <c r="H213">
        <v>10653.9</v>
      </c>
      <c r="I213">
        <v>10537.38</v>
      </c>
      <c r="J213" s="29">
        <f t="shared" si="75"/>
        <v>-1.0936840030411399E-2</v>
      </c>
      <c r="K213">
        <f t="shared" si="98"/>
        <v>3</v>
      </c>
      <c r="L213">
        <f t="shared" si="99"/>
        <v>4</v>
      </c>
    </row>
    <row r="214" spans="1:12">
      <c r="A214" s="1">
        <v>42705</v>
      </c>
      <c r="B214">
        <v>12.1</v>
      </c>
      <c r="C214" s="29">
        <f t="shared" si="87"/>
        <v>4.983388704318914E-3</v>
      </c>
      <c r="D214" s="30">
        <f t="shared" si="93"/>
        <v>12.151110522729558</v>
      </c>
      <c r="E214">
        <v>12.151</v>
      </c>
      <c r="F214" s="29">
        <f t="shared" si="94"/>
        <v>-4.2062429301381599E-3</v>
      </c>
      <c r="G214" s="29">
        <f t="shared" si="95"/>
        <v>-4.1971854168381117E-3</v>
      </c>
      <c r="H214">
        <v>10537.38</v>
      </c>
      <c r="I214">
        <v>10581.89</v>
      </c>
      <c r="J214" s="29">
        <f t="shared" si="75"/>
        <v>4.2240101429387167E-3</v>
      </c>
      <c r="K214">
        <f t="shared" ref="K214" si="100">WEEKDAY(A214,2)</f>
        <v>4</v>
      </c>
      <c r="L214">
        <f t="shared" ref="L214" si="101">K215</f>
        <v>5</v>
      </c>
    </row>
    <row r="215" spans="1:12">
      <c r="A215" s="1">
        <v>42706</v>
      </c>
      <c r="B215">
        <v>12.06</v>
      </c>
      <c r="C215" s="29">
        <f t="shared" ref="C215:C216" si="102">B215/B214-1</f>
        <v>-3.3057851239668423E-3</v>
      </c>
      <c r="D215" s="30">
        <f t="shared" ref="D215:D216" si="103">+E214*(1+J215)</f>
        <v>12.094458565530354</v>
      </c>
      <c r="E215">
        <v>12.119</v>
      </c>
      <c r="F215" s="29">
        <f t="shared" si="94"/>
        <v>-2.8491201440437042E-3</v>
      </c>
      <c r="G215" s="29">
        <f t="shared" si="95"/>
        <v>-4.8683884808976563E-3</v>
      </c>
      <c r="H215">
        <v>10581.89</v>
      </c>
      <c r="I215">
        <v>10532.65</v>
      </c>
      <c r="J215" s="29">
        <f t="shared" si="75"/>
        <v>-4.6532330235903308E-3</v>
      </c>
      <c r="K215">
        <f t="shared" ref="K215" si="104">WEEKDAY(A215,2)</f>
        <v>5</v>
      </c>
      <c r="L215">
        <f t="shared" ref="L215" si="105">K216</f>
        <v>1</v>
      </c>
    </row>
    <row r="216" spans="1:12">
      <c r="A216" s="1">
        <v>42709</v>
      </c>
      <c r="B216">
        <v>11.9</v>
      </c>
      <c r="C216" s="29">
        <f t="shared" si="102"/>
        <v>-1.3266998341625258E-2</v>
      </c>
      <c r="D216" s="30">
        <f t="shared" si="103"/>
        <v>11.930748269428873</v>
      </c>
      <c r="E216">
        <v>11.951000000000001</v>
      </c>
      <c r="F216" s="29">
        <f t="shared" si="94"/>
        <v>-2.5772289159483597E-3</v>
      </c>
      <c r="G216" s="29">
        <f t="shared" si="95"/>
        <v>-4.2674253200568613E-3</v>
      </c>
      <c r="H216">
        <v>10532.65</v>
      </c>
      <c r="I216">
        <v>10369.040000000001</v>
      </c>
      <c r="J216" s="29">
        <f t="shared" si="75"/>
        <v>-1.5533602654602463E-2</v>
      </c>
      <c r="K216">
        <f t="shared" ref="K216" si="106">WEEKDAY(A216,2)</f>
        <v>1</v>
      </c>
      <c r="L216">
        <f t="shared" ref="L216" si="107">K217</f>
        <v>2</v>
      </c>
    </row>
    <row r="217" spans="1:12">
      <c r="A217" s="1">
        <v>42710</v>
      </c>
      <c r="B217">
        <v>11.9</v>
      </c>
      <c r="C217" s="29">
        <f t="shared" ref="C217" si="108">B217/B216-1</f>
        <v>0</v>
      </c>
      <c r="D217" s="30">
        <f t="shared" ref="D217" si="109">+E216*(1+J217)</f>
        <v>11.947277212741005</v>
      </c>
      <c r="E217">
        <v>11.920999999999999</v>
      </c>
      <c r="F217" s="29">
        <f t="shared" si="94"/>
        <v>-3.957153742995656E-3</v>
      </c>
      <c r="G217" s="29">
        <f t="shared" si="95"/>
        <v>-1.7615971814444187E-3</v>
      </c>
      <c r="H217">
        <v>10369.040000000001</v>
      </c>
      <c r="I217">
        <v>10365.81</v>
      </c>
      <c r="J217" s="29">
        <f t="shared" si="75"/>
        <v>-3.1150424725923109E-4</v>
      </c>
      <c r="K217">
        <f t="shared" ref="K217" si="110">WEEKDAY(A217,2)</f>
        <v>2</v>
      </c>
      <c r="L217">
        <f t="shared" ref="L217" si="111">K218</f>
        <v>0</v>
      </c>
    </row>
    <row r="218" spans="1:12">
      <c r="A218" s="1">
        <v>42711</v>
      </c>
    </row>
    <row r="219" spans="1:12">
      <c r="A219" s="1">
        <v>42712</v>
      </c>
    </row>
    <row r="220" spans="1:12">
      <c r="A220" s="1">
        <v>42713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21"/>
  <sheetViews>
    <sheetView zoomScaleNormal="100" workbookViewId="0">
      <pane xSplit="1" ySplit="2" topLeftCell="B199" activePane="bottomRight" state="frozen"/>
      <selection pane="topRight" activeCell="B1" sqref="B1"/>
      <selection pane="bottomLeft" activeCell="A3" sqref="A3"/>
      <selection pane="bottomRight" activeCell="A218" sqref="A218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8" width="16.125" bestFit="1" customWidth="1"/>
    <col min="9" max="9" width="12.75" bestFit="1" customWidth="1"/>
    <col min="10" max="10" width="13.875" bestFit="1" customWidth="1"/>
  </cols>
  <sheetData>
    <row r="1" spans="1:12">
      <c r="H1" t="s">
        <v>62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352</v>
      </c>
    </row>
    <row r="3" spans="1:12">
      <c r="A3" s="1">
        <v>42401</v>
      </c>
      <c r="B3">
        <v>8.73</v>
      </c>
      <c r="E3">
        <f>9.139/(1+J4)</f>
        <v>8.7752966091486009</v>
      </c>
      <c r="G3" s="29">
        <f t="shared" ref="G3:G38" si="0">+B3/E3-1</f>
        <v>-5.1618322623279145E-3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9.0299999999999994</v>
      </c>
      <c r="C4" s="29">
        <f t="shared" ref="C4:C31" si="1">B4/B3-1</f>
        <v>3.4364261168384758E-2</v>
      </c>
      <c r="D4" s="30">
        <f t="shared" ref="D4:D10" si="2">+E3*(1+J4)</f>
        <v>9.1389999999999993</v>
      </c>
      <c r="E4">
        <v>9.1389999999999993</v>
      </c>
      <c r="F4" s="29">
        <f t="shared" ref="F4:F10" si="3">+B4/D4-1</f>
        <v>-1.1926906663748738E-2</v>
      </c>
      <c r="G4" s="29">
        <f t="shared" si="0"/>
        <v>-1.1926906663748738E-2</v>
      </c>
      <c r="H4">
        <v>1992.7</v>
      </c>
      <c r="I4">
        <v>2075.29</v>
      </c>
      <c r="J4" s="29">
        <f t="shared" ref="J4:J9" si="4">+I4/H4-1</f>
        <v>4.144627891805075E-2</v>
      </c>
      <c r="K4">
        <f t="shared" ref="K4:K66" si="5">WEEKDAY(A4,2)</f>
        <v>2</v>
      </c>
      <c r="L4">
        <f t="shared" ref="L4:L66" si="6">K5</f>
        <v>3</v>
      </c>
    </row>
    <row r="5" spans="1:12">
      <c r="A5" s="1">
        <v>42403</v>
      </c>
      <c r="B5">
        <v>9.0399999999999991</v>
      </c>
      <c r="C5" s="29">
        <f t="shared" si="1"/>
        <v>1.1074197120708451E-3</v>
      </c>
      <c r="D5" s="30">
        <f t="shared" si="2"/>
        <v>9.2060246471577472</v>
      </c>
      <c r="E5">
        <v>9.1869999999999994</v>
      </c>
      <c r="F5" s="29">
        <f t="shared" si="3"/>
        <v>-1.8034347454088828E-2</v>
      </c>
      <c r="G5" s="29">
        <f t="shared" si="0"/>
        <v>-1.600087079568957E-2</v>
      </c>
      <c r="H5">
        <v>2075.29</v>
      </c>
      <c r="I5">
        <v>2090.5100000000002</v>
      </c>
      <c r="J5" s="29">
        <f t="shared" si="4"/>
        <v>7.3339147781756875E-3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9.2899999999999991</v>
      </c>
      <c r="C6" s="29">
        <f t="shared" si="1"/>
        <v>2.7654867256637239E-2</v>
      </c>
      <c r="D6" s="30">
        <f t="shared" si="2"/>
        <v>9.3457776714772915</v>
      </c>
      <c r="E6">
        <v>9.3780000000000001</v>
      </c>
      <c r="F6" s="29">
        <f t="shared" si="3"/>
        <v>-5.9682215261253058E-3</v>
      </c>
      <c r="G6" s="29">
        <f t="shared" si="0"/>
        <v>-9.3836638942206285E-3</v>
      </c>
      <c r="H6">
        <v>2090.5100000000002</v>
      </c>
      <c r="I6">
        <v>2126.64</v>
      </c>
      <c r="J6" s="29">
        <f t="shared" si="4"/>
        <v>1.7282863990126573E-2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9.0500000000000007</v>
      </c>
      <c r="C7" s="29">
        <f t="shared" si="1"/>
        <v>-2.5834230355220478E-2</v>
      </c>
      <c r="D7" s="30">
        <f t="shared" si="2"/>
        <v>9.247250225708159</v>
      </c>
      <c r="E7">
        <v>9.2970000000000006</v>
      </c>
      <c r="F7" s="29">
        <f t="shared" si="3"/>
        <v>-2.1330689761134169E-2</v>
      </c>
      <c r="G7" s="29">
        <f t="shared" si="0"/>
        <v>-2.6567710013982948E-2</v>
      </c>
      <c r="H7">
        <v>2126.64</v>
      </c>
      <c r="I7">
        <v>2096.9899999999998</v>
      </c>
      <c r="J7" s="29">
        <f t="shared" si="4"/>
        <v>-1.3942181093179906E-2</v>
      </c>
      <c r="K7">
        <f t="shared" si="5"/>
        <v>5</v>
      </c>
      <c r="L7">
        <f t="shared" si="6"/>
        <v>4</v>
      </c>
    </row>
    <row r="8" spans="1:12">
      <c r="A8" s="1">
        <v>42411</v>
      </c>
      <c r="B8">
        <v>8.68</v>
      </c>
      <c r="C8" s="29">
        <f t="shared" si="1"/>
        <v>-4.0883977900552648E-2</v>
      </c>
      <c r="D8" s="30">
        <f t="shared" si="2"/>
        <v>9.2970000000000006</v>
      </c>
      <c r="E8" s="31">
        <v>9.2970000000000006</v>
      </c>
      <c r="F8" s="29">
        <f t="shared" si="3"/>
        <v>-6.636549424545557E-2</v>
      </c>
      <c r="G8" s="29">
        <f t="shared" si="0"/>
        <v>-6.636549424545557E-2</v>
      </c>
      <c r="H8">
        <v>2096.9899999999998</v>
      </c>
      <c r="I8">
        <v>2096.9899999999998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2">
      <c r="A9" s="1">
        <v>42412</v>
      </c>
      <c r="B9">
        <v>8.58</v>
      </c>
      <c r="C9" s="29">
        <f t="shared" si="1"/>
        <v>-1.1520737327188946E-2</v>
      </c>
      <c r="D9" s="30">
        <f t="shared" si="2"/>
        <v>9.2970000000000006</v>
      </c>
      <c r="E9" s="31">
        <v>9.2970000000000006</v>
      </c>
      <c r="F9" s="29">
        <f t="shared" si="3"/>
        <v>-7.7121652145853536E-2</v>
      </c>
      <c r="G9" s="29">
        <f t="shared" si="0"/>
        <v>-7.7121652145853536E-2</v>
      </c>
      <c r="H9">
        <v>2096.9899999999998</v>
      </c>
      <c r="I9">
        <v>2096.9899999999998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2">
      <c r="A10" s="1">
        <v>42415</v>
      </c>
      <c r="B10">
        <v>9.25</v>
      </c>
      <c r="C10" s="29">
        <f t="shared" si="1"/>
        <v>7.8088578088578053E-2</v>
      </c>
      <c r="D10" s="30">
        <f t="shared" si="2"/>
        <v>9.3850049261083761</v>
      </c>
      <c r="E10">
        <v>9.4939999999999998</v>
      </c>
      <c r="F10" s="29">
        <f t="shared" si="3"/>
        <v>-1.4385173707560095E-2</v>
      </c>
      <c r="G10" s="29">
        <f t="shared" si="0"/>
        <v>-2.5700442384663957E-2</v>
      </c>
      <c r="H10">
        <v>2096.9899999999998</v>
      </c>
      <c r="I10">
        <v>2116.84</v>
      </c>
      <c r="J10" s="29">
        <f>+I10/H10-1</f>
        <v>9.465948812345415E-3</v>
      </c>
      <c r="K10">
        <f t="shared" si="5"/>
        <v>1</v>
      </c>
      <c r="L10">
        <f t="shared" si="6"/>
        <v>2</v>
      </c>
    </row>
    <row r="11" spans="1:12">
      <c r="A11" s="1">
        <v>42416</v>
      </c>
      <c r="B11">
        <v>9.6199999999999992</v>
      </c>
      <c r="C11" s="29">
        <f t="shared" si="1"/>
        <v>3.9999999999999813E-2</v>
      </c>
      <c r="D11" s="30">
        <f t="shared" ref="D11:D22" si="7">+E10*(1+J11)</f>
        <v>9.8756275486101917</v>
      </c>
      <c r="E11">
        <v>9.8729999999999993</v>
      </c>
      <c r="F11" s="29">
        <f t="shared" ref="F11:F22" si="8">+B11/D11-1</f>
        <v>-2.5884689084509582E-2</v>
      </c>
      <c r="G11" s="29">
        <f t="shared" si="0"/>
        <v>-2.5625443127722081E-2</v>
      </c>
      <c r="H11">
        <v>2116.84</v>
      </c>
      <c r="I11">
        <v>2201.9299999999998</v>
      </c>
      <c r="J11" s="29">
        <f>+I11/H11-1</f>
        <v>4.0196708301052375E-2</v>
      </c>
      <c r="K11">
        <f t="shared" si="5"/>
        <v>2</v>
      </c>
      <c r="L11">
        <f t="shared" si="6"/>
        <v>3</v>
      </c>
    </row>
    <row r="12" spans="1:12">
      <c r="A12" s="1">
        <v>42417</v>
      </c>
      <c r="B12">
        <v>9.58</v>
      </c>
      <c r="C12" s="29">
        <f t="shared" si="1"/>
        <v>-4.1580041580040472E-3</v>
      </c>
      <c r="D12" s="30">
        <f t="shared" si="7"/>
        <v>9.9331727855689582</v>
      </c>
      <c r="E12">
        <v>9.9320000000000004</v>
      </c>
      <c r="F12" s="29">
        <f t="shared" si="8"/>
        <v>-3.5554881928768212E-2</v>
      </c>
      <c r="G12" s="29">
        <f t="shared" si="0"/>
        <v>-3.5440998791784195E-2</v>
      </c>
      <c r="H12">
        <v>2201.92</v>
      </c>
      <c r="I12">
        <v>2215.34</v>
      </c>
      <c r="J12" s="29">
        <f>+I12/H12-1</f>
        <v>6.0946810056679013E-3</v>
      </c>
      <c r="K12">
        <f t="shared" si="5"/>
        <v>3</v>
      </c>
      <c r="L12">
        <f t="shared" si="6"/>
        <v>4</v>
      </c>
    </row>
    <row r="13" spans="1:12">
      <c r="A13" s="1">
        <v>42418</v>
      </c>
      <c r="B13">
        <v>9.69</v>
      </c>
      <c r="C13" s="29">
        <f t="shared" si="1"/>
        <v>1.1482254697285921E-2</v>
      </c>
      <c r="D13" s="30">
        <f t="shared" si="7"/>
        <v>9.8224733539772675</v>
      </c>
      <c r="E13">
        <v>9.7880000000000003</v>
      </c>
      <c r="F13" s="29">
        <f t="shared" si="8"/>
        <v>-1.3486761348517895E-2</v>
      </c>
      <c r="G13" s="29">
        <f t="shared" si="0"/>
        <v>-1.0012259910094023E-2</v>
      </c>
      <c r="H13">
        <v>2215.3399999999997</v>
      </c>
      <c r="I13">
        <v>2190.91</v>
      </c>
      <c r="J13" s="29">
        <f t="shared" ref="J13:J23" si="9">+I13/H13-1</f>
        <v>-1.1027652640226759E-2</v>
      </c>
      <c r="K13">
        <f t="shared" si="5"/>
        <v>4</v>
      </c>
      <c r="L13">
        <f t="shared" si="6"/>
        <v>5</v>
      </c>
    </row>
    <row r="14" spans="1:12">
      <c r="A14" s="1">
        <v>42419</v>
      </c>
      <c r="B14">
        <v>9.7200000000000006</v>
      </c>
      <c r="C14" s="29">
        <f t="shared" si="1"/>
        <v>3.0959752321981782E-3</v>
      </c>
      <c r="D14" s="30">
        <f t="shared" si="7"/>
        <v>9.8777977552706417</v>
      </c>
      <c r="E14">
        <v>9.8620000000000001</v>
      </c>
      <c r="F14" s="29">
        <f t="shared" si="8"/>
        <v>-1.5974993534003334E-2</v>
      </c>
      <c r="G14" s="29">
        <f t="shared" si="0"/>
        <v>-1.4398702088825766E-2</v>
      </c>
      <c r="H14">
        <v>2190.91</v>
      </c>
      <c r="I14">
        <v>2211.0100000000002</v>
      </c>
      <c r="J14" s="29">
        <f t="shared" si="9"/>
        <v>9.174270052170197E-3</v>
      </c>
      <c r="K14">
        <f t="shared" si="5"/>
        <v>5</v>
      </c>
      <c r="L14">
        <f t="shared" si="6"/>
        <v>1</v>
      </c>
    </row>
    <row r="15" spans="1:12">
      <c r="A15" s="1">
        <v>42422</v>
      </c>
      <c r="B15">
        <v>9.89</v>
      </c>
      <c r="C15" s="29">
        <f t="shared" si="1"/>
        <v>1.7489711934156382E-2</v>
      </c>
      <c r="D15" s="30">
        <f t="shared" si="7"/>
        <v>10.016106991827264</v>
      </c>
      <c r="E15">
        <v>10.012</v>
      </c>
      <c r="F15" s="29">
        <f t="shared" si="8"/>
        <v>-1.2590419803838127E-2</v>
      </c>
      <c r="G15" s="29">
        <f t="shared" si="0"/>
        <v>-1.218537754694371E-2</v>
      </c>
      <c r="H15">
        <v>2211.0100000000002</v>
      </c>
      <c r="I15">
        <v>2245.56</v>
      </c>
      <c r="J15" s="29">
        <f t="shared" si="9"/>
        <v>1.5626342712154129E-2</v>
      </c>
      <c r="K15">
        <f t="shared" si="5"/>
        <v>1</v>
      </c>
      <c r="L15">
        <f t="shared" si="6"/>
        <v>2</v>
      </c>
    </row>
    <row r="16" spans="1:12">
      <c r="A16" s="1">
        <v>42423</v>
      </c>
      <c r="B16">
        <v>9.57</v>
      </c>
      <c r="C16" s="29">
        <f t="shared" si="1"/>
        <v>-3.2355915065722995E-2</v>
      </c>
      <c r="D16" s="30">
        <f t="shared" si="7"/>
        <v>9.8896566736137093</v>
      </c>
      <c r="E16">
        <v>9.8689999999999998</v>
      </c>
      <c r="F16" s="29">
        <f t="shared" si="8"/>
        <v>-3.232232262082213E-2</v>
      </c>
      <c r="G16" s="29">
        <f t="shared" si="0"/>
        <v>-3.0296889249163961E-2</v>
      </c>
      <c r="H16">
        <v>2245.56</v>
      </c>
      <c r="I16">
        <v>2218.12</v>
      </c>
      <c r="J16" s="29">
        <f t="shared" si="9"/>
        <v>-1.2219669035786196E-2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9.6300000000000008</v>
      </c>
      <c r="C17" s="29">
        <f t="shared" si="1"/>
        <v>6.2695924764890609E-3</v>
      </c>
      <c r="D17" s="30">
        <f t="shared" si="7"/>
        <v>9.8050195931689892</v>
      </c>
      <c r="E17">
        <v>9.8059999999999992</v>
      </c>
      <c r="F17" s="29">
        <f t="shared" si="8"/>
        <v>-1.7849999330029065E-2</v>
      </c>
      <c r="G17" s="29">
        <f t="shared" si="0"/>
        <v>-1.7948194982663535E-2</v>
      </c>
      <c r="H17">
        <v>2218.12</v>
      </c>
      <c r="I17">
        <v>2203.7399999999998</v>
      </c>
      <c r="J17" s="29">
        <f t="shared" si="9"/>
        <v>-6.4829675581122848E-3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8.84</v>
      </c>
      <c r="C18" s="29">
        <f t="shared" si="1"/>
        <v>-8.2035306334371838E-2</v>
      </c>
      <c r="D18" s="30">
        <f t="shared" si="7"/>
        <v>9.0646786099993655</v>
      </c>
      <c r="E18">
        <v>9.0630000000000006</v>
      </c>
      <c r="F18" s="29">
        <f t="shared" si="8"/>
        <v>-2.4786163929906957E-2</v>
      </c>
      <c r="G18" s="29">
        <f t="shared" si="0"/>
        <v>-2.4605539004744603E-2</v>
      </c>
      <c r="H18">
        <v>2203.7399999999998</v>
      </c>
      <c r="I18">
        <v>2037.14</v>
      </c>
      <c r="J18" s="29">
        <f t="shared" si="9"/>
        <v>-7.5598754844037774E-2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8.91</v>
      </c>
      <c r="C19" s="29">
        <f t="shared" si="1"/>
        <v>7.9185520361990669E-3</v>
      </c>
      <c r="D19" s="30">
        <f t="shared" si="7"/>
        <v>8.9641457926308465</v>
      </c>
      <c r="E19">
        <v>8.9670000000000005</v>
      </c>
      <c r="F19" s="29">
        <f t="shared" si="8"/>
        <v>-6.0402623834340252E-3</v>
      </c>
      <c r="G19" s="29">
        <f t="shared" si="0"/>
        <v>-6.3566410170625698E-3</v>
      </c>
      <c r="H19">
        <v>2037.14</v>
      </c>
      <c r="I19">
        <v>2014.92</v>
      </c>
      <c r="J19" s="29">
        <f t="shared" si="9"/>
        <v>-1.0907448678048604E-2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8.51</v>
      </c>
      <c r="C20" s="29">
        <f t="shared" si="1"/>
        <v>-4.4893378226711578E-2</v>
      </c>
      <c r="D20" s="30">
        <f t="shared" si="7"/>
        <v>8.3672329670656911</v>
      </c>
      <c r="E20">
        <v>8.3710000000000004</v>
      </c>
      <c r="F20" s="29">
        <f t="shared" si="8"/>
        <v>1.706263390732099E-2</v>
      </c>
      <c r="G20" s="29">
        <f t="shared" si="0"/>
        <v>1.6604945645681379E-2</v>
      </c>
      <c r="H20">
        <v>2014.92</v>
      </c>
      <c r="I20">
        <v>1880.15</v>
      </c>
      <c r="J20" s="29">
        <f t="shared" si="9"/>
        <v>-6.6886030214599046E-2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8.85</v>
      </c>
      <c r="C21" s="29">
        <f t="shared" si="1"/>
        <v>3.9952996474735603E-2</v>
      </c>
      <c r="D21" s="30">
        <f t="shared" si="7"/>
        <v>8.6148527085604876</v>
      </c>
      <c r="E21">
        <v>8.6059999999999999</v>
      </c>
      <c r="F21" s="29">
        <f t="shared" si="8"/>
        <v>2.7295567248160735E-2</v>
      </c>
      <c r="G21" s="29">
        <f t="shared" si="0"/>
        <v>2.8352312340227614E-2</v>
      </c>
      <c r="H21">
        <v>1880.15</v>
      </c>
      <c r="I21">
        <v>1934.92</v>
      </c>
      <c r="J21" s="29">
        <f t="shared" si="9"/>
        <v>2.9130654469058381E-2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8.94</v>
      </c>
      <c r="C22" s="29">
        <f t="shared" si="1"/>
        <v>1.0169491525423791E-2</v>
      </c>
      <c r="D22" s="30">
        <f t="shared" si="7"/>
        <v>8.9737382424079541</v>
      </c>
      <c r="F22" s="29">
        <f t="shared" si="8"/>
        <v>-3.7596641997551528E-3</v>
      </c>
      <c r="H22">
        <v>1934.92</v>
      </c>
      <c r="I22">
        <v>2017.6</v>
      </c>
      <c r="J22" s="29">
        <f t="shared" si="9"/>
        <v>4.2730448804084942E-2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8.84</v>
      </c>
      <c r="C23" s="29">
        <f t="shared" si="1"/>
        <v>-1.1185682326621871E-2</v>
      </c>
      <c r="D23" s="30"/>
      <c r="E23">
        <v>8.9260000000000002</v>
      </c>
      <c r="F23" s="29"/>
      <c r="G23" s="29">
        <f t="shared" si="0"/>
        <v>-9.6347748151467405E-3</v>
      </c>
      <c r="H23">
        <v>2017.6</v>
      </c>
      <c r="I23">
        <v>2007.08</v>
      </c>
      <c r="J23" s="29">
        <f t="shared" si="9"/>
        <v>-5.2141157811260719E-3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8.66</v>
      </c>
      <c r="C24" s="29">
        <f t="shared" si="1"/>
        <v>-2.0361990950226172E-2</v>
      </c>
      <c r="D24" s="30">
        <f t="shared" ref="D24:D31" si="10">+E23*(1+J24)</f>
        <v>8.4810964386073309</v>
      </c>
      <c r="E24">
        <v>8.5169999999999995</v>
      </c>
      <c r="F24" s="29">
        <f t="shared" ref="F24:F31" si="11">+B24/D24-1</f>
        <v>2.1094390647212968E-2</v>
      </c>
      <c r="G24" s="29">
        <f t="shared" si="0"/>
        <v>1.6789949512739266E-2</v>
      </c>
      <c r="H24">
        <v>2007.08</v>
      </c>
      <c r="I24">
        <v>1907.04</v>
      </c>
      <c r="J24" s="29">
        <f t="shared" ref="J24:J40" si="12">+I24/H24-1</f>
        <v>-4.9843553819479025E-2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8.7899999999999991</v>
      </c>
      <c r="C25" s="29">
        <f t="shared" si="1"/>
        <v>1.5011547344110809E-2</v>
      </c>
      <c r="D25" s="30">
        <f t="shared" si="10"/>
        <v>8.723735008180217</v>
      </c>
      <c r="E25">
        <v>8.718</v>
      </c>
      <c r="F25" s="29">
        <f t="shared" si="11"/>
        <v>7.5959427650709177E-3</v>
      </c>
      <c r="G25" s="29">
        <f t="shared" si="0"/>
        <v>8.2587749483824524E-3</v>
      </c>
      <c r="H25">
        <v>1907.04</v>
      </c>
      <c r="I25">
        <v>1953.33</v>
      </c>
      <c r="J25" s="29">
        <f t="shared" si="12"/>
        <v>2.4273219229801191E-2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8.8800000000000008</v>
      </c>
      <c r="C26" s="29">
        <f t="shared" si="1"/>
        <v>1.0238907849829504E-2</v>
      </c>
      <c r="D26" s="30">
        <f t="shared" si="10"/>
        <v>8.9360693891969092</v>
      </c>
      <c r="E26">
        <v>8.9420000000000002</v>
      </c>
      <c r="F26" s="29">
        <f t="shared" si="11"/>
        <v>-6.2745024411618999E-3</v>
      </c>
      <c r="G26" s="29">
        <f t="shared" si="0"/>
        <v>-6.9335719078504887E-3</v>
      </c>
      <c r="H26">
        <v>1953.33</v>
      </c>
      <c r="I26">
        <v>2002.19</v>
      </c>
      <c r="J26" s="29">
        <f t="shared" si="12"/>
        <v>2.5013694562618705E-2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8.74</v>
      </c>
      <c r="C27" s="29">
        <f t="shared" si="1"/>
        <v>-1.5765765765765827E-2</v>
      </c>
      <c r="D27" s="30">
        <f t="shared" si="10"/>
        <v>8.8018534804389184</v>
      </c>
      <c r="E27">
        <v>8.7889999999999997</v>
      </c>
      <c r="F27" s="29">
        <f t="shared" si="11"/>
        <v>-7.02732448073351E-3</v>
      </c>
      <c r="G27" s="29">
        <f t="shared" si="0"/>
        <v>-5.5751507566275116E-3</v>
      </c>
      <c r="H27">
        <v>2002.19</v>
      </c>
      <c r="I27">
        <v>1970.81</v>
      </c>
      <c r="J27" s="29">
        <f t="shared" si="12"/>
        <v>-1.5672838242124953E-2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8.7100000000000009</v>
      </c>
      <c r="C28" s="29">
        <f t="shared" si="1"/>
        <v>-3.4324942791761348E-3</v>
      </c>
      <c r="D28" s="30">
        <f t="shared" si="10"/>
        <v>8.638087552833607</v>
      </c>
      <c r="E28">
        <v>8.6379999999999999</v>
      </c>
      <c r="F28" s="29">
        <f t="shared" si="11"/>
        <v>8.3250426354852802E-3</v>
      </c>
      <c r="G28" s="29">
        <f t="shared" si="0"/>
        <v>8.335262792313225E-3</v>
      </c>
      <c r="H28">
        <v>1970.81</v>
      </c>
      <c r="I28">
        <v>1936.97</v>
      </c>
      <c r="J28" s="29">
        <f t="shared" si="12"/>
        <v>-1.7170604979678372E-2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8.69</v>
      </c>
      <c r="C29" s="29">
        <f t="shared" si="1"/>
        <v>-2.2962112514353095E-3</v>
      </c>
      <c r="D29" s="30">
        <f t="shared" si="10"/>
        <v>8.6286349607892738</v>
      </c>
      <c r="E29">
        <v>8.6609999999999996</v>
      </c>
      <c r="F29" s="29">
        <f t="shared" si="11"/>
        <v>7.1117899284862673E-3</v>
      </c>
      <c r="G29" s="29">
        <f t="shared" si="0"/>
        <v>3.3483431474425895E-3</v>
      </c>
      <c r="H29">
        <v>1936.97</v>
      </c>
      <c r="I29">
        <v>1934.87</v>
      </c>
      <c r="J29" s="29">
        <f t="shared" si="12"/>
        <v>-1.0841675400239392E-3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9.0500000000000007</v>
      </c>
      <c r="C30" s="29">
        <f t="shared" si="1"/>
        <v>4.1426927502876909E-2</v>
      </c>
      <c r="D30" s="30">
        <f t="shared" si="10"/>
        <v>9.0560755658002883</v>
      </c>
      <c r="E30">
        <v>9.0459999999999994</v>
      </c>
      <c r="F30" s="29">
        <f t="shared" si="11"/>
        <v>-6.7088285164396133E-4</v>
      </c>
      <c r="G30" s="29">
        <f t="shared" si="0"/>
        <v>4.4218439089105388E-4</v>
      </c>
      <c r="H30">
        <v>1934.87</v>
      </c>
      <c r="I30">
        <v>2023.13</v>
      </c>
      <c r="J30" s="29">
        <f t="shared" si="12"/>
        <v>4.5615467705840906E-2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9.01</v>
      </c>
      <c r="C31" s="29">
        <f t="shared" si="1"/>
        <v>-4.4198895027625085E-3</v>
      </c>
      <c r="D31" s="30">
        <f t="shared" si="10"/>
        <v>8.9288075012480661</v>
      </c>
      <c r="E31">
        <v>8.9260000000000002</v>
      </c>
      <c r="F31" s="29">
        <f t="shared" si="11"/>
        <v>9.0933194315796495E-3</v>
      </c>
      <c r="G31" s="29">
        <f t="shared" si="0"/>
        <v>9.4107102845619739E-3</v>
      </c>
      <c r="H31">
        <v>2023.13</v>
      </c>
      <c r="I31">
        <v>1996.92</v>
      </c>
      <c r="J31" s="29">
        <f t="shared" si="12"/>
        <v>-1.2955173419404553E-2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8.9700000000000006</v>
      </c>
      <c r="C32" s="29">
        <f t="shared" ref="C32:C55" si="13">B32/B31-1</f>
        <v>-4.4395116537180312E-3</v>
      </c>
      <c r="D32" s="30">
        <f t="shared" ref="D32:D39" si="14">+E31*(1+J32)</f>
        <v>8.8393736554293607</v>
      </c>
      <c r="E32">
        <v>8.7959999999999994</v>
      </c>
      <c r="F32" s="29">
        <f t="shared" ref="F32:F39" si="15">+B32/D32-1</f>
        <v>1.4777782868179434E-2</v>
      </c>
      <c r="G32" s="29">
        <f t="shared" si="0"/>
        <v>1.9781718963165273E-2</v>
      </c>
      <c r="H32">
        <v>1996.92</v>
      </c>
      <c r="I32">
        <v>1977.54</v>
      </c>
      <c r="J32" s="29">
        <f t="shared" si="12"/>
        <v>-9.7049456162491277E-3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9.5</v>
      </c>
      <c r="C33" s="29">
        <f t="shared" si="13"/>
        <v>5.9085841694537233E-2</v>
      </c>
      <c r="D33" s="30">
        <f t="shared" si="14"/>
        <v>9.2841625656118207</v>
      </c>
      <c r="E33">
        <v>9.2829999999999995</v>
      </c>
      <c r="F33" s="29">
        <f t="shared" si="15"/>
        <v>2.3247916315859429E-2</v>
      </c>
      <c r="G33" s="29">
        <f t="shared" si="0"/>
        <v>2.3376063772487354E-2</v>
      </c>
      <c r="H33">
        <v>1977.54</v>
      </c>
      <c r="I33">
        <v>2087.29</v>
      </c>
      <c r="J33" s="29">
        <f t="shared" si="12"/>
        <v>5.5498245294659077E-2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9.99</v>
      </c>
      <c r="C34" s="29">
        <f t="shared" si="13"/>
        <v>5.1578947368421169E-2</v>
      </c>
      <c r="D34" s="30">
        <f t="shared" si="14"/>
        <v>9.6858449041580226</v>
      </c>
      <c r="E34">
        <v>9.7550000000000008</v>
      </c>
      <c r="F34" s="29">
        <f t="shared" si="15"/>
        <v>3.1402020045913304E-2</v>
      </c>
      <c r="G34" s="29">
        <f t="shared" si="0"/>
        <v>2.4090210148641766E-2</v>
      </c>
      <c r="H34">
        <v>2087.29</v>
      </c>
      <c r="I34">
        <v>2177.87</v>
      </c>
      <c r="J34" s="29">
        <f t="shared" si="12"/>
        <v>4.3395982350320272E-2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10.1</v>
      </c>
      <c r="C35" s="29">
        <f t="shared" si="13"/>
        <v>1.1011011011010874E-2</v>
      </c>
      <c r="D35" s="30">
        <f t="shared" si="14"/>
        <v>9.975194869298905</v>
      </c>
      <c r="E35">
        <v>9.9499999999999993</v>
      </c>
      <c r="F35" s="29">
        <f t="shared" si="15"/>
        <v>1.2511548128770089E-2</v>
      </c>
      <c r="G35" s="29">
        <f t="shared" si="0"/>
        <v>1.5075376884422065E-2</v>
      </c>
      <c r="H35">
        <v>2177.87</v>
      </c>
      <c r="I35">
        <v>2227.0300000000002</v>
      </c>
      <c r="J35" s="29">
        <f t="shared" si="12"/>
        <v>2.257251351090761E-2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9.99</v>
      </c>
      <c r="C36" s="29">
        <f t="shared" si="13"/>
        <v>-1.089108910891079E-2</v>
      </c>
      <c r="D36" s="30">
        <f t="shared" si="14"/>
        <v>9.9261864456248876</v>
      </c>
      <c r="E36">
        <v>9.9149999999999991</v>
      </c>
      <c r="F36" s="29">
        <f t="shared" si="15"/>
        <v>6.4288087600086197E-3</v>
      </c>
      <c r="G36" s="29">
        <f t="shared" si="0"/>
        <v>7.5642965204236745E-3</v>
      </c>
      <c r="H36">
        <v>2227.0300000000002</v>
      </c>
      <c r="I36">
        <v>2221.6999999999998</v>
      </c>
      <c r="J36" s="29">
        <f t="shared" si="12"/>
        <v>-2.3933220477498907E-3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10.02</v>
      </c>
      <c r="C37" s="29">
        <f t="shared" si="13"/>
        <v>3.0030030030030463E-3</v>
      </c>
      <c r="D37" s="30">
        <f t="shared" si="14"/>
        <v>10.081953301525859</v>
      </c>
      <c r="E37">
        <v>10.066000000000001</v>
      </c>
      <c r="F37" s="29">
        <f t="shared" si="15"/>
        <v>-6.144970093888702E-3</v>
      </c>
      <c r="G37" s="29">
        <f t="shared" si="0"/>
        <v>-4.5698390621896623E-3</v>
      </c>
      <c r="H37">
        <v>2221.6999999999998</v>
      </c>
      <c r="I37">
        <v>2259.11</v>
      </c>
      <c r="J37" s="29">
        <f t="shared" si="12"/>
        <v>1.6838457037403831E-2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9.67</v>
      </c>
      <c r="C38" s="29">
        <f t="shared" si="13"/>
        <v>-3.4930139720558806E-2</v>
      </c>
      <c r="D38" s="30">
        <f t="shared" si="14"/>
        <v>9.8907113066650147</v>
      </c>
      <c r="E38">
        <v>9.8659999999999997</v>
      </c>
      <c r="F38" s="29">
        <f t="shared" si="15"/>
        <v>-2.2315008478337117E-2</v>
      </c>
      <c r="G38" s="29">
        <f t="shared" si="0"/>
        <v>-1.98662071761605E-2</v>
      </c>
      <c r="H38">
        <v>2259.11</v>
      </c>
      <c r="I38">
        <v>2219.77</v>
      </c>
      <c r="J38" s="29">
        <f t="shared" si="12"/>
        <v>-1.7413937347008357E-2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9.67</v>
      </c>
      <c r="C39" s="29">
        <f t="shared" si="13"/>
        <v>0</v>
      </c>
      <c r="D39" s="30">
        <f t="shared" si="14"/>
        <v>9.8496438549939871</v>
      </c>
      <c r="F39" s="29">
        <f t="shared" si="15"/>
        <v>-1.8238614272627074E-2</v>
      </c>
      <c r="H39">
        <v>2219.77</v>
      </c>
      <c r="I39">
        <v>2216.09</v>
      </c>
      <c r="J39" s="29">
        <f t="shared" si="12"/>
        <v>-1.6578294147591155E-3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9.67</v>
      </c>
      <c r="C40" s="29">
        <f t="shared" si="13"/>
        <v>0</v>
      </c>
      <c r="H40">
        <v>2216.09</v>
      </c>
      <c r="I40">
        <v>2199.69</v>
      </c>
      <c r="J40" s="29">
        <f t="shared" si="12"/>
        <v>-7.400421463027218E-3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9.39</v>
      </c>
      <c r="C41" s="29">
        <f t="shared" si="13"/>
        <v>-2.8955532574974074E-2</v>
      </c>
      <c r="E41">
        <v>9.5220000000000002</v>
      </c>
      <c r="G41" s="29">
        <f t="shared" ref="G41:G51" si="16">+B41/E41-1</f>
        <v>-1.3862633900441068E-2</v>
      </c>
      <c r="H41">
        <v>2199.69</v>
      </c>
      <c r="I41">
        <v>2152.5500000000002</v>
      </c>
      <c r="J41" s="29">
        <f t="shared" ref="J41:J55" si="17">+I41/H41-1</f>
        <v>-2.1430292450299704E-2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9.9700000000000006</v>
      </c>
      <c r="C42" s="29">
        <f t="shared" si="13"/>
        <v>6.1767838125665664E-2</v>
      </c>
      <c r="D42" s="30">
        <f t="shared" ref="D42:D49" si="18">+E41*(1+J42)</f>
        <v>9.9476821258507346</v>
      </c>
      <c r="E42">
        <v>10.032999999999999</v>
      </c>
      <c r="F42" s="29">
        <f>+B42/D42-1</f>
        <v>2.2435250611063662E-3</v>
      </c>
      <c r="G42" s="29">
        <f t="shared" si="16"/>
        <v>-6.2792783813414577E-3</v>
      </c>
      <c r="H42">
        <v>2152.5500000000002</v>
      </c>
      <c r="I42">
        <v>2248.7800000000002</v>
      </c>
      <c r="J42" s="29">
        <f t="shared" si="17"/>
        <v>4.4705117186592647E-2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9.84</v>
      </c>
      <c r="C43" s="29">
        <f t="shared" si="13"/>
        <v>-1.3039117352056206E-2</v>
      </c>
      <c r="D43" s="30">
        <f t="shared" si="18"/>
        <v>9.9861985476569508</v>
      </c>
      <c r="E43">
        <v>10.02</v>
      </c>
      <c r="F43" s="29">
        <f>+B43/D43-1</f>
        <v>-1.4640060174975544E-2</v>
      </c>
      <c r="G43" s="29">
        <f t="shared" si="16"/>
        <v>-1.7964071856287345E-2</v>
      </c>
      <c r="H43">
        <v>2248.7800000000002</v>
      </c>
      <c r="I43">
        <v>2238.29</v>
      </c>
      <c r="J43" s="29">
        <f t="shared" si="17"/>
        <v>-4.6647515541761164E-3</v>
      </c>
      <c r="K43">
        <f t="shared" si="5"/>
        <v>4</v>
      </c>
      <c r="L43">
        <f t="shared" si="6"/>
        <v>5</v>
      </c>
    </row>
    <row r="44" spans="1:12">
      <c r="A44" s="1">
        <v>42461</v>
      </c>
      <c r="B44">
        <v>9.77</v>
      </c>
      <c r="C44" s="29">
        <f t="shared" si="13"/>
        <v>-7.1138211382114624E-3</v>
      </c>
      <c r="D44" s="30">
        <f t="shared" si="18"/>
        <v>9.8726292839623095</v>
      </c>
      <c r="E44">
        <v>9.8919999999999995</v>
      </c>
      <c r="F44" s="29">
        <f t="shared" ref="F44:F51" si="19">+B44/D44-1</f>
        <v>-1.0395334516310362E-2</v>
      </c>
      <c r="G44" s="29">
        <f t="shared" si="16"/>
        <v>-1.2333198544278168E-2</v>
      </c>
      <c r="H44">
        <v>2238.29</v>
      </c>
      <c r="I44">
        <v>2205.37</v>
      </c>
      <c r="J44" s="29">
        <f t="shared" si="17"/>
        <v>-1.4707656291186644E-2</v>
      </c>
      <c r="K44">
        <f t="shared" si="5"/>
        <v>5</v>
      </c>
      <c r="L44">
        <f t="shared" si="6"/>
        <v>2</v>
      </c>
    </row>
    <row r="45" spans="1:12">
      <c r="A45" s="1">
        <v>42465</v>
      </c>
      <c r="B45">
        <v>10.06</v>
      </c>
      <c r="C45" s="29">
        <f t="shared" si="13"/>
        <v>2.9682702149437246E-2</v>
      </c>
      <c r="D45" s="30">
        <f t="shared" si="18"/>
        <v>10.224593533057945</v>
      </c>
      <c r="E45">
        <v>10.210000000000001</v>
      </c>
      <c r="F45" s="29">
        <f t="shared" si="19"/>
        <v>-1.6097806971571482E-2</v>
      </c>
      <c r="G45" s="29">
        <f t="shared" si="16"/>
        <v>-1.4691478942213565E-2</v>
      </c>
      <c r="H45">
        <v>2205.37</v>
      </c>
      <c r="I45">
        <v>2279.52</v>
      </c>
      <c r="J45" s="29">
        <f t="shared" si="17"/>
        <v>3.3622476047103333E-2</v>
      </c>
      <c r="K45">
        <f t="shared" si="5"/>
        <v>2</v>
      </c>
      <c r="L45">
        <f t="shared" si="6"/>
        <v>3</v>
      </c>
    </row>
    <row r="46" spans="1:12">
      <c r="A46" s="1">
        <v>42466</v>
      </c>
      <c r="B46">
        <v>10.199999999999999</v>
      </c>
      <c r="C46" s="29">
        <f t="shared" si="13"/>
        <v>1.391650099403563E-2</v>
      </c>
      <c r="D46" s="30">
        <f t="shared" si="18"/>
        <v>10.288472309959992</v>
      </c>
      <c r="E46">
        <v>10.281000000000001</v>
      </c>
      <c r="F46" s="29">
        <f t="shared" si="19"/>
        <v>-8.599168787609579E-3</v>
      </c>
      <c r="G46" s="29">
        <f t="shared" si="16"/>
        <v>-7.8786110300556045E-3</v>
      </c>
      <c r="H46">
        <v>2279.52</v>
      </c>
      <c r="I46">
        <v>2297.04</v>
      </c>
      <c r="J46" s="29">
        <f t="shared" si="17"/>
        <v>7.6858285954937156E-3</v>
      </c>
      <c r="K46">
        <f t="shared" si="5"/>
        <v>3</v>
      </c>
      <c r="L46">
        <f t="shared" si="6"/>
        <v>4</v>
      </c>
    </row>
    <row r="47" spans="1:12">
      <c r="A47" s="1">
        <v>42467</v>
      </c>
      <c r="B47">
        <v>9.9700000000000006</v>
      </c>
      <c r="C47" s="29">
        <f t="shared" si="13"/>
        <v>-2.2549019607843057E-2</v>
      </c>
      <c r="D47" s="30">
        <f t="shared" si="18"/>
        <v>10.064552241145126</v>
      </c>
      <c r="E47">
        <v>10.081</v>
      </c>
      <c r="F47" s="29">
        <f t="shared" si="19"/>
        <v>-9.3945799951818953E-3</v>
      </c>
      <c r="G47" s="29">
        <f t="shared" si="16"/>
        <v>-1.1010812419402716E-2</v>
      </c>
      <c r="H47">
        <v>2297.04</v>
      </c>
      <c r="I47">
        <v>2248.6799999999998</v>
      </c>
      <c r="J47" s="29">
        <f t="shared" si="17"/>
        <v>-2.1053181485738204E-2</v>
      </c>
      <c r="K47">
        <f t="shared" si="5"/>
        <v>4</v>
      </c>
      <c r="L47">
        <f t="shared" si="6"/>
        <v>5</v>
      </c>
    </row>
    <row r="48" spans="1:12">
      <c r="A48" s="1">
        <v>42468</v>
      </c>
      <c r="B48">
        <v>9.92</v>
      </c>
      <c r="C48" s="29">
        <f t="shared" si="13"/>
        <v>-5.015045135406293E-3</v>
      </c>
      <c r="D48" s="30">
        <f t="shared" si="18"/>
        <v>9.9969423528470038</v>
      </c>
      <c r="E48">
        <v>9.98</v>
      </c>
      <c r="F48" s="29">
        <f t="shared" si="19"/>
        <v>-7.6965886299316111E-3</v>
      </c>
      <c r="G48" s="29">
        <f t="shared" si="16"/>
        <v>-6.0120240480961984E-3</v>
      </c>
      <c r="H48">
        <v>2248.6799999999998</v>
      </c>
      <c r="I48">
        <v>2229.9299999999998</v>
      </c>
      <c r="J48" s="29">
        <f t="shared" si="17"/>
        <v>-8.3382250920539525E-3</v>
      </c>
      <c r="K48">
        <f t="shared" si="5"/>
        <v>5</v>
      </c>
      <c r="L48">
        <f t="shared" si="6"/>
        <v>1</v>
      </c>
    </row>
    <row r="49" spans="1:12">
      <c r="A49" s="1">
        <v>42471</v>
      </c>
      <c r="B49">
        <v>10.16</v>
      </c>
      <c r="C49" s="29">
        <f t="shared" si="13"/>
        <v>2.4193548387096753E-2</v>
      </c>
      <c r="D49" s="30">
        <f t="shared" si="18"/>
        <v>10.218140120990347</v>
      </c>
      <c r="E49">
        <v>10.233000000000001</v>
      </c>
      <c r="F49" s="29">
        <f t="shared" si="19"/>
        <v>-5.6898927106033836E-3</v>
      </c>
      <c r="G49" s="29">
        <f t="shared" si="16"/>
        <v>-7.1337828593766028E-3</v>
      </c>
      <c r="H49">
        <v>2229.9299999999998</v>
      </c>
      <c r="I49">
        <v>2283.14</v>
      </c>
      <c r="J49" s="29">
        <f t="shared" si="17"/>
        <v>2.3861735570174902E-2</v>
      </c>
      <c r="K49">
        <f t="shared" si="5"/>
        <v>1</v>
      </c>
      <c r="L49">
        <f t="shared" si="6"/>
        <v>2</v>
      </c>
    </row>
    <row r="50" spans="1:12">
      <c r="A50" s="1">
        <v>42472</v>
      </c>
      <c r="B50">
        <v>10.18</v>
      </c>
      <c r="C50" s="29">
        <f t="shared" si="13"/>
        <v>1.9685039370078705E-3</v>
      </c>
      <c r="D50" s="30">
        <f t="shared" ref="D50:D55" si="20">+E49*(1+J50)</f>
        <v>10.147304440375974</v>
      </c>
      <c r="E50">
        <v>10.148</v>
      </c>
      <c r="F50" s="29">
        <f t="shared" si="19"/>
        <v>3.2220931003046349E-3</v>
      </c>
      <c r="G50" s="29">
        <f t="shared" si="16"/>
        <v>3.1533307055577886E-3</v>
      </c>
      <c r="H50">
        <v>2283.14</v>
      </c>
      <c r="I50">
        <v>2264.02</v>
      </c>
      <c r="J50" s="29">
        <f t="shared" si="17"/>
        <v>-8.3744317037062199E-3</v>
      </c>
      <c r="K50">
        <f t="shared" si="5"/>
        <v>2</v>
      </c>
      <c r="L50">
        <f t="shared" si="6"/>
        <v>3</v>
      </c>
    </row>
    <row r="51" spans="1:12">
      <c r="A51" s="1">
        <v>42473</v>
      </c>
      <c r="B51">
        <v>10.7</v>
      </c>
      <c r="C51" s="29">
        <f t="shared" si="13"/>
        <v>5.1080550098231869E-2</v>
      </c>
      <c r="D51" s="30">
        <f t="shared" si="20"/>
        <v>10.282423953852</v>
      </c>
      <c r="E51">
        <v>10.278</v>
      </c>
      <c r="F51" s="29">
        <f t="shared" si="19"/>
        <v>4.0610662235101458E-2</v>
      </c>
      <c r="G51" s="29">
        <f t="shared" si="16"/>
        <v>4.1058571706557689E-2</v>
      </c>
      <c r="H51">
        <v>2264.02</v>
      </c>
      <c r="I51">
        <v>2294.0100000000002</v>
      </c>
      <c r="J51" s="29">
        <f t="shared" si="17"/>
        <v>1.3246349413874592E-2</v>
      </c>
      <c r="K51">
        <f t="shared" si="5"/>
        <v>3</v>
      </c>
      <c r="L51">
        <f t="shared" si="6"/>
        <v>4</v>
      </c>
    </row>
    <row r="52" spans="1:12">
      <c r="A52" s="1">
        <v>42474</v>
      </c>
      <c r="B52">
        <v>10.5</v>
      </c>
      <c r="C52" s="29">
        <f t="shared" si="13"/>
        <v>-1.869158878504662E-2</v>
      </c>
      <c r="D52" s="30">
        <f t="shared" si="20"/>
        <v>10.41411346070854</v>
      </c>
      <c r="E52">
        <v>10.385999999999999</v>
      </c>
      <c r="F52" s="29">
        <f>+B52/D52-1</f>
        <v>8.2471292074455249E-3</v>
      </c>
      <c r="G52" s="29">
        <f>+B52/E52-1</f>
        <v>1.0976314269208531E-2</v>
      </c>
      <c r="H52">
        <v>2294.0100000000002</v>
      </c>
      <c r="I52">
        <v>2324.39</v>
      </c>
      <c r="J52" s="29">
        <f t="shared" si="17"/>
        <v>1.3243185513576616E-2</v>
      </c>
      <c r="K52">
        <f t="shared" si="5"/>
        <v>4</v>
      </c>
      <c r="L52">
        <f t="shared" si="6"/>
        <v>5</v>
      </c>
    </row>
    <row r="53" spans="1:12">
      <c r="A53" s="1">
        <v>42475</v>
      </c>
      <c r="B53">
        <v>10.4</v>
      </c>
      <c r="C53" s="29">
        <f t="shared" si="13"/>
        <v>-9.52380952380949E-3</v>
      </c>
      <c r="D53" s="30">
        <f t="shared" si="20"/>
        <v>10.320271761623479</v>
      </c>
      <c r="E53">
        <v>10.33</v>
      </c>
      <c r="F53" s="29">
        <f>+B53/D53-1</f>
        <v>7.725401057072423E-3</v>
      </c>
      <c r="G53" s="29">
        <f>+B53/E53-1</f>
        <v>6.776379477250849E-3</v>
      </c>
      <c r="H53">
        <v>2324.39</v>
      </c>
      <c r="I53">
        <v>2309.6799999999998</v>
      </c>
      <c r="J53" s="29">
        <f t="shared" si="17"/>
        <v>-6.3285421121240804E-3</v>
      </c>
      <c r="K53">
        <f t="shared" si="5"/>
        <v>5</v>
      </c>
      <c r="L53">
        <f t="shared" si="6"/>
        <v>1</v>
      </c>
    </row>
    <row r="54" spans="1:12">
      <c r="A54" s="1">
        <v>42478</v>
      </c>
      <c r="B54">
        <v>10.16</v>
      </c>
      <c r="C54" s="29">
        <f t="shared" si="13"/>
        <v>-2.3076923076923106E-2</v>
      </c>
      <c r="D54" s="30">
        <f t="shared" si="20"/>
        <v>10.132808311108032</v>
      </c>
      <c r="E54">
        <v>10.135</v>
      </c>
      <c r="F54" s="29">
        <f>+B54/D54-1</f>
        <v>2.683529388605832E-3</v>
      </c>
      <c r="G54" s="29">
        <f>+B54/E54-1</f>
        <v>2.4666995559941007E-3</v>
      </c>
      <c r="H54">
        <v>2309.6799999999998</v>
      </c>
      <c r="I54">
        <v>2265.59</v>
      </c>
      <c r="J54" s="29">
        <f t="shared" si="17"/>
        <v>-1.9089224481313338E-2</v>
      </c>
      <c r="K54">
        <f t="shared" si="5"/>
        <v>1</v>
      </c>
      <c r="L54">
        <f t="shared" si="6"/>
        <v>2</v>
      </c>
    </row>
    <row r="55" spans="1:12">
      <c r="A55" s="1">
        <v>42479</v>
      </c>
      <c r="B55">
        <v>10.199999999999999</v>
      </c>
      <c r="C55" s="29">
        <f t="shared" si="13"/>
        <v>3.937007874015741E-3</v>
      </c>
      <c r="D55" s="30">
        <f t="shared" si="20"/>
        <v>10.165921882017688</v>
      </c>
      <c r="E55">
        <v>10.186</v>
      </c>
      <c r="F55" s="29">
        <f>+B55/D55-1</f>
        <v>3.3521916042451583E-3</v>
      </c>
      <c r="G55" s="29">
        <f>+B55/E55-1</f>
        <v>1.3744354997053954E-3</v>
      </c>
      <c r="H55">
        <v>3228.45</v>
      </c>
      <c r="I55">
        <v>3238.3</v>
      </c>
      <c r="J55" s="29">
        <f t="shared" si="17"/>
        <v>3.0509997057412974E-3</v>
      </c>
      <c r="K55">
        <f t="shared" si="5"/>
        <v>2</v>
      </c>
      <c r="L55">
        <f t="shared" si="6"/>
        <v>3</v>
      </c>
    </row>
    <row r="56" spans="1:12">
      <c r="A56" s="1">
        <v>42480</v>
      </c>
      <c r="K56">
        <f t="shared" si="5"/>
        <v>3</v>
      </c>
      <c r="L56">
        <f t="shared" si="6"/>
        <v>4</v>
      </c>
    </row>
    <row r="57" spans="1:12">
      <c r="A57" s="1">
        <v>42481</v>
      </c>
      <c r="B57">
        <v>9.75</v>
      </c>
      <c r="K57">
        <f t="shared" si="5"/>
        <v>4</v>
      </c>
      <c r="L57">
        <f t="shared" si="6"/>
        <v>5</v>
      </c>
    </row>
    <row r="58" spans="1:12">
      <c r="A58" s="1">
        <v>42482</v>
      </c>
      <c r="B58">
        <v>9.52</v>
      </c>
      <c r="C58" s="29">
        <f t="shared" ref="C58:C75" si="21">B58/B57-1</f>
        <v>-2.3589743589743639E-2</v>
      </c>
      <c r="E58">
        <v>9.4629999999999992</v>
      </c>
      <c r="G58" s="29">
        <f t="shared" ref="G58:G85" si="22">+B58/E58-1</f>
        <v>6.0234597907640186E-3</v>
      </c>
      <c r="H58">
        <v>2145.2399999999998</v>
      </c>
      <c r="I58">
        <v>2110.16</v>
      </c>
      <c r="J58" s="29">
        <f t="shared" ref="J58:J90" si="23">+I58/H58-1</f>
        <v>-1.6352482705897731E-2</v>
      </c>
      <c r="K58">
        <f t="shared" si="5"/>
        <v>5</v>
      </c>
      <c r="L58">
        <f t="shared" si="6"/>
        <v>1</v>
      </c>
    </row>
    <row r="59" spans="1:12">
      <c r="A59" s="1">
        <v>42485</v>
      </c>
      <c r="B59">
        <v>9.59</v>
      </c>
      <c r="C59" s="29">
        <f t="shared" si="21"/>
        <v>7.3529411764705621E-3</v>
      </c>
      <c r="E59">
        <v>9.5559999999999992</v>
      </c>
      <c r="G59" s="29">
        <f t="shared" si="22"/>
        <v>3.5579740477187372E-3</v>
      </c>
      <c r="H59">
        <v>2110.16</v>
      </c>
      <c r="I59">
        <v>2126.8399999999997</v>
      </c>
      <c r="J59" s="29">
        <f t="shared" si="23"/>
        <v>7.9046138681426736E-3</v>
      </c>
      <c r="K59">
        <f t="shared" si="5"/>
        <v>1</v>
      </c>
      <c r="L59">
        <f t="shared" si="6"/>
        <v>2</v>
      </c>
    </row>
    <row r="60" spans="1:12">
      <c r="A60" s="1">
        <v>42486</v>
      </c>
      <c r="B60">
        <v>9.5500000000000007</v>
      </c>
      <c r="C60" s="29">
        <f t="shared" si="21"/>
        <v>-4.1710114702814272E-3</v>
      </c>
      <c r="D60" s="30">
        <f t="shared" ref="D60:D75" si="24">+E59*(1+J60)</f>
        <v>9.685669443869779</v>
      </c>
      <c r="E60">
        <v>9.6029999999999998</v>
      </c>
      <c r="F60" s="29">
        <f t="shared" ref="F60:F85" si="25">+B60/D60-1</f>
        <v>-1.4007234570207805E-2</v>
      </c>
      <c r="G60" s="29">
        <f t="shared" si="22"/>
        <v>-5.5191086118919763E-3</v>
      </c>
      <c r="H60">
        <v>2126.8399999999997</v>
      </c>
      <c r="I60">
        <v>2155.6999999999998</v>
      </c>
      <c r="J60" s="29">
        <f t="shared" si="23"/>
        <v>1.3569426943258689E-2</v>
      </c>
      <c r="K60">
        <f t="shared" si="5"/>
        <v>2</v>
      </c>
      <c r="L60">
        <f t="shared" si="6"/>
        <v>3</v>
      </c>
    </row>
    <row r="61" spans="1:12">
      <c r="A61" s="1">
        <v>42487</v>
      </c>
      <c r="B61">
        <v>9.51</v>
      </c>
      <c r="C61" s="29">
        <f t="shared" si="21"/>
        <v>-4.1884816753927634E-3</v>
      </c>
      <c r="D61" s="30">
        <f t="shared" si="24"/>
        <v>9.5625067634643042</v>
      </c>
      <c r="E61">
        <v>9.58</v>
      </c>
      <c r="F61" s="29">
        <f t="shared" si="25"/>
        <v>-5.4908994851556869E-3</v>
      </c>
      <c r="G61" s="29">
        <f t="shared" si="22"/>
        <v>-7.3068893528184242E-3</v>
      </c>
      <c r="H61">
        <v>2155.6999999999998</v>
      </c>
      <c r="I61">
        <v>2146.61</v>
      </c>
      <c r="J61" s="29">
        <f t="shared" si="23"/>
        <v>-4.2167277450478879E-3</v>
      </c>
      <c r="K61">
        <f t="shared" si="5"/>
        <v>3</v>
      </c>
      <c r="L61">
        <f t="shared" si="6"/>
        <v>4</v>
      </c>
    </row>
    <row r="62" spans="1:12">
      <c r="A62" s="1">
        <v>42488</v>
      </c>
      <c r="B62">
        <v>9.4700000000000006</v>
      </c>
      <c r="C62" s="29">
        <f t="shared" si="21"/>
        <v>-4.2060988433226809E-3</v>
      </c>
      <c r="D62" s="30">
        <f t="shared" si="24"/>
        <v>9.6184697732704123</v>
      </c>
      <c r="E62">
        <v>9.6389999999999993</v>
      </c>
      <c r="F62" s="29">
        <f t="shared" si="25"/>
        <v>-1.5435903711316645E-2</v>
      </c>
      <c r="G62" s="29">
        <f t="shared" si="22"/>
        <v>-1.7532939101566392E-2</v>
      </c>
      <c r="H62">
        <v>2146.61</v>
      </c>
      <c r="I62">
        <v>2155.23</v>
      </c>
      <c r="J62" s="29">
        <f t="shared" si="23"/>
        <v>4.0156339530701413E-3</v>
      </c>
      <c r="K62">
        <f t="shared" si="5"/>
        <v>4</v>
      </c>
      <c r="L62">
        <f t="shared" si="6"/>
        <v>5</v>
      </c>
    </row>
    <row r="63" spans="1:12">
      <c r="A63" s="1">
        <v>42489</v>
      </c>
      <c r="B63">
        <v>9.44</v>
      </c>
      <c r="C63" s="29">
        <f t="shared" si="21"/>
        <v>-3.1678986272440923E-3</v>
      </c>
      <c r="D63" s="30">
        <f t="shared" si="24"/>
        <v>9.5652505115463295</v>
      </c>
      <c r="E63">
        <v>9.5690000000000008</v>
      </c>
      <c r="F63" s="29">
        <f t="shared" si="25"/>
        <v>-1.3094326321630434E-2</v>
      </c>
      <c r="G63" s="29">
        <f t="shared" si="22"/>
        <v>-1.3481032500783918E-2</v>
      </c>
      <c r="H63">
        <v>2155.23</v>
      </c>
      <c r="I63">
        <v>2138.7399999999998</v>
      </c>
      <c r="J63" s="29">
        <f t="shared" si="23"/>
        <v>-7.6511555611235016E-3</v>
      </c>
      <c r="K63">
        <f t="shared" si="5"/>
        <v>5</v>
      </c>
      <c r="L63">
        <f t="shared" si="6"/>
        <v>2</v>
      </c>
    </row>
    <row r="64" spans="1:12">
      <c r="A64" s="1">
        <v>42493</v>
      </c>
      <c r="B64">
        <v>9.73</v>
      </c>
      <c r="C64" s="29">
        <f t="shared" si="21"/>
        <v>3.0720338983051043E-2</v>
      </c>
      <c r="D64" s="30">
        <f t="shared" si="24"/>
        <v>9.920174434480117</v>
      </c>
      <c r="E64">
        <v>9.9290000000000003</v>
      </c>
      <c r="F64" s="29">
        <f t="shared" si="25"/>
        <v>-1.9170472831517626E-2</v>
      </c>
      <c r="G64" s="29">
        <f t="shared" si="22"/>
        <v>-2.0042300332359764E-2</v>
      </c>
      <c r="H64">
        <v>2138.7399999999998</v>
      </c>
      <c r="I64">
        <v>2217.23</v>
      </c>
      <c r="J64" s="29">
        <f t="shared" si="23"/>
        <v>3.6699178020703993E-2</v>
      </c>
      <c r="K64">
        <f t="shared" si="5"/>
        <v>2</v>
      </c>
      <c r="L64">
        <f t="shared" si="6"/>
        <v>3</v>
      </c>
    </row>
    <row r="65" spans="1:12">
      <c r="A65" s="1">
        <v>42494</v>
      </c>
      <c r="B65">
        <v>9.76</v>
      </c>
      <c r="C65" s="29">
        <f t="shared" si="21"/>
        <v>3.0832476875641834E-3</v>
      </c>
      <c r="D65" s="30">
        <f t="shared" si="24"/>
        <v>9.9011909364387094</v>
      </c>
      <c r="E65">
        <v>9.8640000000000008</v>
      </c>
      <c r="F65" s="29">
        <f t="shared" si="25"/>
        <v>-1.4259995322289387E-2</v>
      </c>
      <c r="G65" s="29">
        <f t="shared" si="22"/>
        <v>-1.0543390105434036E-2</v>
      </c>
      <c r="H65">
        <v>2217.23</v>
      </c>
      <c r="I65">
        <v>2211.02</v>
      </c>
      <c r="J65" s="29">
        <f t="shared" si="23"/>
        <v>-2.8007919791812608E-3</v>
      </c>
      <c r="K65">
        <f t="shared" si="5"/>
        <v>3</v>
      </c>
      <c r="L65">
        <f t="shared" si="6"/>
        <v>4</v>
      </c>
    </row>
    <row r="66" spans="1:12">
      <c r="A66" s="1">
        <v>42495</v>
      </c>
      <c r="B66">
        <v>9.8000000000000007</v>
      </c>
      <c r="C66" s="29">
        <f t="shared" si="21"/>
        <v>4.098360655737876E-3</v>
      </c>
      <c r="D66" s="30">
        <f t="shared" si="24"/>
        <v>9.9223090519307853</v>
      </c>
      <c r="E66">
        <v>9.9179999999999993</v>
      </c>
      <c r="F66" s="29">
        <f t="shared" si="25"/>
        <v>-1.2326672278665241E-2</v>
      </c>
      <c r="G66" s="29">
        <f t="shared" si="22"/>
        <v>-1.1897559991933759E-2</v>
      </c>
      <c r="H66">
        <v>2211.02</v>
      </c>
      <c r="I66">
        <v>2224.09</v>
      </c>
      <c r="J66" s="29">
        <f t="shared" si="23"/>
        <v>5.9112988575409364E-3</v>
      </c>
      <c r="K66">
        <f t="shared" si="5"/>
        <v>4</v>
      </c>
      <c r="L66">
        <f t="shared" si="6"/>
        <v>5</v>
      </c>
    </row>
    <row r="67" spans="1:12">
      <c r="A67" s="1">
        <v>42496</v>
      </c>
      <c r="B67">
        <v>9.31</v>
      </c>
      <c r="C67" s="29">
        <f t="shared" si="21"/>
        <v>-5.0000000000000044E-2</v>
      </c>
      <c r="D67" s="30">
        <f t="shared" si="24"/>
        <v>9.4948075032934796</v>
      </c>
      <c r="E67">
        <v>9.4830000000000005</v>
      </c>
      <c r="F67" s="29">
        <f t="shared" si="25"/>
        <v>-1.946406003801282E-2</v>
      </c>
      <c r="G67" s="29">
        <f t="shared" si="22"/>
        <v>-1.8243171991985663E-2</v>
      </c>
      <c r="H67">
        <f>+I67+94.9</f>
        <v>2224.09</v>
      </c>
      <c r="I67">
        <v>2129.19</v>
      </c>
      <c r="J67" s="29">
        <f t="shared" si="23"/>
        <v>-4.26691365906956E-2</v>
      </c>
      <c r="K67">
        <f t="shared" ref="K67:K98" si="26">WEEKDAY(A67,2)</f>
        <v>5</v>
      </c>
      <c r="L67">
        <f t="shared" ref="L67:L98" si="27">K68</f>
        <v>1</v>
      </c>
    </row>
    <row r="68" spans="1:12">
      <c r="A68" s="1">
        <v>42499</v>
      </c>
      <c r="B68">
        <v>9.01</v>
      </c>
      <c r="C68" s="29">
        <f t="shared" si="21"/>
        <v>-3.2223415682062329E-2</v>
      </c>
      <c r="D68" s="30">
        <f t="shared" si="24"/>
        <v>9.1463367759570531</v>
      </c>
      <c r="E68">
        <v>9.1489999999999991</v>
      </c>
      <c r="F68" s="29">
        <f t="shared" si="25"/>
        <v>-1.4906161810643304E-2</v>
      </c>
      <c r="G68" s="29">
        <f t="shared" si="22"/>
        <v>-1.5192917258716743E-2</v>
      </c>
      <c r="H68">
        <v>2129.19</v>
      </c>
      <c r="I68">
        <v>2053.6</v>
      </c>
      <c r="J68" s="29">
        <f t="shared" si="23"/>
        <v>-3.5501763581455958E-2</v>
      </c>
      <c r="K68">
        <f t="shared" si="26"/>
        <v>1</v>
      </c>
      <c r="L68">
        <f t="shared" si="27"/>
        <v>2</v>
      </c>
    </row>
    <row r="69" spans="1:12">
      <c r="A69" s="1">
        <v>42500</v>
      </c>
      <c r="B69">
        <v>9.02</v>
      </c>
      <c r="C69" s="29">
        <f t="shared" si="21"/>
        <v>1.1098779134295356E-3</v>
      </c>
      <c r="D69" s="30">
        <f t="shared" si="24"/>
        <v>9.1517621640046745</v>
      </c>
      <c r="E69">
        <v>9.1189999999999998</v>
      </c>
      <c r="F69" s="29">
        <f t="shared" si="25"/>
        <v>-1.4397463749977746E-2</v>
      </c>
      <c r="G69" s="29">
        <f t="shared" si="22"/>
        <v>-1.0856453558504287E-2</v>
      </c>
      <c r="H69">
        <v>2053.6</v>
      </c>
      <c r="I69">
        <v>2054.2199999999998</v>
      </c>
      <c r="J69" s="29">
        <f t="shared" si="23"/>
        <v>3.019088430074035E-4</v>
      </c>
      <c r="K69">
        <f t="shared" si="26"/>
        <v>2</v>
      </c>
      <c r="L69">
        <f t="shared" si="27"/>
        <v>3</v>
      </c>
    </row>
    <row r="70" spans="1:12">
      <c r="A70" s="1">
        <v>42501</v>
      </c>
      <c r="B70">
        <v>8.94</v>
      </c>
      <c r="C70" s="29">
        <f t="shared" si="21"/>
        <v>-8.8691796008869561E-3</v>
      </c>
      <c r="D70" s="30">
        <f t="shared" si="24"/>
        <v>9.0333687092911177</v>
      </c>
      <c r="E70">
        <v>9.0380000000000003</v>
      </c>
      <c r="F70" s="29">
        <f t="shared" si="25"/>
        <v>-1.0335979001397932E-2</v>
      </c>
      <c r="G70" s="29">
        <f t="shared" si="22"/>
        <v>-1.0843106882053588E-2</v>
      </c>
      <c r="H70">
        <v>2054.2199999999998</v>
      </c>
      <c r="I70">
        <v>2034.93</v>
      </c>
      <c r="J70" s="29">
        <f t="shared" si="23"/>
        <v>-9.3904255629873035E-3</v>
      </c>
      <c r="K70">
        <f t="shared" si="26"/>
        <v>3</v>
      </c>
      <c r="L70">
        <f t="shared" si="27"/>
        <v>4</v>
      </c>
    </row>
    <row r="71" spans="1:12">
      <c r="A71" s="1">
        <v>42502</v>
      </c>
      <c r="B71">
        <v>8.91</v>
      </c>
      <c r="C71" s="29">
        <f t="shared" si="21"/>
        <v>-3.3557046979865168E-3</v>
      </c>
      <c r="D71" s="30">
        <f t="shared" si="24"/>
        <v>9.0363566707454304</v>
      </c>
      <c r="E71">
        <v>9.0310000000000006</v>
      </c>
      <c r="F71" s="29">
        <f t="shared" si="25"/>
        <v>-1.3983143356271155E-2</v>
      </c>
      <c r="G71" s="29">
        <f t="shared" si="22"/>
        <v>-1.3398294762484775E-2</v>
      </c>
      <c r="H71">
        <v>2034.93</v>
      </c>
      <c r="I71">
        <v>2034.56</v>
      </c>
      <c r="J71" s="29">
        <f t="shared" si="23"/>
        <v>-1.8182443622150046E-4</v>
      </c>
      <c r="K71">
        <f t="shared" si="26"/>
        <v>4</v>
      </c>
      <c r="L71">
        <f t="shared" si="27"/>
        <v>5</v>
      </c>
    </row>
    <row r="72" spans="1:12">
      <c r="A72" s="1">
        <v>42503</v>
      </c>
      <c r="B72">
        <v>8.86</v>
      </c>
      <c r="C72" s="29">
        <f t="shared" si="21"/>
        <v>-5.6116722783390305E-3</v>
      </c>
      <c r="D72" s="30">
        <f t="shared" si="24"/>
        <v>8.9895416306228384</v>
      </c>
      <c r="E72">
        <v>8.9779999999999998</v>
      </c>
      <c r="F72" s="29">
        <f t="shared" si="25"/>
        <v>-1.4410259826992289E-2</v>
      </c>
      <c r="G72" s="29">
        <f t="shared" si="22"/>
        <v>-1.3143239028736931E-2</v>
      </c>
      <c r="H72">
        <v>2034.56</v>
      </c>
      <c r="I72">
        <v>2025.22</v>
      </c>
      <c r="J72" s="29">
        <f t="shared" si="23"/>
        <v>-4.5906731676627066E-3</v>
      </c>
      <c r="K72">
        <f t="shared" si="26"/>
        <v>5</v>
      </c>
      <c r="L72">
        <f t="shared" si="27"/>
        <v>1</v>
      </c>
    </row>
    <row r="73" spans="1:12">
      <c r="A73" s="1">
        <v>42506</v>
      </c>
      <c r="B73">
        <v>8.92</v>
      </c>
      <c r="C73" s="29">
        <f t="shared" si="21"/>
        <v>6.7720090293454938E-3</v>
      </c>
      <c r="D73" s="30">
        <f t="shared" si="24"/>
        <v>9.1226963391631539</v>
      </c>
      <c r="E73">
        <v>9.1219999999999999</v>
      </c>
      <c r="F73" s="29">
        <f t="shared" si="25"/>
        <v>-2.2218906738459721E-2</v>
      </c>
      <c r="G73" s="29">
        <f t="shared" si="22"/>
        <v>-2.2144266608199903E-2</v>
      </c>
      <c r="H73">
        <v>2025.22</v>
      </c>
      <c r="I73">
        <v>2057.86</v>
      </c>
      <c r="J73" s="29">
        <f t="shared" si="23"/>
        <v>1.6116767561055179E-2</v>
      </c>
      <c r="K73">
        <f t="shared" si="26"/>
        <v>1</v>
      </c>
      <c r="L73">
        <f t="shared" si="27"/>
        <v>2</v>
      </c>
    </row>
    <row r="74" spans="1:12">
      <c r="A74" s="1">
        <v>42507</v>
      </c>
      <c r="B74">
        <v>9.11</v>
      </c>
      <c r="C74" s="29">
        <f t="shared" si="21"/>
        <v>2.130044843049328E-2</v>
      </c>
      <c r="D74" s="30">
        <f t="shared" si="24"/>
        <v>9.2265244866025871</v>
      </c>
      <c r="E74">
        <v>9.2370000000000001</v>
      </c>
      <c r="F74" s="29">
        <f t="shared" si="25"/>
        <v>-1.2629293594981217E-2</v>
      </c>
      <c r="G74" s="29">
        <f t="shared" si="22"/>
        <v>-1.3749052722745514E-2</v>
      </c>
      <c r="H74">
        <v>2057.86</v>
      </c>
      <c r="I74">
        <v>2081.44</v>
      </c>
      <c r="J74" s="29">
        <f t="shared" si="23"/>
        <v>1.1458505437687672E-2</v>
      </c>
      <c r="K74">
        <f t="shared" si="26"/>
        <v>2</v>
      </c>
      <c r="L74">
        <f t="shared" si="27"/>
        <v>3</v>
      </c>
    </row>
    <row r="75" spans="1:12">
      <c r="A75" s="1">
        <v>42508</v>
      </c>
      <c r="B75">
        <v>8.85</v>
      </c>
      <c r="C75" s="29">
        <f t="shared" si="21"/>
        <v>-2.8540065861690445E-2</v>
      </c>
      <c r="D75" s="30">
        <f t="shared" si="24"/>
        <v>8.9664277567453308</v>
      </c>
      <c r="E75">
        <v>8.9529999999999994</v>
      </c>
      <c r="F75" s="29">
        <f t="shared" si="25"/>
        <v>-1.2984854158641257E-2</v>
      </c>
      <c r="G75" s="29">
        <f t="shared" si="22"/>
        <v>-1.1504523623366403E-2</v>
      </c>
      <c r="H75">
        <v>2081.44</v>
      </c>
      <c r="I75">
        <v>2020.47</v>
      </c>
      <c r="J75" s="29">
        <f t="shared" si="23"/>
        <v>-2.9292220770235966E-2</v>
      </c>
      <c r="K75">
        <f t="shared" si="26"/>
        <v>3</v>
      </c>
      <c r="L75">
        <f t="shared" si="27"/>
        <v>4</v>
      </c>
    </row>
    <row r="76" spans="1:12">
      <c r="A76" s="1">
        <v>42509</v>
      </c>
      <c r="B76">
        <v>8.91</v>
      </c>
      <c r="C76" s="29">
        <f t="shared" ref="C76:C88" si="28">B76/B75-1</f>
        <v>6.7796610169492677E-3</v>
      </c>
      <c r="D76" s="30">
        <f t="shared" ref="D76:D85" si="29">+E75*(1+J76)</f>
        <v>9.0280193222369043</v>
      </c>
      <c r="E76">
        <v>9.0180000000000007</v>
      </c>
      <c r="F76" s="29">
        <f t="shared" si="25"/>
        <v>-1.3072559774679582E-2</v>
      </c>
      <c r="G76" s="29">
        <f t="shared" si="22"/>
        <v>-1.1976047904191711E-2</v>
      </c>
      <c r="H76">
        <v>2020.47</v>
      </c>
      <c r="I76">
        <v>2037.4</v>
      </c>
      <c r="J76" s="29">
        <f t="shared" si="23"/>
        <v>8.3792384940137854E-3</v>
      </c>
      <c r="K76">
        <f t="shared" si="26"/>
        <v>4</v>
      </c>
      <c r="L76">
        <f t="shared" si="27"/>
        <v>5</v>
      </c>
    </row>
    <row r="77" spans="1:12">
      <c r="A77" s="1">
        <v>42510</v>
      </c>
      <c r="B77">
        <v>9.02</v>
      </c>
      <c r="C77" s="29">
        <f t="shared" si="28"/>
        <v>1.2345679012345512E-2</v>
      </c>
      <c r="D77" s="30">
        <f t="shared" si="29"/>
        <v>9.1414918032786883</v>
      </c>
      <c r="E77">
        <v>9.1530000000000005</v>
      </c>
      <c r="F77" s="29">
        <f t="shared" si="25"/>
        <v>-1.3290150655182353E-2</v>
      </c>
      <c r="G77" s="29">
        <f t="shared" si="22"/>
        <v>-1.4530754943734348E-2</v>
      </c>
      <c r="H77">
        <v>2037.4</v>
      </c>
      <c r="I77">
        <v>2065.3000000000002</v>
      </c>
      <c r="J77" s="29">
        <f t="shared" si="23"/>
        <v>1.369392362815347E-2</v>
      </c>
      <c r="K77">
        <f t="shared" si="26"/>
        <v>5</v>
      </c>
      <c r="L77">
        <f t="shared" si="27"/>
        <v>1</v>
      </c>
    </row>
    <row r="78" spans="1:12">
      <c r="A78" s="1">
        <v>42513</v>
      </c>
      <c r="B78">
        <v>9.11</v>
      </c>
      <c r="C78" s="29">
        <f t="shared" si="28"/>
        <v>9.9778270509978118E-3</v>
      </c>
      <c r="D78" s="30">
        <f t="shared" si="29"/>
        <v>9.2989392291676758</v>
      </c>
      <c r="E78">
        <v>9.2949999999999999</v>
      </c>
      <c r="F78" s="29">
        <f t="shared" si="25"/>
        <v>-2.0318363687659824E-2</v>
      </c>
      <c r="G78" s="29">
        <f t="shared" si="22"/>
        <v>-1.9903173749327596E-2</v>
      </c>
      <c r="H78">
        <v>2065.3000000000002</v>
      </c>
      <c r="I78">
        <v>2098.23</v>
      </c>
      <c r="J78" s="29">
        <f t="shared" si="23"/>
        <v>1.5944414854984768E-2</v>
      </c>
      <c r="K78">
        <f t="shared" si="26"/>
        <v>1</v>
      </c>
      <c r="L78">
        <f t="shared" si="27"/>
        <v>2</v>
      </c>
    </row>
    <row r="79" spans="1:12">
      <c r="A79" s="1">
        <v>42514</v>
      </c>
      <c r="B79">
        <v>9.0500000000000007</v>
      </c>
      <c r="C79" s="29">
        <f t="shared" si="28"/>
        <v>-6.5861690450053079E-3</v>
      </c>
      <c r="D79" s="30">
        <f t="shared" si="29"/>
        <v>9.1943521205968857</v>
      </c>
      <c r="E79">
        <v>9.19</v>
      </c>
      <c r="F79" s="29">
        <f t="shared" si="25"/>
        <v>-1.5700086172848682E-2</v>
      </c>
      <c r="G79" s="29">
        <f t="shared" si="22"/>
        <v>-1.5233949945592906E-2</v>
      </c>
      <c r="H79">
        <v>2098.23</v>
      </c>
      <c r="I79">
        <v>2075.5100000000002</v>
      </c>
      <c r="J79" s="29">
        <f t="shared" si="23"/>
        <v>-1.0828174223035503E-2</v>
      </c>
      <c r="K79">
        <f t="shared" si="26"/>
        <v>2</v>
      </c>
      <c r="L79">
        <f t="shared" si="27"/>
        <v>3</v>
      </c>
    </row>
    <row r="80" spans="1:12">
      <c r="A80" s="1">
        <v>42515</v>
      </c>
      <c r="B80">
        <v>9.0399999999999991</v>
      </c>
      <c r="C80" s="29">
        <f t="shared" si="28"/>
        <v>-1.1049723756907381E-3</v>
      </c>
      <c r="D80" s="30">
        <f t="shared" si="29"/>
        <v>9.1534261458629427</v>
      </c>
      <c r="E80">
        <v>9.1539999999999999</v>
      </c>
      <c r="F80" s="29">
        <f t="shared" si="25"/>
        <v>-1.239166013419013E-2</v>
      </c>
      <c r="G80" s="29">
        <f t="shared" si="22"/>
        <v>-1.2453572208870556E-2</v>
      </c>
      <c r="H80">
        <v>2075.5100000000002</v>
      </c>
      <c r="I80">
        <v>2067.25</v>
      </c>
      <c r="J80" s="29">
        <f t="shared" si="23"/>
        <v>-3.9797447374381179E-3</v>
      </c>
      <c r="K80">
        <f t="shared" si="26"/>
        <v>3</v>
      </c>
      <c r="L80">
        <f t="shared" si="27"/>
        <v>4</v>
      </c>
    </row>
    <row r="81" spans="1:12">
      <c r="A81" s="1">
        <v>42516</v>
      </c>
      <c r="B81">
        <v>9.1</v>
      </c>
      <c r="C81" s="29">
        <f t="shared" si="28"/>
        <v>6.6371681415928752E-3</v>
      </c>
      <c r="D81" s="30">
        <f t="shared" si="29"/>
        <v>9.2370712492441633</v>
      </c>
      <c r="F81" s="29">
        <f t="shared" si="25"/>
        <v>-1.4839254298853577E-2</v>
      </c>
      <c r="H81">
        <v>2067.25</v>
      </c>
      <c r="I81">
        <v>2086.0099999999998</v>
      </c>
      <c r="J81" s="29">
        <f t="shared" si="23"/>
        <v>9.0748579030111021E-3</v>
      </c>
      <c r="K81">
        <f t="shared" si="26"/>
        <v>4</v>
      </c>
      <c r="L81">
        <f t="shared" si="27"/>
        <v>5</v>
      </c>
    </row>
    <row r="82" spans="1:12">
      <c r="A82" s="1">
        <v>42517</v>
      </c>
      <c r="B82">
        <v>9.1</v>
      </c>
      <c r="C82" s="29">
        <f t="shared" si="28"/>
        <v>0</v>
      </c>
      <c r="E82">
        <v>9.1609999999999996</v>
      </c>
      <c r="G82" s="29">
        <f t="shared" si="22"/>
        <v>-6.6586617181529917E-3</v>
      </c>
      <c r="H82">
        <v>2086.0099999999998</v>
      </c>
      <c r="I82">
        <v>2069.89</v>
      </c>
      <c r="J82" s="29">
        <f t="shared" si="23"/>
        <v>-7.727671487672616E-3</v>
      </c>
      <c r="K82">
        <f t="shared" si="26"/>
        <v>5</v>
      </c>
      <c r="L82">
        <f t="shared" si="27"/>
        <v>1</v>
      </c>
    </row>
    <row r="83" spans="1:12">
      <c r="A83" s="1">
        <v>42520</v>
      </c>
      <c r="B83">
        <v>9.0299999999999994</v>
      </c>
      <c r="C83" s="29">
        <f t="shared" si="28"/>
        <v>-7.692307692307776E-3</v>
      </c>
      <c r="D83" s="30">
        <f t="shared" si="29"/>
        <v>9.1106782099531856</v>
      </c>
      <c r="E83">
        <v>9.0820000000000007</v>
      </c>
      <c r="F83" s="29">
        <f t="shared" si="25"/>
        <v>-8.8553462315293929E-3</v>
      </c>
      <c r="G83" s="29">
        <f t="shared" si="22"/>
        <v>-5.725611098877037E-3</v>
      </c>
      <c r="H83">
        <v>2069.89</v>
      </c>
      <c r="I83">
        <v>2058.52</v>
      </c>
      <c r="J83" s="29">
        <f t="shared" si="23"/>
        <v>-5.493045524158191E-3</v>
      </c>
      <c r="K83">
        <f t="shared" si="26"/>
        <v>1</v>
      </c>
      <c r="L83">
        <f t="shared" si="27"/>
        <v>2</v>
      </c>
    </row>
    <row r="84" spans="1:12">
      <c r="A84" s="1">
        <v>42521</v>
      </c>
      <c r="B84">
        <v>9.49</v>
      </c>
      <c r="C84" s="29">
        <f t="shared" si="28"/>
        <v>5.0941306755260429E-2</v>
      </c>
      <c r="D84" s="30">
        <f t="shared" si="29"/>
        <v>9.5288380001165898</v>
      </c>
      <c r="E84">
        <v>9.4870000000000001</v>
      </c>
      <c r="F84" s="29">
        <f t="shared" si="25"/>
        <v>-4.0758380104808367E-3</v>
      </c>
      <c r="G84" s="29">
        <f t="shared" si="22"/>
        <v>3.1622219879845481E-4</v>
      </c>
      <c r="H84">
        <v>2058.52</v>
      </c>
      <c r="I84">
        <v>2159.8000000000002</v>
      </c>
      <c r="J84" s="29">
        <f t="shared" si="23"/>
        <v>4.9200396401298141E-2</v>
      </c>
      <c r="K84">
        <f t="shared" si="26"/>
        <v>2</v>
      </c>
      <c r="L84">
        <f t="shared" si="27"/>
        <v>3</v>
      </c>
    </row>
    <row r="85" spans="1:12">
      <c r="A85" s="1">
        <v>42522</v>
      </c>
      <c r="B85">
        <v>9.5</v>
      </c>
      <c r="C85" s="29">
        <f t="shared" si="28"/>
        <v>1.0537407797681642E-3</v>
      </c>
      <c r="D85" s="30">
        <f t="shared" si="29"/>
        <v>9.5266206778405405</v>
      </c>
      <c r="E85">
        <v>9.5210000000000008</v>
      </c>
      <c r="F85" s="29">
        <f t="shared" si="25"/>
        <v>-2.7943463627623233E-3</v>
      </c>
      <c r="G85" s="29">
        <f t="shared" si="22"/>
        <v>-2.205650666946779E-3</v>
      </c>
      <c r="H85">
        <v>2159.8000000000002</v>
      </c>
      <c r="I85">
        <v>2168.8200000000002</v>
      </c>
      <c r="J85" s="29">
        <f t="shared" si="23"/>
        <v>4.1763126215390578E-3</v>
      </c>
      <c r="K85">
        <f t="shared" si="26"/>
        <v>3</v>
      </c>
      <c r="L85">
        <f t="shared" si="27"/>
        <v>4</v>
      </c>
    </row>
    <row r="86" spans="1:12">
      <c r="A86" s="1">
        <v>42523</v>
      </c>
      <c r="B86">
        <v>9.61</v>
      </c>
      <c r="C86" s="29">
        <f t="shared" si="28"/>
        <v>1.1578947368420911E-2</v>
      </c>
      <c r="D86" s="30">
        <f>+E85*(1+J86)</f>
        <v>9.6076575096135208</v>
      </c>
      <c r="E86">
        <v>9.625</v>
      </c>
      <c r="F86" s="29">
        <f>+B86/D86-1</f>
        <v>2.438149345076468E-4</v>
      </c>
      <c r="G86" s="29">
        <f>+B86/E86-1</f>
        <v>-1.5584415584416478E-3</v>
      </c>
      <c r="H86">
        <v>2168.8200000000002</v>
      </c>
      <c r="I86">
        <v>2188.56</v>
      </c>
      <c r="J86" s="29">
        <f t="shared" si="23"/>
        <v>9.1017235178574296E-3</v>
      </c>
      <c r="K86">
        <f t="shared" si="26"/>
        <v>4</v>
      </c>
      <c r="L86">
        <f t="shared" si="27"/>
        <v>5</v>
      </c>
    </row>
    <row r="87" spans="1:12">
      <c r="A87" s="1">
        <v>42524</v>
      </c>
      <c r="B87">
        <v>9.76</v>
      </c>
      <c r="C87" s="29">
        <f t="shared" si="28"/>
        <v>1.5608740894901274E-2</v>
      </c>
      <c r="D87" s="30">
        <f>+E86*(1+J87)</f>
        <v>9.6971690289505421</v>
      </c>
      <c r="E87">
        <v>9.6940000000000008</v>
      </c>
      <c r="F87" s="29">
        <f>+B87/D87-1</f>
        <v>6.4793107000484795E-3</v>
      </c>
      <c r="G87" s="29">
        <f>+B87/E87-1</f>
        <v>6.8083350526098041E-3</v>
      </c>
      <c r="H87">
        <v>2188.56</v>
      </c>
      <c r="I87">
        <v>2204.9699999999998</v>
      </c>
      <c r="J87" s="29">
        <f t="shared" si="23"/>
        <v>7.4980809299265427E-3</v>
      </c>
      <c r="K87">
        <f t="shared" si="26"/>
        <v>5</v>
      </c>
      <c r="L87">
        <f t="shared" si="27"/>
        <v>1</v>
      </c>
    </row>
    <row r="88" spans="1:12">
      <c r="A88" s="1">
        <v>42527</v>
      </c>
      <c r="B88">
        <v>9.76</v>
      </c>
      <c r="C88" s="29">
        <f t="shared" si="28"/>
        <v>0</v>
      </c>
      <c r="D88" s="30">
        <f>+E87*(1+J88)</f>
        <v>9.6690722322752709</v>
      </c>
      <c r="E88">
        <v>9.6969999999999992</v>
      </c>
      <c r="F88" s="29">
        <f>+B88/D88-1</f>
        <v>9.4039806033523465E-3</v>
      </c>
      <c r="G88" s="29">
        <f>+B88/E88-1</f>
        <v>6.4968546973291907E-3</v>
      </c>
      <c r="H88">
        <v>2204.9699999999998</v>
      </c>
      <c r="I88" s="72">
        <v>2199.3000000000002</v>
      </c>
      <c r="J88" s="29">
        <f t="shared" si="23"/>
        <v>-2.5714635573271805E-3</v>
      </c>
      <c r="K88">
        <f t="shared" si="26"/>
        <v>1</v>
      </c>
      <c r="L88">
        <f t="shared" si="27"/>
        <v>2</v>
      </c>
    </row>
    <row r="89" spans="1:12">
      <c r="A89" s="1">
        <v>42528</v>
      </c>
      <c r="B89">
        <v>9.7100000000000009</v>
      </c>
      <c r="C89" s="29">
        <f>B89/B88-1</f>
        <v>-5.1229508196720674E-3</v>
      </c>
      <c r="D89" s="30">
        <f t="shared" ref="D89:D95" si="30">+E88*(1+J89)</f>
        <v>9.685668535443094</v>
      </c>
      <c r="E89">
        <v>9.673</v>
      </c>
      <c r="F89" s="29">
        <f>+B89/D89-1</f>
        <v>2.5121099764946475E-3</v>
      </c>
      <c r="G89" s="29">
        <f>+B89/E89-1</f>
        <v>3.8250801199215534E-3</v>
      </c>
      <c r="H89" s="72">
        <v>2199.3000000000002</v>
      </c>
      <c r="I89" s="72">
        <v>2196.73</v>
      </c>
      <c r="J89" s="29">
        <f t="shared" si="23"/>
        <v>-1.168553630700786E-3</v>
      </c>
      <c r="K89">
        <f t="shared" si="26"/>
        <v>2</v>
      </c>
      <c r="L89">
        <f t="shared" si="27"/>
        <v>3</v>
      </c>
    </row>
    <row r="90" spans="1:12">
      <c r="A90" s="1">
        <v>42529</v>
      </c>
      <c r="B90">
        <v>9.6199999999999992</v>
      </c>
      <c r="C90" s="29">
        <f>B90/B89-1</f>
        <v>-9.2687950566427979E-3</v>
      </c>
      <c r="D90" s="30">
        <f t="shared" si="30"/>
        <v>9.6281297291883838</v>
      </c>
      <c r="E90">
        <v>9.625</v>
      </c>
      <c r="F90" s="29">
        <f>+B90/D90-1</f>
        <v>-8.4437262656933409E-4</v>
      </c>
      <c r="G90" s="29">
        <f>+B90/E90-1</f>
        <v>-5.1948051948058627E-4</v>
      </c>
      <c r="H90" s="72">
        <v>2196.73</v>
      </c>
      <c r="I90" s="72">
        <v>2186.54</v>
      </c>
      <c r="J90" s="29">
        <f t="shared" si="23"/>
        <v>-4.6387129961351636E-3</v>
      </c>
      <c r="K90">
        <f t="shared" si="26"/>
        <v>3</v>
      </c>
      <c r="L90">
        <f t="shared" si="27"/>
        <v>4</v>
      </c>
    </row>
    <row r="91" spans="1:12">
      <c r="A91" s="1">
        <v>42530</v>
      </c>
      <c r="B91">
        <v>9.6199999999999992</v>
      </c>
      <c r="C91" s="29">
        <f t="shared" ref="C91:C98" si="31">B91/B90-1</f>
        <v>0</v>
      </c>
      <c r="D91" s="30"/>
      <c r="E91">
        <v>9.625</v>
      </c>
      <c r="F91" s="29"/>
      <c r="G91" s="29">
        <f t="shared" ref="G91:G106" si="32">+B91/E91-1</f>
        <v>-5.1948051948058627E-4</v>
      </c>
      <c r="H91" s="72">
        <v>2186.54</v>
      </c>
      <c r="I91" s="72">
        <v>2186.54</v>
      </c>
      <c r="J91" s="29">
        <f t="shared" ref="J91:J114" si="33">+I91/H91-1</f>
        <v>0</v>
      </c>
      <c r="K91">
        <f t="shared" si="26"/>
        <v>4</v>
      </c>
      <c r="L91">
        <f t="shared" si="27"/>
        <v>5</v>
      </c>
    </row>
    <row r="92" spans="1:12">
      <c r="A92" s="1">
        <v>42531</v>
      </c>
      <c r="B92">
        <v>9.49</v>
      </c>
      <c r="C92" s="29">
        <f t="shared" si="31"/>
        <v>-1.3513513513513375E-2</v>
      </c>
      <c r="D92" s="30">
        <f t="shared" si="30"/>
        <v>9.625</v>
      </c>
      <c r="F92" s="29">
        <f t="shared" ref="F92:F101" si="34">+B92/D92-1</f>
        <v>-1.4025974025974053E-2</v>
      </c>
      <c r="G92" s="29"/>
      <c r="H92" s="72">
        <v>2186.54</v>
      </c>
      <c r="I92" s="72">
        <v>2186.54</v>
      </c>
      <c r="J92" s="29">
        <f t="shared" si="33"/>
        <v>0</v>
      </c>
      <c r="K92">
        <f t="shared" si="26"/>
        <v>5</v>
      </c>
      <c r="L92">
        <f t="shared" si="27"/>
        <v>1</v>
      </c>
    </row>
    <row r="93" spans="1:12">
      <c r="A93" s="1">
        <v>42534</v>
      </c>
      <c r="B93">
        <v>8.9600000000000009</v>
      </c>
      <c r="C93" s="29">
        <f t="shared" si="31"/>
        <v>-5.5848261327713367E-2</v>
      </c>
      <c r="D93" s="30"/>
      <c r="E93">
        <v>9.0060000000000002</v>
      </c>
      <c r="G93" s="29">
        <f t="shared" si="32"/>
        <v>-5.1077059737951735E-3</v>
      </c>
      <c r="H93" s="72">
        <v>2186.54</v>
      </c>
      <c r="I93" s="72">
        <v>2054.71</v>
      </c>
      <c r="J93" s="29">
        <f t="shared" si="33"/>
        <v>-6.0291602257447785E-2</v>
      </c>
      <c r="K93">
        <f t="shared" si="26"/>
        <v>1</v>
      </c>
      <c r="L93">
        <f t="shared" si="27"/>
        <v>2</v>
      </c>
    </row>
    <row r="94" spans="1:12">
      <c r="A94" s="1">
        <v>42535</v>
      </c>
      <c r="B94">
        <v>9.01</v>
      </c>
      <c r="C94" s="29">
        <f t="shared" si="31"/>
        <v>5.5803571428569843E-3</v>
      </c>
      <c r="D94" s="30">
        <f t="shared" si="30"/>
        <v>9.0217791610494906</v>
      </c>
      <c r="E94">
        <v>9.0129999999999999</v>
      </c>
      <c r="F94" s="29">
        <f t="shared" si="34"/>
        <v>-1.305636154379175E-3</v>
      </c>
      <c r="G94" s="29">
        <f t="shared" si="32"/>
        <v>-3.3285254632198225E-4</v>
      </c>
      <c r="H94" s="72">
        <v>2054.71</v>
      </c>
      <c r="I94" s="72">
        <v>2058.31</v>
      </c>
      <c r="J94" s="29">
        <f t="shared" si="33"/>
        <v>1.7520720685644253E-3</v>
      </c>
      <c r="K94">
        <f t="shared" si="26"/>
        <v>2</v>
      </c>
      <c r="L94">
        <f t="shared" si="27"/>
        <v>3</v>
      </c>
    </row>
    <row r="95" spans="1:12">
      <c r="A95" s="1">
        <v>42536</v>
      </c>
      <c r="B95">
        <v>9.25</v>
      </c>
      <c r="C95" s="29">
        <f t="shared" si="31"/>
        <v>2.6637069922308632E-2</v>
      </c>
      <c r="D95" s="30">
        <f t="shared" si="30"/>
        <v>9.3216640836414353</v>
      </c>
      <c r="E95">
        <v>9.3149999999999995</v>
      </c>
      <c r="F95" s="29">
        <f t="shared" si="34"/>
        <v>-7.6879066868755785E-3</v>
      </c>
      <c r="G95" s="29">
        <f t="shared" si="32"/>
        <v>-6.977992485238782E-3</v>
      </c>
      <c r="H95" s="72">
        <v>2058.31</v>
      </c>
      <c r="I95" s="72">
        <v>2128.8000000000002</v>
      </c>
      <c r="J95" s="29">
        <f t="shared" si="33"/>
        <v>3.4246542066064034E-2</v>
      </c>
      <c r="K95">
        <f t="shared" si="26"/>
        <v>3</v>
      </c>
      <c r="L95">
        <f t="shared" si="27"/>
        <v>4</v>
      </c>
    </row>
    <row r="96" spans="1:12">
      <c r="A96" s="1">
        <v>42537</v>
      </c>
      <c r="B96">
        <v>9.1199999999999992</v>
      </c>
      <c r="C96" s="29">
        <f t="shared" si="31"/>
        <v>-1.4054054054054133E-2</v>
      </c>
      <c r="D96" s="30">
        <f>+E95*(1+J96)</f>
        <v>9.1951932074408109</v>
      </c>
      <c r="E96">
        <v>9.2210000000000001</v>
      </c>
      <c r="F96" s="29">
        <f t="shared" si="34"/>
        <v>-8.1774472536330078E-3</v>
      </c>
      <c r="G96" s="29">
        <f t="shared" si="32"/>
        <v>-1.095325886563292E-2</v>
      </c>
      <c r="H96" s="72">
        <v>2128.8000000000002</v>
      </c>
      <c r="I96" s="72">
        <v>2101.42</v>
      </c>
      <c r="J96" s="29">
        <f t="shared" si="33"/>
        <v>-1.2861706125516736E-2</v>
      </c>
      <c r="K96">
        <f t="shared" si="26"/>
        <v>4</v>
      </c>
      <c r="L96">
        <f t="shared" si="27"/>
        <v>5</v>
      </c>
    </row>
    <row r="97" spans="1:12">
      <c r="A97" s="1">
        <v>42538</v>
      </c>
      <c r="B97">
        <v>9.1999999999999993</v>
      </c>
      <c r="C97" s="29">
        <f t="shared" si="31"/>
        <v>8.7719298245614308E-3</v>
      </c>
      <c r="D97" s="30">
        <f>+E96*(1+J97)</f>
        <v>9.3152100436847469</v>
      </c>
      <c r="E97">
        <v>9.3030000000000008</v>
      </c>
      <c r="F97" s="29">
        <f t="shared" si="34"/>
        <v>-1.2367949100928199E-2</v>
      </c>
      <c r="G97" s="29">
        <f t="shared" si="32"/>
        <v>-1.1071697301945793E-2</v>
      </c>
      <c r="H97" s="72">
        <v>2101.42</v>
      </c>
      <c r="I97">
        <v>2122.89</v>
      </c>
      <c r="J97" s="29">
        <f t="shared" si="33"/>
        <v>1.0216900952689123E-2</v>
      </c>
      <c r="K97">
        <f t="shared" si="26"/>
        <v>5</v>
      </c>
      <c r="L97">
        <f t="shared" si="27"/>
        <v>1</v>
      </c>
    </row>
    <row r="98" spans="1:12">
      <c r="A98" s="1">
        <v>42541</v>
      </c>
      <c r="B98">
        <v>9.25</v>
      </c>
      <c r="C98" s="29">
        <f t="shared" si="31"/>
        <v>5.4347826086957873E-3</v>
      </c>
      <c r="D98" s="30">
        <f>+E97*(1+J98)</f>
        <v>9.2887139182906342</v>
      </c>
      <c r="F98" s="29">
        <f t="shared" si="34"/>
        <v>-4.1678448309622196E-3</v>
      </c>
      <c r="H98">
        <v>2122.89</v>
      </c>
      <c r="I98">
        <v>2119.63</v>
      </c>
      <c r="J98" s="29">
        <f t="shared" si="33"/>
        <v>-1.5356424496792975E-3</v>
      </c>
      <c r="K98">
        <f t="shared" si="26"/>
        <v>1</v>
      </c>
      <c r="L98">
        <f t="shared" si="27"/>
        <v>2</v>
      </c>
    </row>
    <row r="99" spans="1:12">
      <c r="A99" s="1">
        <v>42542</v>
      </c>
      <c r="B99">
        <v>9.1300000000000008</v>
      </c>
      <c r="C99" s="29">
        <f t="shared" ref="C99:C135" si="35">B99/B98-1</f>
        <v>-1.297297297297284E-2</v>
      </c>
      <c r="D99" s="30"/>
      <c r="E99">
        <v>9.1850000000000005</v>
      </c>
      <c r="F99" s="29"/>
      <c r="G99" s="29">
        <f t="shared" si="32"/>
        <v>-5.9880239520957446E-3</v>
      </c>
      <c r="H99">
        <v>2119.63</v>
      </c>
      <c r="I99">
        <v>2092</v>
      </c>
      <c r="J99" s="29">
        <f t="shared" si="33"/>
        <v>-1.3035293895632738E-2</v>
      </c>
      <c r="K99">
        <f t="shared" ref="K99:K129" si="36">WEEKDAY(A99,2)</f>
        <v>2</v>
      </c>
      <c r="L99">
        <f t="shared" ref="L99:L129" si="37">K100</f>
        <v>3</v>
      </c>
    </row>
    <row r="100" spans="1:12">
      <c r="A100" s="1">
        <v>42543</v>
      </c>
      <c r="B100">
        <v>9.2799999999999994</v>
      </c>
      <c r="C100" s="29">
        <f t="shared" si="35"/>
        <v>1.642935377875121E-2</v>
      </c>
      <c r="D100" s="30">
        <f>+E99*(1+J100)</f>
        <v>9.4169080783938828</v>
      </c>
      <c r="E100">
        <v>9.4</v>
      </c>
      <c r="F100" s="29">
        <f t="shared" si="34"/>
        <v>-1.4538538260557621E-2</v>
      </c>
      <c r="G100" s="29">
        <f t="shared" si="32"/>
        <v>-1.276595744680864E-2</v>
      </c>
      <c r="H100">
        <v>2092</v>
      </c>
      <c r="I100">
        <v>2144.8200000000002</v>
      </c>
      <c r="J100" s="29">
        <f t="shared" si="33"/>
        <v>2.5248565965583225E-2</v>
      </c>
      <c r="K100">
        <f t="shared" si="36"/>
        <v>3</v>
      </c>
      <c r="L100">
        <f t="shared" si="37"/>
        <v>4</v>
      </c>
    </row>
    <row r="101" spans="1:12">
      <c r="A101" s="1">
        <v>42544</v>
      </c>
      <c r="B101">
        <v>9.2899999999999991</v>
      </c>
      <c r="C101" s="29">
        <f t="shared" si="35"/>
        <v>1.0775862068965747E-3</v>
      </c>
      <c r="D101" s="30">
        <f>+E100*(1+J101)</f>
        <v>9.367875159687058</v>
      </c>
      <c r="E101">
        <v>9.375</v>
      </c>
      <c r="F101" s="29">
        <f t="shared" si="34"/>
        <v>-8.3130014394492413E-3</v>
      </c>
      <c r="G101" s="29">
        <f t="shared" si="32"/>
        <v>-9.0666666666667783E-3</v>
      </c>
      <c r="H101">
        <v>2144.8200000000002</v>
      </c>
      <c r="I101">
        <v>2137.4899999999998</v>
      </c>
      <c r="J101" s="29">
        <f t="shared" si="33"/>
        <v>-3.4175362035044898E-3</v>
      </c>
      <c r="K101">
        <f t="shared" si="36"/>
        <v>4</v>
      </c>
      <c r="L101">
        <f t="shared" si="37"/>
        <v>5</v>
      </c>
    </row>
    <row r="102" spans="1:12">
      <c r="A102" s="1">
        <v>42545</v>
      </c>
      <c r="B102">
        <v>9.19</v>
      </c>
      <c r="C102" s="29">
        <f t="shared" si="35"/>
        <v>-1.076426264800856E-2</v>
      </c>
      <c r="H102">
        <v>2137.4899999999998</v>
      </c>
      <c r="I102">
        <v>2127.36</v>
      </c>
      <c r="J102" s="29">
        <f t="shared" si="33"/>
        <v>-4.7392034582616205E-3</v>
      </c>
      <c r="K102">
        <f t="shared" si="36"/>
        <v>5</v>
      </c>
      <c r="L102">
        <f t="shared" si="37"/>
        <v>1</v>
      </c>
    </row>
    <row r="103" spans="1:12">
      <c r="A103" s="1">
        <v>42548</v>
      </c>
      <c r="B103">
        <v>9.48</v>
      </c>
      <c r="C103" s="29">
        <f t="shared" si="35"/>
        <v>3.1556039173014305E-2</v>
      </c>
      <c r="E103">
        <v>9.516</v>
      </c>
      <c r="G103" s="29">
        <f t="shared" si="32"/>
        <v>-3.7831021437578771E-3</v>
      </c>
      <c r="H103">
        <v>2127.36</v>
      </c>
      <c r="I103">
        <v>2191.81</v>
      </c>
      <c r="J103" s="29">
        <f t="shared" si="33"/>
        <v>3.0295765643802541E-2</v>
      </c>
      <c r="K103">
        <f t="shared" si="36"/>
        <v>1</v>
      </c>
      <c r="L103">
        <f t="shared" si="37"/>
        <v>2</v>
      </c>
    </row>
    <row r="104" spans="1:12">
      <c r="A104" s="1">
        <v>42549</v>
      </c>
      <c r="B104">
        <v>9.59</v>
      </c>
      <c r="C104" s="29">
        <f t="shared" si="35"/>
        <v>1.1603375527426074E-2</v>
      </c>
      <c r="D104" s="30">
        <f>+E103*(1+J104)</f>
        <v>9.6241062683353018</v>
      </c>
      <c r="E104">
        <v>9.5960000000000001</v>
      </c>
      <c r="F104" s="29">
        <f>+B104/D104-1</f>
        <v>-3.5438374623435465E-3</v>
      </c>
      <c r="G104" s="29">
        <f t="shared" si="32"/>
        <v>-6.2526052521882924E-4</v>
      </c>
      <c r="H104">
        <v>2191.81</v>
      </c>
      <c r="I104">
        <v>2216.71</v>
      </c>
      <c r="J104" s="29">
        <f t="shared" si="33"/>
        <v>1.136047376369298E-2</v>
      </c>
      <c r="K104">
        <f t="shared" si="36"/>
        <v>2</v>
      </c>
      <c r="L104">
        <f t="shared" si="37"/>
        <v>3</v>
      </c>
    </row>
    <row r="105" spans="1:12">
      <c r="A105" s="1">
        <v>42550</v>
      </c>
      <c r="B105">
        <v>9.52</v>
      </c>
      <c r="C105" s="29">
        <f t="shared" si="35"/>
        <v>-7.2992700729926918E-3</v>
      </c>
      <c r="D105" s="30">
        <f>+E104*(1+J105)</f>
        <v>9.566043749520686</v>
      </c>
      <c r="E105">
        <v>9.5820000000000007</v>
      </c>
      <c r="F105" s="29">
        <f>+B105/D105-1</f>
        <v>-4.8132488964409692E-3</v>
      </c>
      <c r="G105" s="29">
        <f t="shared" si="32"/>
        <v>-6.4704654560635566E-3</v>
      </c>
      <c r="H105">
        <v>2216.71</v>
      </c>
      <c r="I105">
        <v>2209.79</v>
      </c>
      <c r="J105" s="29">
        <f t="shared" si="33"/>
        <v>-3.1217434847138348E-3</v>
      </c>
      <c r="K105">
        <f t="shared" si="36"/>
        <v>3</v>
      </c>
      <c r="L105">
        <f t="shared" si="37"/>
        <v>4</v>
      </c>
    </row>
    <row r="106" spans="1:12">
      <c r="A106" s="1">
        <v>42551</v>
      </c>
      <c r="B106">
        <v>9.6199999999999992</v>
      </c>
      <c r="C106" s="29">
        <f t="shared" si="35"/>
        <v>1.0504201680672232E-2</v>
      </c>
      <c r="D106" s="30">
        <f>+E105*(1+J106)</f>
        <v>9.6600508555111588</v>
      </c>
      <c r="E106">
        <v>9.6649999999999991</v>
      </c>
      <c r="F106" s="29">
        <f>+B106/D106-1</f>
        <v>-4.1460294681896492E-3</v>
      </c>
      <c r="G106" s="29">
        <f t="shared" si="32"/>
        <v>-4.6559751681324313E-3</v>
      </c>
      <c r="H106">
        <v>2209.79</v>
      </c>
      <c r="I106">
        <v>2227.79</v>
      </c>
      <c r="J106" s="29">
        <f t="shared" si="33"/>
        <v>8.1455703935668922E-3</v>
      </c>
      <c r="K106">
        <f t="shared" si="36"/>
        <v>4</v>
      </c>
      <c r="L106">
        <f t="shared" si="37"/>
        <v>5</v>
      </c>
    </row>
    <row r="107" spans="1:12">
      <c r="A107" s="1">
        <v>42552</v>
      </c>
      <c r="B107">
        <v>9.6199999999999992</v>
      </c>
      <c r="C107" s="29">
        <f t="shared" si="35"/>
        <v>0</v>
      </c>
      <c r="H107">
        <v>2227.79</v>
      </c>
      <c r="I107">
        <v>2211.1799999999998</v>
      </c>
      <c r="J107" s="29">
        <f t="shared" si="33"/>
        <v>-7.4558194443821169E-3</v>
      </c>
      <c r="K107">
        <f t="shared" si="36"/>
        <v>5</v>
      </c>
      <c r="L107">
        <f t="shared" si="37"/>
        <v>1</v>
      </c>
    </row>
    <row r="108" spans="1:12">
      <c r="A108" s="1">
        <v>42555</v>
      </c>
      <c r="B108">
        <v>9.7100000000000009</v>
      </c>
      <c r="C108" s="29">
        <f t="shared" si="35"/>
        <v>9.3555093555095503E-3</v>
      </c>
      <c r="H108">
        <v>2211.1799999999998</v>
      </c>
      <c r="I108">
        <v>2248.71</v>
      </c>
      <c r="J108" s="29">
        <f t="shared" si="33"/>
        <v>1.697283803218208E-2</v>
      </c>
      <c r="K108">
        <f t="shared" si="36"/>
        <v>1</v>
      </c>
      <c r="L108">
        <f t="shared" si="37"/>
        <v>2</v>
      </c>
    </row>
    <row r="109" spans="1:12">
      <c r="A109" s="1">
        <v>42556</v>
      </c>
      <c r="B109">
        <v>9.61</v>
      </c>
      <c r="C109" s="29">
        <f t="shared" si="35"/>
        <v>-1.0298661174047541E-2</v>
      </c>
      <c r="E109">
        <v>9.7170000000000005</v>
      </c>
      <c r="G109" s="29">
        <f>+B109/E109-1</f>
        <v>-1.1011629103632958E-2</v>
      </c>
      <c r="H109">
        <v>2248.71</v>
      </c>
      <c r="I109">
        <v>2246.02</v>
      </c>
      <c r="J109" s="29">
        <f t="shared" si="33"/>
        <v>-1.196241400625242E-3</v>
      </c>
      <c r="K109">
        <f t="shared" si="36"/>
        <v>2</v>
      </c>
      <c r="L109">
        <f t="shared" si="37"/>
        <v>3</v>
      </c>
    </row>
    <row r="110" spans="1:12">
      <c r="A110" s="1">
        <v>42557</v>
      </c>
      <c r="B110">
        <v>9.59</v>
      </c>
      <c r="C110" s="29">
        <f t="shared" si="35"/>
        <v>-2.0811654526534662E-3</v>
      </c>
      <c r="D110" s="30">
        <f>+E109*(1+J110)</f>
        <v>9.6977046152750201</v>
      </c>
      <c r="E110">
        <v>9.6690000000000005</v>
      </c>
      <c r="F110" s="29">
        <f>+B110/D110-1</f>
        <v>-1.1106196728798423E-2</v>
      </c>
      <c r="G110" s="29">
        <f>+B110/E110-1</f>
        <v>-8.170441617540658E-3</v>
      </c>
      <c r="H110">
        <v>2246.02</v>
      </c>
      <c r="I110">
        <v>2241.56</v>
      </c>
      <c r="J110" s="29">
        <f t="shared" si="33"/>
        <v>-1.9857347663867486E-3</v>
      </c>
      <c r="K110">
        <f t="shared" si="36"/>
        <v>3</v>
      </c>
      <c r="L110">
        <f t="shared" si="37"/>
        <v>4</v>
      </c>
    </row>
    <row r="111" spans="1:12">
      <c r="A111" s="1">
        <v>42558</v>
      </c>
      <c r="B111">
        <v>9.57</v>
      </c>
      <c r="C111" s="29">
        <f t="shared" si="35"/>
        <v>-2.0855057351407691E-3</v>
      </c>
      <c r="D111" s="30">
        <f>+E110*(1+J111)</f>
        <v>9.6360447545459422</v>
      </c>
      <c r="E111">
        <v>9.6460000000000008</v>
      </c>
      <c r="F111" s="29">
        <f>+B111/D111-1</f>
        <v>-6.8539277502612794E-3</v>
      </c>
      <c r="G111" s="29">
        <f>+B111/E111-1</f>
        <v>-7.8789135392909326E-3</v>
      </c>
      <c r="H111">
        <v>2241.56</v>
      </c>
      <c r="I111">
        <v>2233.92</v>
      </c>
      <c r="J111" s="29">
        <f t="shared" si="33"/>
        <v>-3.408340619925343E-3</v>
      </c>
      <c r="K111">
        <f t="shared" si="36"/>
        <v>4</v>
      </c>
      <c r="L111">
        <f t="shared" si="37"/>
        <v>5</v>
      </c>
    </row>
    <row r="112" spans="1:12">
      <c r="A112" s="1">
        <v>42559</v>
      </c>
      <c r="B112">
        <v>9.57</v>
      </c>
      <c r="C112" s="29">
        <f t="shared" si="35"/>
        <v>0</v>
      </c>
      <c r="D112" s="30">
        <f>+E111*(1+J112)</f>
        <v>9.6679352886405958</v>
      </c>
      <c r="F112" s="29">
        <f t="shared" ref="F112:F118" si="38">+B112/D112-1</f>
        <v>-1.0129907339746613E-2</v>
      </c>
      <c r="G112" s="29"/>
      <c r="H112">
        <v>2233.92</v>
      </c>
      <c r="I112">
        <v>2239</v>
      </c>
      <c r="J112" s="29">
        <f t="shared" si="33"/>
        <v>2.2740295086662865E-3</v>
      </c>
      <c r="K112">
        <f t="shared" si="36"/>
        <v>5</v>
      </c>
      <c r="L112">
        <f t="shared" si="37"/>
        <v>1</v>
      </c>
    </row>
    <row r="113" spans="1:12">
      <c r="A113" s="1">
        <v>42562</v>
      </c>
      <c r="B113">
        <v>9.5399999999999991</v>
      </c>
      <c r="C113" s="29">
        <f t="shared" si="35"/>
        <v>-3.1347962382446415E-3</v>
      </c>
      <c r="D113" s="30"/>
      <c r="E113">
        <v>9.5719999999999992</v>
      </c>
      <c r="F113" s="29"/>
      <c r="G113" s="29">
        <f>+B113/E113-1</f>
        <v>-3.3430839949853963E-3</v>
      </c>
      <c r="H113">
        <v>2239</v>
      </c>
      <c r="I113">
        <v>2218.59</v>
      </c>
      <c r="J113" s="29">
        <f t="shared" si="33"/>
        <v>-9.1156766413577062E-3</v>
      </c>
      <c r="K113">
        <f t="shared" si="36"/>
        <v>1</v>
      </c>
      <c r="L113">
        <f t="shared" si="37"/>
        <v>2</v>
      </c>
    </row>
    <row r="114" spans="1:12">
      <c r="A114" s="1">
        <v>42563</v>
      </c>
      <c r="B114">
        <v>9.6999999999999993</v>
      </c>
      <c r="C114" s="29">
        <f t="shared" si="35"/>
        <v>1.6771488469601747E-2</v>
      </c>
      <c r="D114">
        <v>9.5719999999999992</v>
      </c>
      <c r="E114">
        <v>9.6890000000000001</v>
      </c>
      <c r="F114" s="29">
        <f t="shared" si="38"/>
        <v>1.3372335979941585E-2</v>
      </c>
      <c r="G114" s="29">
        <f>+B114/E114-1</f>
        <v>1.1353080813292227E-3</v>
      </c>
      <c r="H114">
        <v>2218.59</v>
      </c>
      <c r="I114">
        <v>2247.35</v>
      </c>
      <c r="J114" s="29">
        <f t="shared" si="33"/>
        <v>1.296318833132748E-2</v>
      </c>
      <c r="K114">
        <f t="shared" si="36"/>
        <v>2</v>
      </c>
      <c r="L114">
        <f t="shared" si="37"/>
        <v>3</v>
      </c>
    </row>
    <row r="115" spans="1:12">
      <c r="A115" s="1">
        <v>42564</v>
      </c>
      <c r="B115">
        <v>9.7899999999999991</v>
      </c>
      <c r="C115" s="29">
        <f t="shared" si="35"/>
        <v>9.2783505154638846E-3</v>
      </c>
      <c r="D115" s="30">
        <f>+E114*(1+J115)</f>
        <v>9.8529156250695262</v>
      </c>
      <c r="F115" s="29">
        <f t="shared" si="38"/>
        <v>-6.3854829842900918E-3</v>
      </c>
      <c r="G115" s="29"/>
      <c r="H115">
        <v>2247.35</v>
      </c>
      <c r="I115">
        <v>2285.37</v>
      </c>
      <c r="J115" s="29">
        <f t="shared" ref="J115:J121" si="39">+I115/H115-1</f>
        <v>1.6917703072507617E-2</v>
      </c>
      <c r="K115">
        <f t="shared" si="36"/>
        <v>3</v>
      </c>
      <c r="L115">
        <f t="shared" si="37"/>
        <v>4</v>
      </c>
    </row>
    <row r="116" spans="1:12">
      <c r="A116" s="1">
        <v>42565</v>
      </c>
      <c r="B116">
        <v>9.81</v>
      </c>
      <c r="C116" s="29">
        <f t="shared" si="35"/>
        <v>2.0429009193054792E-3</v>
      </c>
      <c r="E116">
        <v>9.8919999999999995</v>
      </c>
      <c r="F116" s="29"/>
      <c r="G116" s="29">
        <f>+B116/E116-1</f>
        <v>-8.2895268904163988E-3</v>
      </c>
      <c r="H116">
        <v>2285.37</v>
      </c>
      <c r="I116">
        <v>2293.08</v>
      </c>
      <c r="J116" s="29">
        <f t="shared" si="39"/>
        <v>3.3736331534937047E-3</v>
      </c>
      <c r="K116">
        <f t="shared" si="36"/>
        <v>4</v>
      </c>
      <c r="L116">
        <f t="shared" si="37"/>
        <v>5</v>
      </c>
    </row>
    <row r="117" spans="1:12">
      <c r="A117" s="1">
        <v>42566</v>
      </c>
      <c r="B117">
        <v>9.75</v>
      </c>
      <c r="C117" s="29">
        <f t="shared" si="35"/>
        <v>-6.1162079510703737E-3</v>
      </c>
      <c r="D117" s="30">
        <f>+E116*(1+J117)</f>
        <v>9.7656042353515797</v>
      </c>
      <c r="E117">
        <v>9.7729999999999997</v>
      </c>
      <c r="F117" s="29">
        <f t="shared" si="38"/>
        <v>-1.597877097567868E-3</v>
      </c>
      <c r="G117" s="29">
        <f>+B117/E117-1</f>
        <v>-2.3534226951805737E-3</v>
      </c>
      <c r="H117">
        <v>2293.08</v>
      </c>
      <c r="I117">
        <v>2263.7800000000002</v>
      </c>
      <c r="J117" s="29">
        <f t="shared" si="39"/>
        <v>-1.2777574266924718E-2</v>
      </c>
      <c r="K117">
        <f t="shared" si="36"/>
        <v>5</v>
      </c>
      <c r="L117">
        <f t="shared" si="37"/>
        <v>1</v>
      </c>
    </row>
    <row r="118" spans="1:12">
      <c r="A118" s="1">
        <v>42569</v>
      </c>
      <c r="B118">
        <v>9.66</v>
      </c>
      <c r="C118" s="29">
        <f t="shared" si="35"/>
        <v>-9.2307692307692646E-3</v>
      </c>
      <c r="D118" s="30">
        <f>+E117*(1+J118)</f>
        <v>9.7129489217150056</v>
      </c>
      <c r="E118">
        <v>9.6880000000000006</v>
      </c>
      <c r="F118" s="29">
        <f t="shared" si="38"/>
        <v>-5.4513744632825878E-3</v>
      </c>
      <c r="G118" s="29">
        <f>+B118/E118-1</f>
        <v>-2.8901734104046506E-3</v>
      </c>
      <c r="H118">
        <v>2263.7800000000002</v>
      </c>
      <c r="I118">
        <v>2249.87</v>
      </c>
      <c r="J118" s="29">
        <f t="shared" si="39"/>
        <v>-6.1445900219987415E-3</v>
      </c>
      <c r="K118">
        <f t="shared" si="36"/>
        <v>1</v>
      </c>
      <c r="L118">
        <f t="shared" si="37"/>
        <v>2</v>
      </c>
    </row>
    <row r="119" spans="1:12">
      <c r="A119" s="1">
        <v>42570</v>
      </c>
      <c r="B119">
        <v>9.69</v>
      </c>
      <c r="C119" s="29">
        <f t="shared" si="35"/>
        <v>3.1055900621117516E-3</v>
      </c>
      <c r="D119" s="30"/>
      <c r="F119" s="29"/>
      <c r="G119" s="29"/>
      <c r="H119">
        <v>2249.87</v>
      </c>
      <c r="I119">
        <v>2273.7199999999998</v>
      </c>
      <c r="J119" s="29">
        <f t="shared" si="39"/>
        <v>1.0600612479832128E-2</v>
      </c>
      <c r="K119">
        <f t="shared" si="36"/>
        <v>2</v>
      </c>
      <c r="L119">
        <f t="shared" si="37"/>
        <v>3</v>
      </c>
    </row>
    <row r="120" spans="1:12">
      <c r="A120" s="1">
        <v>42571</v>
      </c>
      <c r="B120">
        <v>9.73</v>
      </c>
      <c r="C120" s="29">
        <f t="shared" si="35"/>
        <v>4.1279669762643856E-3</v>
      </c>
      <c r="H120">
        <v>2273.7199999999998</v>
      </c>
      <c r="I120">
        <v>2268.54</v>
      </c>
      <c r="J120" s="29">
        <f t="shared" si="39"/>
        <v>-2.2782048801083254E-3</v>
      </c>
      <c r="K120">
        <f t="shared" si="36"/>
        <v>3</v>
      </c>
      <c r="L120">
        <f t="shared" si="37"/>
        <v>4</v>
      </c>
    </row>
    <row r="121" spans="1:12">
      <c r="A121" s="1">
        <v>42572</v>
      </c>
      <c r="B121">
        <v>9.75</v>
      </c>
      <c r="C121" s="29">
        <f t="shared" si="35"/>
        <v>2.0554984583760483E-3</v>
      </c>
      <c r="D121" s="30"/>
      <c r="E121">
        <v>9.8059999999999992</v>
      </c>
      <c r="F121" s="29"/>
      <c r="G121" s="29">
        <f t="shared" ref="G121:G127" si="40">+B121/E121-1</f>
        <v>-5.710789312665665E-3</v>
      </c>
      <c r="H121">
        <v>2268.54</v>
      </c>
      <c r="I121">
        <v>2265.13</v>
      </c>
      <c r="J121" s="29">
        <f t="shared" si="39"/>
        <v>-1.5031694393750072E-3</v>
      </c>
      <c r="K121">
        <f t="shared" si="36"/>
        <v>4</v>
      </c>
      <c r="L121">
        <f t="shared" si="37"/>
        <v>5</v>
      </c>
    </row>
    <row r="122" spans="1:12">
      <c r="A122" s="1">
        <v>42573</v>
      </c>
      <c r="B122">
        <v>9.66</v>
      </c>
      <c r="C122" s="29">
        <f t="shared" si="35"/>
        <v>-9.2307692307692646E-3</v>
      </c>
      <c r="D122" s="30">
        <f t="shared" ref="D122:D135" si="41">+E121*(1+J122)</f>
        <v>9.7405005452225684</v>
      </c>
      <c r="E122">
        <v>9.7370000000000001</v>
      </c>
      <c r="F122" s="29">
        <f t="shared" ref="F122:F127" si="42">+B122/D122-1</f>
        <v>-8.2645183221154994E-3</v>
      </c>
      <c r="G122" s="29">
        <f t="shared" si="40"/>
        <v>-7.9079798705966597E-3</v>
      </c>
      <c r="H122">
        <v>2265.13</v>
      </c>
      <c r="I122">
        <v>2250</v>
      </c>
      <c r="J122" s="29">
        <f t="shared" ref="J122:J128" si="43">+I122/H122-1</f>
        <v>-6.6795283272925721E-3</v>
      </c>
      <c r="K122">
        <f t="shared" si="36"/>
        <v>5</v>
      </c>
      <c r="L122">
        <f t="shared" si="37"/>
        <v>1</v>
      </c>
    </row>
    <row r="123" spans="1:12">
      <c r="A123" s="1">
        <v>42576</v>
      </c>
      <c r="B123">
        <v>9.6300000000000008</v>
      </c>
      <c r="C123" s="29">
        <f t="shared" si="35"/>
        <v>-3.1055900621117516E-3</v>
      </c>
      <c r="D123" s="30">
        <f t="shared" si="41"/>
        <v>9.7192137466666662</v>
      </c>
      <c r="E123">
        <v>9.7029999999999994</v>
      </c>
      <c r="F123" s="29">
        <f t="shared" si="42"/>
        <v>-9.1791114993496903E-3</v>
      </c>
      <c r="G123" s="29">
        <f t="shared" si="40"/>
        <v>-7.5234463567966925E-3</v>
      </c>
      <c r="H123">
        <v>2250</v>
      </c>
      <c r="I123">
        <v>2245.89</v>
      </c>
      <c r="J123" s="29">
        <f t="shared" si="43"/>
        <v>-1.8266666666667541E-3</v>
      </c>
      <c r="K123">
        <f t="shared" si="36"/>
        <v>1</v>
      </c>
      <c r="L123">
        <f t="shared" si="37"/>
        <v>2</v>
      </c>
    </row>
    <row r="124" spans="1:12">
      <c r="A124" s="1">
        <v>42577</v>
      </c>
      <c r="B124">
        <v>9.7799999999999994</v>
      </c>
      <c r="C124" s="29">
        <f t="shared" si="35"/>
        <v>1.5576323987538832E-2</v>
      </c>
      <c r="D124" s="30">
        <f t="shared" si="41"/>
        <v>9.8484225184670677</v>
      </c>
      <c r="E124">
        <v>9.8539999999999992</v>
      </c>
      <c r="F124" s="29">
        <f t="shared" si="42"/>
        <v>-6.9475612301124201E-3</v>
      </c>
      <c r="G124" s="29">
        <f t="shared" si="40"/>
        <v>-7.5096407550233613E-3</v>
      </c>
      <c r="H124">
        <v>2245.89</v>
      </c>
      <c r="I124">
        <v>2279.5500000000002</v>
      </c>
      <c r="J124" s="29">
        <f t="shared" si="43"/>
        <v>1.4987376941880681E-2</v>
      </c>
      <c r="K124">
        <f t="shared" si="36"/>
        <v>2</v>
      </c>
      <c r="L124">
        <f t="shared" si="37"/>
        <v>3</v>
      </c>
    </row>
    <row r="125" spans="1:12">
      <c r="A125" s="1">
        <v>42578</v>
      </c>
      <c r="B125">
        <v>9.43</v>
      </c>
      <c r="C125" s="29">
        <f t="shared" si="35"/>
        <v>-3.5787321063394661E-2</v>
      </c>
      <c r="D125" s="30">
        <f t="shared" si="41"/>
        <v>9.3172832620473311</v>
      </c>
      <c r="E125">
        <v>9.3290000000000006</v>
      </c>
      <c r="F125" s="29">
        <f t="shared" si="42"/>
        <v>1.2097596990724213E-2</v>
      </c>
      <c r="G125" s="29">
        <f t="shared" si="40"/>
        <v>1.0826455139886226E-2</v>
      </c>
      <c r="H125">
        <v>2279.5500000000002</v>
      </c>
      <c r="I125">
        <v>2155.39</v>
      </c>
      <c r="J125" s="29">
        <f t="shared" si="43"/>
        <v>-5.4466890395034273E-2</v>
      </c>
      <c r="K125">
        <f t="shared" si="36"/>
        <v>3</v>
      </c>
      <c r="L125">
        <f t="shared" si="37"/>
        <v>4</v>
      </c>
    </row>
    <row r="126" spans="1:12">
      <c r="A126" s="1">
        <v>42579</v>
      </c>
      <c r="B126">
        <v>9.35</v>
      </c>
      <c r="C126" s="29">
        <f t="shared" si="35"/>
        <v>-8.4835630965005571E-3</v>
      </c>
      <c r="D126" s="30">
        <f t="shared" si="41"/>
        <v>9.2612633722899336</v>
      </c>
      <c r="E126">
        <v>9.2729999999999997</v>
      </c>
      <c r="F126" s="29">
        <f t="shared" si="42"/>
        <v>9.5814819364246073E-3</v>
      </c>
      <c r="G126" s="29">
        <f t="shared" si="40"/>
        <v>8.3036773428233346E-3</v>
      </c>
      <c r="H126">
        <v>2155.39</v>
      </c>
      <c r="I126">
        <v>2139.7399999999998</v>
      </c>
      <c r="J126" s="29">
        <f t="shared" si="43"/>
        <v>-7.260866942873534E-3</v>
      </c>
      <c r="K126">
        <f t="shared" si="36"/>
        <v>4</v>
      </c>
      <c r="L126">
        <f t="shared" si="37"/>
        <v>5</v>
      </c>
    </row>
    <row r="127" spans="1:12">
      <c r="A127" s="1">
        <v>42580</v>
      </c>
      <c r="B127">
        <v>9.27</v>
      </c>
      <c r="C127" s="29">
        <f t="shared" si="35"/>
        <v>-8.5561497326203106E-3</v>
      </c>
      <c r="D127" s="30">
        <f t="shared" si="41"/>
        <v>9.1978969080355562</v>
      </c>
      <c r="E127">
        <v>9.2080000000000002</v>
      </c>
      <c r="F127" s="29">
        <f t="shared" si="42"/>
        <v>7.8390845956810562E-3</v>
      </c>
      <c r="G127" s="29">
        <f t="shared" si="40"/>
        <v>6.7332754126845362E-3</v>
      </c>
      <c r="H127">
        <v>2139.7399999999998</v>
      </c>
      <c r="I127">
        <v>2122.41</v>
      </c>
      <c r="J127" s="29">
        <f t="shared" si="43"/>
        <v>-8.0991148457288942E-3</v>
      </c>
      <c r="K127">
        <f t="shared" si="36"/>
        <v>5</v>
      </c>
      <c r="L127">
        <f t="shared" si="37"/>
        <v>1</v>
      </c>
    </row>
    <row r="128" spans="1:12">
      <c r="A128" s="1">
        <v>42583</v>
      </c>
      <c r="B128">
        <v>9.32</v>
      </c>
      <c r="C128" s="29">
        <f t="shared" si="35"/>
        <v>5.3937432578210487E-3</v>
      </c>
      <c r="D128" s="30">
        <f t="shared" si="41"/>
        <v>9.1072174744747709</v>
      </c>
      <c r="E128">
        <v>9.1389999999999993</v>
      </c>
      <c r="F128" s="29">
        <f t="shared" ref="F128:F137" si="44">+B128/D128-1</f>
        <v>2.3364164314907843E-2</v>
      </c>
      <c r="G128" s="29">
        <f t="shared" ref="G128:G143" si="45">+B128/E128-1</f>
        <v>1.9805230331546131E-2</v>
      </c>
      <c r="H128">
        <v>2122.41</v>
      </c>
      <c r="I128">
        <v>2099.1799999999998</v>
      </c>
      <c r="J128" s="29">
        <f t="shared" si="43"/>
        <v>-1.0945104857214227E-2</v>
      </c>
      <c r="K128">
        <f t="shared" si="36"/>
        <v>1</v>
      </c>
      <c r="L128">
        <f t="shared" si="37"/>
        <v>2</v>
      </c>
    </row>
    <row r="129" spans="1:13">
      <c r="A129" s="1">
        <v>42584</v>
      </c>
      <c r="B129">
        <v>9.32</v>
      </c>
      <c r="C129" s="29">
        <f t="shared" si="35"/>
        <v>0</v>
      </c>
      <c r="D129" s="30">
        <f t="shared" si="41"/>
        <v>9.2000810745148112</v>
      </c>
      <c r="F129" s="29">
        <f t="shared" si="44"/>
        <v>1.3034550947314649E-2</v>
      </c>
      <c r="G129" s="29"/>
      <c r="H129">
        <v>2099.1799999999998</v>
      </c>
      <c r="I129">
        <v>2113.21</v>
      </c>
      <c r="J129" s="29">
        <f t="shared" ref="J129:J142" si="46">+I129/H129-1</f>
        <v>6.6835621528407163E-3</v>
      </c>
      <c r="K129">
        <f t="shared" si="36"/>
        <v>2</v>
      </c>
      <c r="L129">
        <f t="shared" si="37"/>
        <v>3</v>
      </c>
    </row>
    <row r="130" spans="1:13">
      <c r="A130" s="1">
        <v>42585</v>
      </c>
      <c r="B130">
        <v>9.24</v>
      </c>
      <c r="C130" s="29">
        <f t="shared" si="35"/>
        <v>-8.5836909871245259E-3</v>
      </c>
      <c r="D130" s="30"/>
      <c r="E130">
        <v>9.1809999999999992</v>
      </c>
      <c r="F130" s="29"/>
      <c r="G130" s="29">
        <f t="shared" si="45"/>
        <v>6.4263152162074011E-3</v>
      </c>
      <c r="H130">
        <v>2113.21</v>
      </c>
      <c r="I130">
        <v>2108.31</v>
      </c>
      <c r="J130" s="29">
        <f t="shared" si="46"/>
        <v>-2.3187473085969357E-3</v>
      </c>
      <c r="K130">
        <f t="shared" ref="K130:K135" si="47">WEEKDAY(A130,2)</f>
        <v>3</v>
      </c>
      <c r="L130">
        <f t="shared" ref="L130:L136" si="48">K131</f>
        <v>4</v>
      </c>
    </row>
    <row r="131" spans="1:13">
      <c r="A131" s="1">
        <v>42586</v>
      </c>
      <c r="B131">
        <v>9.2799999999999994</v>
      </c>
      <c r="C131" s="29">
        <f t="shared" si="35"/>
        <v>4.3290043290042934E-3</v>
      </c>
      <c r="D131" s="30">
        <f t="shared" si="41"/>
        <v>9.2739287154166128</v>
      </c>
      <c r="E131">
        <v>9.2629999999999999</v>
      </c>
      <c r="F131" s="29">
        <f t="shared" si="44"/>
        <v>6.5466155387783331E-4</v>
      </c>
      <c r="G131" s="29">
        <f t="shared" si="45"/>
        <v>1.8352585555434509E-3</v>
      </c>
      <c r="H131">
        <v>2108.31</v>
      </c>
      <c r="I131">
        <v>2129.65</v>
      </c>
      <c r="J131" s="29">
        <f t="shared" si="46"/>
        <v>1.012185115092179E-2</v>
      </c>
      <c r="K131">
        <f t="shared" si="47"/>
        <v>4</v>
      </c>
      <c r="L131">
        <f t="shared" si="48"/>
        <v>5</v>
      </c>
    </row>
    <row r="132" spans="1:13">
      <c r="A132" s="1">
        <v>42587</v>
      </c>
      <c r="B132">
        <v>9.27</v>
      </c>
      <c r="C132" s="29">
        <f t="shared" si="35"/>
        <v>-1.0775862068965747E-3</v>
      </c>
      <c r="D132" s="30">
        <f t="shared" si="41"/>
        <v>9.1733994553095588</v>
      </c>
      <c r="F132" s="29">
        <f t="shared" si="44"/>
        <v>1.0530506728836375E-2</v>
      </c>
      <c r="G132" s="29"/>
      <c r="H132">
        <v>2129.65</v>
      </c>
      <c r="I132">
        <v>2109.0500000000002</v>
      </c>
      <c r="J132" s="29">
        <f t="shared" si="46"/>
        <v>-9.6729509543821424E-3</v>
      </c>
      <c r="K132">
        <f t="shared" si="47"/>
        <v>5</v>
      </c>
      <c r="L132">
        <f t="shared" si="48"/>
        <v>1</v>
      </c>
    </row>
    <row r="133" spans="1:13">
      <c r="A133" s="1">
        <v>42590</v>
      </c>
      <c r="B133">
        <v>9.36</v>
      </c>
      <c r="C133" s="29">
        <f t="shared" si="35"/>
        <v>9.7087378640776656E-3</v>
      </c>
      <c r="D133" s="30"/>
      <c r="E133">
        <v>9.2230000000000008</v>
      </c>
      <c r="F133" s="29"/>
      <c r="G133" s="29">
        <f t="shared" si="45"/>
        <v>1.4854168925512168E-2</v>
      </c>
      <c r="H133">
        <v>2109.0500000000002</v>
      </c>
      <c r="I133">
        <v>2130.59</v>
      </c>
      <c r="J133" s="29">
        <f t="shared" si="46"/>
        <v>1.0213129133970211E-2</v>
      </c>
      <c r="K133">
        <f t="shared" si="47"/>
        <v>1</v>
      </c>
      <c r="L133">
        <f t="shared" si="48"/>
        <v>2</v>
      </c>
    </row>
    <row r="134" spans="1:13">
      <c r="A134" s="1">
        <v>42591</v>
      </c>
      <c r="B134">
        <v>9.4</v>
      </c>
      <c r="C134" s="29">
        <f t="shared" si="35"/>
        <v>4.2735042735044804E-3</v>
      </c>
      <c r="D134" s="30">
        <f t="shared" si="41"/>
        <v>9.3265027527586248</v>
      </c>
      <c r="E134">
        <v>9.3279999999999994</v>
      </c>
      <c r="F134" s="29">
        <f t="shared" si="44"/>
        <v>7.8804723688776779E-3</v>
      </c>
      <c r="G134" s="29">
        <f t="shared" si="45"/>
        <v>7.718696397941871E-3</v>
      </c>
      <c r="H134">
        <v>2130.59</v>
      </c>
      <c r="I134">
        <v>2154.5</v>
      </c>
      <c r="J134" s="29">
        <f t="shared" si="46"/>
        <v>1.1222243603884241E-2</v>
      </c>
      <c r="K134">
        <f t="shared" si="47"/>
        <v>2</v>
      </c>
      <c r="L134">
        <f t="shared" si="48"/>
        <v>3</v>
      </c>
    </row>
    <row r="135" spans="1:13">
      <c r="A135" s="1">
        <v>42592</v>
      </c>
      <c r="B135">
        <v>9.2899999999999991</v>
      </c>
      <c r="C135" s="29">
        <f t="shared" si="35"/>
        <v>-1.1702127659574568E-2</v>
      </c>
      <c r="D135" s="30">
        <f t="shared" si="41"/>
        <v>9.2522330006962168</v>
      </c>
      <c r="E135">
        <v>9.2739999999999991</v>
      </c>
      <c r="F135" s="29">
        <f t="shared" si="44"/>
        <v>4.0819334425474807E-3</v>
      </c>
      <c r="G135" s="29">
        <f t="shared" si="45"/>
        <v>1.7252533965925743E-3</v>
      </c>
      <c r="H135">
        <v>2154.5</v>
      </c>
      <c r="I135">
        <v>2137</v>
      </c>
      <c r="J135" s="29">
        <f t="shared" si="46"/>
        <v>-8.1225342306799897E-3</v>
      </c>
      <c r="K135">
        <f t="shared" si="47"/>
        <v>3</v>
      </c>
      <c r="L135">
        <f t="shared" si="48"/>
        <v>4</v>
      </c>
    </row>
    <row r="136" spans="1:13">
      <c r="A136" s="1">
        <v>42593</v>
      </c>
      <c r="B136">
        <v>9.24</v>
      </c>
      <c r="C136" s="29">
        <f t="shared" ref="C136:C144" si="49">B136/B135-1</f>
        <v>-5.3821313240042246E-3</v>
      </c>
      <c r="D136" s="30">
        <f t="shared" ref="D136:D137" si="50">+E135*(1+J136)</f>
        <v>9.1281851193261581</v>
      </c>
      <c r="E136">
        <v>9.1370000000000005</v>
      </c>
      <c r="F136" s="29">
        <f t="shared" si="44"/>
        <v>1.2249409845677572E-2</v>
      </c>
      <c r="G136" s="29">
        <f t="shared" si="45"/>
        <v>1.1272846667396363E-2</v>
      </c>
      <c r="H136">
        <v>2137</v>
      </c>
      <c r="I136">
        <v>2103.4</v>
      </c>
      <c r="J136" s="29">
        <f t="shared" si="46"/>
        <v>-1.5722976134768363E-2</v>
      </c>
      <c r="K136">
        <f t="shared" ref="K136" si="51">WEEKDAY(A136,2)</f>
        <v>4</v>
      </c>
      <c r="L136">
        <f t="shared" si="48"/>
        <v>5</v>
      </c>
    </row>
    <row r="137" spans="1:13">
      <c r="A137" s="1">
        <v>42594</v>
      </c>
      <c r="B137">
        <v>9.4499999999999993</v>
      </c>
      <c r="C137" s="29">
        <f t="shared" si="49"/>
        <v>2.2727272727272707E-2</v>
      </c>
      <c r="D137" s="30">
        <f t="shared" si="50"/>
        <v>9.2257897118950272</v>
      </c>
      <c r="E137">
        <v>9.2200000000000006</v>
      </c>
      <c r="F137" s="29">
        <f t="shared" si="44"/>
        <v>2.4302557841296979E-2</v>
      </c>
      <c r="G137" s="29">
        <f t="shared" si="45"/>
        <v>2.4945770065075701E-2</v>
      </c>
      <c r="H137">
        <v>2103.4</v>
      </c>
      <c r="I137">
        <v>2123.84</v>
      </c>
      <c r="J137" s="29">
        <f t="shared" si="46"/>
        <v>9.7176000760672565E-3</v>
      </c>
      <c r="K137">
        <f t="shared" ref="K137" si="52">WEEKDAY(A137,2)</f>
        <v>5</v>
      </c>
      <c r="L137">
        <f t="shared" ref="L137" si="53">K138</f>
        <v>1</v>
      </c>
      <c r="M137" t="s">
        <v>428</v>
      </c>
    </row>
    <row r="138" spans="1:13">
      <c r="A138" s="1">
        <v>42597</v>
      </c>
      <c r="B138">
        <v>9.75</v>
      </c>
      <c r="C138" s="29">
        <f t="shared" si="49"/>
        <v>3.1746031746031855E-2</v>
      </c>
      <c r="D138" s="30">
        <f t="shared" ref="D138:D142" si="54">+E137*(1+J138)</f>
        <v>9.5211485799306921</v>
      </c>
      <c r="E138">
        <v>9.5229999999999997</v>
      </c>
      <c r="F138" s="29">
        <f t="shared" ref="F138:F142" si="55">+B138/D138-1</f>
        <v>2.4036114776288198E-2</v>
      </c>
      <c r="G138" s="29">
        <f t="shared" si="45"/>
        <v>2.3837026147222495E-2</v>
      </c>
      <c r="H138">
        <v>2123.84</v>
      </c>
      <c r="I138">
        <v>2193.21</v>
      </c>
      <c r="J138" s="29">
        <f t="shared" si="46"/>
        <v>3.2662535784239832E-2</v>
      </c>
      <c r="K138">
        <f t="shared" ref="K138" si="56">WEEKDAY(A138,2)</f>
        <v>1</v>
      </c>
      <c r="L138">
        <f t="shared" ref="L138" si="57">K139</f>
        <v>2</v>
      </c>
    </row>
    <row r="139" spans="1:13">
      <c r="A139" s="1">
        <v>42598</v>
      </c>
      <c r="B139">
        <v>9.76</v>
      </c>
      <c r="C139" s="29">
        <f t="shared" si="49"/>
        <v>1.0256410256410664E-3</v>
      </c>
      <c r="D139" s="30">
        <f t="shared" si="54"/>
        <v>9.5572586756398152</v>
      </c>
      <c r="E139">
        <v>9.5719999999999992</v>
      </c>
      <c r="F139" s="29">
        <f t="shared" si="55"/>
        <v>2.1213334413239693E-2</v>
      </c>
      <c r="G139" s="29">
        <f t="shared" si="45"/>
        <v>1.9640618470539106E-2</v>
      </c>
      <c r="H139">
        <v>2193.21</v>
      </c>
      <c r="I139">
        <v>2201.1</v>
      </c>
      <c r="J139" s="29">
        <f t="shared" si="46"/>
        <v>3.5974667268523497E-3</v>
      </c>
      <c r="K139">
        <f t="shared" ref="K139" si="58">WEEKDAY(A139,2)</f>
        <v>2</v>
      </c>
      <c r="L139">
        <f t="shared" ref="L139" si="59">K140</f>
        <v>3</v>
      </c>
    </row>
    <row r="140" spans="1:13">
      <c r="A140" s="1">
        <v>42599</v>
      </c>
      <c r="B140">
        <v>9.64</v>
      </c>
      <c r="C140" s="29">
        <f t="shared" si="49"/>
        <v>-1.2295081967213073E-2</v>
      </c>
      <c r="D140" s="30">
        <f t="shared" si="54"/>
        <v>9.6028760165371843</v>
      </c>
      <c r="E140">
        <v>9.6020000000000003</v>
      </c>
      <c r="F140" s="29">
        <f t="shared" si="55"/>
        <v>3.8659234378206619E-3</v>
      </c>
      <c r="G140" s="29">
        <f t="shared" si="45"/>
        <v>3.9575088523224888E-3</v>
      </c>
      <c r="H140">
        <v>2201.1</v>
      </c>
      <c r="I140">
        <v>2208.1999999999998</v>
      </c>
      <c r="J140" s="29">
        <f t="shared" si="46"/>
        <v>3.2256598973239292E-3</v>
      </c>
      <c r="K140">
        <f t="shared" ref="K140" si="60">WEEKDAY(A140,2)</f>
        <v>3</v>
      </c>
      <c r="L140">
        <f t="shared" ref="L140" si="61">K141</f>
        <v>4</v>
      </c>
    </row>
    <row r="141" spans="1:13">
      <c r="A141" s="1">
        <v>42600</v>
      </c>
      <c r="B141">
        <v>9.65</v>
      </c>
      <c r="C141" s="29">
        <f t="shared" si="49"/>
        <v>1.0373443983402453E-3</v>
      </c>
      <c r="D141" s="30">
        <f t="shared" si="54"/>
        <v>9.5732574857349899</v>
      </c>
      <c r="E141">
        <v>9.577</v>
      </c>
      <c r="F141" s="29">
        <f t="shared" si="55"/>
        <v>8.0163428571062845E-3</v>
      </c>
      <c r="G141" s="29">
        <f t="shared" si="45"/>
        <v>7.6224287355122211E-3</v>
      </c>
      <c r="H141">
        <v>2208.1999999999998</v>
      </c>
      <c r="I141">
        <v>2201.59</v>
      </c>
      <c r="J141" s="29">
        <f t="shared" si="46"/>
        <v>-2.9933882800469158E-3</v>
      </c>
      <c r="K141">
        <f t="shared" ref="K141" si="62">WEEKDAY(A141,2)</f>
        <v>4</v>
      </c>
      <c r="L141">
        <f t="shared" ref="L141" si="63">K142</f>
        <v>5</v>
      </c>
    </row>
    <row r="142" spans="1:13">
      <c r="A142" s="1">
        <v>42601</v>
      </c>
      <c r="B142">
        <v>9.59</v>
      </c>
      <c r="C142" s="29">
        <f t="shared" si="49"/>
        <v>-6.2176165803109473E-3</v>
      </c>
      <c r="D142" s="30">
        <f t="shared" si="54"/>
        <v>9.5899196126435875</v>
      </c>
      <c r="E142">
        <v>9.5709999999999997</v>
      </c>
      <c r="F142" s="29">
        <f t="shared" si="55"/>
        <v>8.3824849070879281E-6</v>
      </c>
      <c r="G142" s="29">
        <f t="shared" si="45"/>
        <v>1.9851635147842828E-3</v>
      </c>
      <c r="H142">
        <v>2201.59</v>
      </c>
      <c r="I142">
        <v>2204.56</v>
      </c>
      <c r="J142" s="29">
        <f t="shared" si="46"/>
        <v>1.3490250228243017E-3</v>
      </c>
      <c r="K142">
        <f t="shared" ref="K142" si="64">WEEKDAY(A142,2)</f>
        <v>5</v>
      </c>
      <c r="L142">
        <f t="shared" ref="L142" si="65">K143</f>
        <v>1</v>
      </c>
    </row>
    <row r="143" spans="1:13">
      <c r="A143" s="1">
        <v>42604</v>
      </c>
      <c r="B143">
        <v>9.4600000000000009</v>
      </c>
      <c r="C143" s="29">
        <f t="shared" si="49"/>
        <v>-1.3555787278414888E-2</v>
      </c>
      <c r="D143" s="30">
        <f t="shared" ref="D143:D144" si="66">+E142*(1+J143)</f>
        <v>9.409671499074646</v>
      </c>
      <c r="E143">
        <v>9.3770000000000007</v>
      </c>
      <c r="F143" s="29">
        <f t="shared" ref="F143" si="67">+B143/D143-1</f>
        <v>5.3485927675906986E-3</v>
      </c>
      <c r="G143" s="29">
        <f t="shared" si="45"/>
        <v>8.8514450250614107E-3</v>
      </c>
      <c r="H143">
        <v>2204.56</v>
      </c>
      <c r="I143">
        <v>2167.4</v>
      </c>
      <c r="J143" s="29">
        <f t="shared" ref="J143:J148" si="68">+I143/H143-1</f>
        <v>-1.6855971259571056E-2</v>
      </c>
      <c r="K143">
        <f t="shared" ref="K143:K144" si="69">WEEKDAY(A143,2)</f>
        <v>1</v>
      </c>
      <c r="L143">
        <f t="shared" ref="L143:L144" si="70">K144</f>
        <v>2</v>
      </c>
    </row>
    <row r="144" spans="1:13">
      <c r="A144" s="1">
        <v>42605</v>
      </c>
      <c r="B144">
        <v>9.4700000000000006</v>
      </c>
      <c r="C144" s="29">
        <f t="shared" si="49"/>
        <v>1.0570824524311906E-3</v>
      </c>
      <c r="D144" s="30">
        <f t="shared" si="66"/>
        <v>9.406246341238349</v>
      </c>
      <c r="E144">
        <v>9.4280000000000008</v>
      </c>
      <c r="F144" s="29">
        <f t="shared" ref="F144" si="71">+B144/D144-1</f>
        <v>6.7778002455820552E-3</v>
      </c>
      <c r="G144" s="29">
        <f t="shared" ref="G144:G148" si="72">+B144/E144-1</f>
        <v>4.4548154433601272E-3</v>
      </c>
      <c r="H144">
        <v>2167.4</v>
      </c>
      <c r="I144">
        <v>2174.16</v>
      </c>
      <c r="J144" s="29">
        <f t="shared" si="68"/>
        <v>3.1189443572943176E-3</v>
      </c>
      <c r="K144">
        <f t="shared" si="69"/>
        <v>2</v>
      </c>
      <c r="L144">
        <f t="shared" si="70"/>
        <v>3</v>
      </c>
    </row>
    <row r="145" spans="1:12">
      <c r="A145" s="1">
        <v>42606</v>
      </c>
      <c r="B145">
        <v>9.5</v>
      </c>
      <c r="C145" s="29">
        <f t="shared" ref="C145:C158" si="73">B145/B144-1</f>
        <v>3.1678986272438703E-3</v>
      </c>
      <c r="D145" s="30">
        <f t="shared" ref="D145:D152" si="74">+E144*(1+J145)</f>
        <v>9.5060983368289378</v>
      </c>
      <c r="E145">
        <v>9.4879999999999995</v>
      </c>
      <c r="F145" s="29">
        <f t="shared" ref="F145:F148" si="75">+B145/D145-1</f>
        <v>-6.4151838250103843E-4</v>
      </c>
      <c r="G145" s="29">
        <f t="shared" si="72"/>
        <v>1.264755480607116E-3</v>
      </c>
      <c r="H145">
        <v>2174.16</v>
      </c>
      <c r="I145">
        <v>2192.17</v>
      </c>
      <c r="J145" s="29">
        <f t="shared" si="68"/>
        <v>8.2836589763404245E-3</v>
      </c>
      <c r="K145">
        <f t="shared" ref="K145" si="76">WEEKDAY(A145,2)</f>
        <v>3</v>
      </c>
      <c r="L145">
        <f t="shared" ref="L145" si="77">K146</f>
        <v>4</v>
      </c>
    </row>
    <row r="146" spans="1:12">
      <c r="A146" s="1">
        <v>42607</v>
      </c>
      <c r="B146">
        <v>9.43</v>
      </c>
      <c r="C146" s="29">
        <f t="shared" si="73"/>
        <v>-7.3684210526315796E-3</v>
      </c>
      <c r="D146" s="30">
        <f t="shared" si="74"/>
        <v>9.4381832065943776</v>
      </c>
      <c r="E146">
        <v>9.4339999999999993</v>
      </c>
      <c r="F146" s="29">
        <f t="shared" si="75"/>
        <v>-8.6703197164683665E-4</v>
      </c>
      <c r="G146" s="29">
        <f t="shared" si="72"/>
        <v>-4.2399830400674521E-4</v>
      </c>
      <c r="H146">
        <v>2192.17</v>
      </c>
      <c r="I146">
        <v>2180.66</v>
      </c>
      <c r="J146" s="29">
        <f t="shared" si="68"/>
        <v>-5.2505052071692981E-3</v>
      </c>
      <c r="K146">
        <f t="shared" ref="K146" si="78">WEEKDAY(A146,2)</f>
        <v>4</v>
      </c>
      <c r="L146">
        <f t="shared" ref="L146" si="79">K147</f>
        <v>5</v>
      </c>
    </row>
    <row r="147" spans="1:12">
      <c r="A147" s="1">
        <v>42608</v>
      </c>
      <c r="B147">
        <v>9.44</v>
      </c>
      <c r="C147" s="29">
        <f t="shared" si="73"/>
        <v>1.0604453870626251E-3</v>
      </c>
      <c r="D147" s="30">
        <f t="shared" si="74"/>
        <v>9.4733252776682288</v>
      </c>
      <c r="E147">
        <v>9.4619999999999997</v>
      </c>
      <c r="F147" s="29">
        <f t="shared" si="75"/>
        <v>-3.5178014785144374E-3</v>
      </c>
      <c r="G147" s="29">
        <f t="shared" si="72"/>
        <v>-2.3250898330162695E-3</v>
      </c>
      <c r="H147">
        <v>2180.66</v>
      </c>
      <c r="I147">
        <v>2189.75</v>
      </c>
      <c r="J147" s="29">
        <f t="shared" si="68"/>
        <v>4.1684627589813061E-3</v>
      </c>
      <c r="K147">
        <f t="shared" ref="K147" si="80">WEEKDAY(A147,2)</f>
        <v>5</v>
      </c>
      <c r="L147">
        <f t="shared" ref="L147" si="81">K148</f>
        <v>1</v>
      </c>
    </row>
    <row r="148" spans="1:12">
      <c r="A148" s="1">
        <v>42611</v>
      </c>
      <c r="B148">
        <v>9.48</v>
      </c>
      <c r="C148" s="29">
        <f t="shared" si="73"/>
        <v>4.237288135593209E-3</v>
      </c>
      <c r="D148" s="30">
        <f t="shared" si="74"/>
        <v>9.476907592190889</v>
      </c>
      <c r="E148">
        <v>9.4619999999999997</v>
      </c>
      <c r="F148" s="29">
        <f t="shared" si="75"/>
        <v>3.2630979874270771E-4</v>
      </c>
      <c r="G148" s="29">
        <f t="shared" si="72"/>
        <v>1.9023462270133518E-3</v>
      </c>
      <c r="H148">
        <v>2189.75</v>
      </c>
      <c r="I148">
        <v>2193.1999999999998</v>
      </c>
      <c r="J148" s="29">
        <f t="shared" si="68"/>
        <v>1.5755223198994361E-3</v>
      </c>
      <c r="K148">
        <f t="shared" ref="K148" si="82">WEEKDAY(A148,2)</f>
        <v>1</v>
      </c>
      <c r="L148">
        <f t="shared" ref="L148" si="83">K149</f>
        <v>2</v>
      </c>
    </row>
    <row r="149" spans="1:12">
      <c r="A149" s="1">
        <v>42612</v>
      </c>
      <c r="B149">
        <v>9.51</v>
      </c>
      <c r="C149" s="29">
        <f t="shared" si="73"/>
        <v>3.1645569620253333E-3</v>
      </c>
      <c r="D149" s="30">
        <f t="shared" si="74"/>
        <v>9.472052188582893</v>
      </c>
      <c r="E149">
        <v>9.4619999999999997</v>
      </c>
      <c r="F149" s="29">
        <f t="shared" ref="F149:F150" si="84">+B149/D149-1</f>
        <v>4.0062924761803398E-3</v>
      </c>
      <c r="G149" s="29">
        <f t="shared" ref="G149:G150" si="85">+B149/E149-1</f>
        <v>5.0729232720354567E-3</v>
      </c>
      <c r="H149">
        <v>2193.1999999999998</v>
      </c>
      <c r="I149">
        <v>2195.5300000000002</v>
      </c>
      <c r="J149" s="29">
        <f t="shared" ref="J149:J154" si="86">+I149/H149-1</f>
        <v>1.0623746124385214E-3</v>
      </c>
      <c r="K149">
        <f t="shared" ref="K149" si="87">WEEKDAY(A149,2)</f>
        <v>2</v>
      </c>
      <c r="L149">
        <f t="shared" ref="L149" si="88">K150</f>
        <v>3</v>
      </c>
    </row>
    <row r="150" spans="1:12">
      <c r="A150" s="1">
        <v>42613</v>
      </c>
      <c r="B150">
        <v>9.5</v>
      </c>
      <c r="C150" s="29">
        <f t="shared" si="73"/>
        <v>-1.051524710830698E-3</v>
      </c>
      <c r="D150" s="30">
        <f t="shared" si="74"/>
        <v>9.4457525608850705</v>
      </c>
      <c r="E150">
        <v>9.4529999999999994</v>
      </c>
      <c r="F150" s="29">
        <f t="shared" si="84"/>
        <v>5.7430510449287819E-3</v>
      </c>
      <c r="G150" s="29">
        <f t="shared" si="85"/>
        <v>4.9719665714589301E-3</v>
      </c>
      <c r="H150">
        <v>2195.5300000000002</v>
      </c>
      <c r="I150">
        <v>2191.7600000000002</v>
      </c>
      <c r="J150" s="29">
        <f t="shared" si="86"/>
        <v>-1.7171252499396106E-3</v>
      </c>
      <c r="K150">
        <f t="shared" ref="K150:K151" si="89">WEEKDAY(A150,2)</f>
        <v>3</v>
      </c>
      <c r="L150">
        <f t="shared" ref="L150:L151" si="90">K151</f>
        <v>4</v>
      </c>
    </row>
    <row r="151" spans="1:12">
      <c r="A151" s="1">
        <v>42614</v>
      </c>
      <c r="B151">
        <v>9.41</v>
      </c>
      <c r="C151" s="29">
        <f t="shared" si="73"/>
        <v>-9.4736842105263008E-3</v>
      </c>
      <c r="D151" s="30">
        <f t="shared" si="74"/>
        <v>9.4080156997116458</v>
      </c>
      <c r="E151">
        <v>9.4079999999999995</v>
      </c>
      <c r="F151" s="29">
        <f t="shared" ref="F151" si="91">+B151/D151-1</f>
        <v>2.1091592017796756E-4</v>
      </c>
      <c r="G151" s="29">
        <f t="shared" ref="G151" si="92">+B151/E151-1</f>
        <v>2.1258503401377915E-4</v>
      </c>
      <c r="H151">
        <v>2191.7600000000002</v>
      </c>
      <c r="I151">
        <v>2181.33</v>
      </c>
      <c r="J151" s="29">
        <f t="shared" si="86"/>
        <v>-4.7587327079608999E-3</v>
      </c>
      <c r="K151">
        <f t="shared" si="89"/>
        <v>4</v>
      </c>
      <c r="L151">
        <f t="shared" si="90"/>
        <v>5</v>
      </c>
    </row>
    <row r="152" spans="1:12">
      <c r="A152" s="1">
        <v>42615</v>
      </c>
      <c r="B152">
        <v>9.43</v>
      </c>
      <c r="C152" s="29">
        <f t="shared" si="73"/>
        <v>2.1253985122209329E-3</v>
      </c>
      <c r="D152" s="30">
        <f t="shared" si="74"/>
        <v>9.3628432561785697</v>
      </c>
      <c r="E152">
        <v>9.3620000000000001</v>
      </c>
      <c r="F152" s="29">
        <f t="shared" ref="F152" si="93">+B152/D152-1</f>
        <v>7.1726869695392104E-3</v>
      </c>
      <c r="G152" s="29">
        <f t="shared" ref="G152:G156" si="94">+B152/E152-1</f>
        <v>7.2634052552873474E-3</v>
      </c>
      <c r="H152">
        <v>2181.33</v>
      </c>
      <c r="I152">
        <v>2170.86</v>
      </c>
      <c r="J152" s="29">
        <f t="shared" si="86"/>
        <v>-4.7998239606110715E-3</v>
      </c>
      <c r="K152">
        <f t="shared" ref="K152" si="95">WEEKDAY(A152,2)</f>
        <v>5</v>
      </c>
      <c r="L152">
        <f t="shared" ref="L152" si="96">K153</f>
        <v>1</v>
      </c>
    </row>
    <row r="153" spans="1:12">
      <c r="A153" s="1">
        <v>42618</v>
      </c>
      <c r="B153">
        <v>9.4600000000000009</v>
      </c>
      <c r="C153" s="29">
        <f t="shared" si="73"/>
        <v>3.1813361611878754E-3</v>
      </c>
      <c r="D153" s="30">
        <f t="shared" ref="D153:D158" si="97">+E152*(1+J153)</f>
        <v>9.4130177809715967</v>
      </c>
      <c r="E153">
        <v>9.4139999999999997</v>
      </c>
      <c r="F153" s="29">
        <f t="shared" ref="F153:F156" si="98">+B153/D153-1</f>
        <v>4.9911962477515726E-3</v>
      </c>
      <c r="G153" s="29">
        <f t="shared" si="94"/>
        <v>4.8863394943701177E-3</v>
      </c>
      <c r="H153">
        <v>2170.86</v>
      </c>
      <c r="I153">
        <v>2182.69</v>
      </c>
      <c r="J153" s="29">
        <f t="shared" si="86"/>
        <v>5.4494532120910044E-3</v>
      </c>
      <c r="K153">
        <f t="shared" ref="K153" si="99">WEEKDAY(A153,2)</f>
        <v>1</v>
      </c>
      <c r="L153">
        <f t="shared" ref="L153" si="100">K154</f>
        <v>2</v>
      </c>
    </row>
    <row r="154" spans="1:12">
      <c r="A154" s="1">
        <v>42619</v>
      </c>
      <c r="B154">
        <v>9.6199999999999992</v>
      </c>
      <c r="C154" s="29">
        <f t="shared" si="73"/>
        <v>1.6913319238900382E-2</v>
      </c>
      <c r="D154" s="30">
        <f t="shared" si="97"/>
        <v>9.5871680174463627</v>
      </c>
      <c r="E154">
        <v>9.5850000000000009</v>
      </c>
      <c r="F154" s="29">
        <f t="shared" si="98"/>
        <v>3.4245756926227777E-3</v>
      </c>
      <c r="G154" s="29">
        <f t="shared" si="94"/>
        <v>3.6515388628062251E-3</v>
      </c>
      <c r="H154">
        <v>2182.69</v>
      </c>
      <c r="I154">
        <v>2222.84</v>
      </c>
      <c r="J154" s="29">
        <f t="shared" si="86"/>
        <v>1.8394733104563743E-2</v>
      </c>
      <c r="K154">
        <f t="shared" ref="K154" si="101">WEEKDAY(A154,2)</f>
        <v>2</v>
      </c>
      <c r="L154">
        <f t="shared" ref="L154" si="102">K155</f>
        <v>3</v>
      </c>
    </row>
    <row r="155" spans="1:12">
      <c r="A155" s="1">
        <v>42620</v>
      </c>
      <c r="B155">
        <v>9.6</v>
      </c>
      <c r="C155" s="29">
        <f t="shared" si="73"/>
        <v>-2.0790020790020236E-3</v>
      </c>
      <c r="D155" s="30">
        <f t="shared" si="97"/>
        <v>9.5384729670151707</v>
      </c>
      <c r="E155">
        <v>9.5660000000000007</v>
      </c>
      <c r="F155" s="29">
        <f t="shared" si="98"/>
        <v>6.4504070198232455E-3</v>
      </c>
      <c r="G155" s="29">
        <f t="shared" si="94"/>
        <v>3.5542546518920748E-3</v>
      </c>
      <c r="H155">
        <v>2222.84</v>
      </c>
      <c r="I155">
        <v>2212.0500000000002</v>
      </c>
      <c r="J155" s="29">
        <f t="shared" ref="J155" si="103">+I155/H155-1</f>
        <v>-4.8541505461481282E-3</v>
      </c>
      <c r="K155">
        <f t="shared" ref="K155" si="104">WEEKDAY(A155,2)</f>
        <v>3</v>
      </c>
      <c r="L155">
        <f t="shared" ref="L155" si="105">K156</f>
        <v>4</v>
      </c>
    </row>
    <row r="156" spans="1:12">
      <c r="A156" s="1">
        <v>42621</v>
      </c>
      <c r="B156">
        <v>9.64</v>
      </c>
      <c r="C156" s="29">
        <f t="shared" si="73"/>
        <v>4.1666666666668739E-3</v>
      </c>
      <c r="D156" s="30">
        <f t="shared" si="97"/>
        <v>9.6153857372120886</v>
      </c>
      <c r="E156">
        <v>9.6110000000000007</v>
      </c>
      <c r="F156" s="29">
        <f t="shared" si="98"/>
        <v>2.5598830312811849E-3</v>
      </c>
      <c r="G156" s="29">
        <f t="shared" si="94"/>
        <v>3.0173759234211062E-3</v>
      </c>
      <c r="H156">
        <v>2212.0500000000002</v>
      </c>
      <c r="I156">
        <v>2223.4699999999998</v>
      </c>
      <c r="J156" s="29">
        <f t="shared" ref="J156" si="106">+I156/H156-1</f>
        <v>5.1626319477406923E-3</v>
      </c>
      <c r="K156">
        <f t="shared" ref="K156" si="107">WEEKDAY(A156,2)</f>
        <v>4</v>
      </c>
      <c r="L156">
        <f t="shared" ref="L156" si="108">K157</f>
        <v>5</v>
      </c>
    </row>
    <row r="157" spans="1:12">
      <c r="A157" s="1">
        <v>42622</v>
      </c>
      <c r="B157">
        <v>9.5399999999999991</v>
      </c>
      <c r="C157" s="29">
        <f t="shared" si="73"/>
        <v>-1.0373443983402675E-2</v>
      </c>
      <c r="D157" s="30">
        <f t="shared" si="97"/>
        <v>9.5223882804805111</v>
      </c>
      <c r="E157">
        <v>9.5009999999999994</v>
      </c>
      <c r="F157" s="29">
        <f t="shared" ref="F157:F159" si="109">+B157/D157-1</f>
        <v>1.8495065524255505E-3</v>
      </c>
      <c r="G157" s="29">
        <f t="shared" ref="G157:G176" si="110">+B157/E157-1</f>
        <v>4.1048310704137059E-3</v>
      </c>
      <c r="H157">
        <v>2223.4699999999998</v>
      </c>
      <c r="I157">
        <v>2202.9699999999998</v>
      </c>
      <c r="J157" s="29">
        <f t="shared" ref="J157:J218" si="111">+I157/H157-1</f>
        <v>-9.2198230693465444E-3</v>
      </c>
      <c r="K157">
        <f t="shared" ref="K157:K158" si="112">WEEKDAY(A157,2)</f>
        <v>5</v>
      </c>
      <c r="L157">
        <f t="shared" ref="L157:L158" si="113">K158</f>
        <v>1</v>
      </c>
    </row>
    <row r="158" spans="1:12">
      <c r="A158" s="1">
        <v>42625</v>
      </c>
      <c r="B158">
        <v>9.31</v>
      </c>
      <c r="C158" s="29">
        <f t="shared" si="73"/>
        <v>-2.4109014675052221E-2</v>
      </c>
      <c r="D158" s="30">
        <f t="shared" si="97"/>
        <v>9.2534013445484948</v>
      </c>
      <c r="E158">
        <v>9.2530000000000001</v>
      </c>
      <c r="F158" s="29">
        <f t="shared" si="109"/>
        <v>6.1165244372383132E-3</v>
      </c>
      <c r="G158" s="29">
        <f t="shared" si="110"/>
        <v>6.1601642710473747E-3</v>
      </c>
      <c r="H158">
        <v>2202.9699999999998</v>
      </c>
      <c r="I158">
        <v>2145.56</v>
      </c>
      <c r="J158" s="29">
        <f t="shared" si="111"/>
        <v>-2.6060273176666038E-2</v>
      </c>
      <c r="K158">
        <f t="shared" si="112"/>
        <v>1</v>
      </c>
      <c r="L158">
        <f t="shared" si="113"/>
        <v>2</v>
      </c>
    </row>
    <row r="159" spans="1:12">
      <c r="A159" s="1">
        <v>42626</v>
      </c>
      <c r="B159">
        <v>9.2899999999999991</v>
      </c>
      <c r="C159" s="29">
        <f t="shared" ref="C159" si="114">B159/B158-1</f>
        <v>-2.1482277121376292E-3</v>
      </c>
      <c r="D159" s="30">
        <f t="shared" ref="D159" si="115">+E158*(1+J159)</f>
        <v>9.2166209187036419</v>
      </c>
      <c r="E159">
        <v>9.2550000000000008</v>
      </c>
      <c r="F159" s="29">
        <f t="shared" si="109"/>
        <v>7.9616034926039969E-3</v>
      </c>
      <c r="G159" s="29">
        <f t="shared" si="110"/>
        <v>3.7817396002159942E-3</v>
      </c>
      <c r="H159">
        <f>I159+8.47</f>
        <v>2154.3399999999997</v>
      </c>
      <c r="I159">
        <v>2145.87</v>
      </c>
      <c r="J159" s="29">
        <f t="shared" si="111"/>
        <v>-3.9315985406201959E-3</v>
      </c>
      <c r="K159">
        <f t="shared" ref="K159:K160" si="116">WEEKDAY(A159,2)</f>
        <v>2</v>
      </c>
      <c r="L159">
        <f t="shared" ref="L159:L160" si="117">K160</f>
        <v>3</v>
      </c>
    </row>
    <row r="160" spans="1:12">
      <c r="A160" s="1">
        <v>42627</v>
      </c>
      <c r="B160">
        <v>9.25</v>
      </c>
      <c r="C160" s="29">
        <f t="shared" ref="C160" si="118">B160/B159-1</f>
        <v>-4.3057050592033574E-3</v>
      </c>
      <c r="D160" s="30">
        <f t="shared" ref="D160" si="119">+E159*(1+J160)</f>
        <v>9.2493500538243243</v>
      </c>
      <c r="E160">
        <v>9.2629999999999999</v>
      </c>
      <c r="F160" s="29">
        <f t="shared" ref="F160:F176" si="120">+B160/D160-1</f>
        <v>7.0269388864563354E-5</v>
      </c>
      <c r="G160" s="29">
        <f t="shared" si="110"/>
        <v>-1.4034330130626715E-3</v>
      </c>
      <c r="H160">
        <v>2145.87</v>
      </c>
      <c r="I160">
        <v>2144.56</v>
      </c>
      <c r="J160" s="29">
        <f t="shared" si="111"/>
        <v>-6.1047500547561917E-4</v>
      </c>
      <c r="K160">
        <f t="shared" si="116"/>
        <v>3</v>
      </c>
      <c r="L160">
        <f t="shared" si="117"/>
        <v>4</v>
      </c>
    </row>
    <row r="161" spans="1:12">
      <c r="A161" s="1">
        <v>42628</v>
      </c>
      <c r="B161">
        <v>9.3000000000000007</v>
      </c>
      <c r="C161" s="29">
        <f t="shared" ref="C161:C185" si="121">B161/B160-1</f>
        <v>5.4054054054055722E-3</v>
      </c>
      <c r="D161" s="30">
        <f>+E160*(1+J161)</f>
        <v>9.2629999999999999</v>
      </c>
      <c r="E161" s="31">
        <v>9.2629999999999999</v>
      </c>
      <c r="F161" s="29">
        <f t="shared" si="120"/>
        <v>3.9943862679479025E-3</v>
      </c>
      <c r="G161" s="42">
        <f t="shared" si="110"/>
        <v>3.9943862679479025E-3</v>
      </c>
      <c r="H161">
        <v>2144.56</v>
      </c>
      <c r="I161">
        <v>2144.56</v>
      </c>
      <c r="J161" s="29">
        <f t="shared" si="111"/>
        <v>0</v>
      </c>
      <c r="K161">
        <f t="shared" ref="K161:K164" si="122">WEEKDAY(A161,2)</f>
        <v>4</v>
      </c>
      <c r="L161">
        <f t="shared" ref="L161:L164" si="123">K162</f>
        <v>1</v>
      </c>
    </row>
    <row r="162" spans="1:12">
      <c r="A162" s="1">
        <v>42632</v>
      </c>
      <c r="B162">
        <v>9.3800000000000008</v>
      </c>
      <c r="C162" s="29">
        <f t="shared" si="121"/>
        <v>8.6021505376343566E-3</v>
      </c>
      <c r="D162" s="38">
        <f>+E161*(1+J162)</f>
        <v>9.3478347051585597</v>
      </c>
      <c r="E162">
        <v>9.3659999999999997</v>
      </c>
      <c r="F162" s="42">
        <f t="shared" si="120"/>
        <v>3.4409353455608915E-3</v>
      </c>
      <c r="G162" s="29">
        <f t="shared" si="110"/>
        <v>1.494768310911887E-3</v>
      </c>
      <c r="H162">
        <v>2145.56</v>
      </c>
      <c r="I162">
        <v>2165.21</v>
      </c>
      <c r="J162" s="29">
        <f t="shared" si="111"/>
        <v>9.1584481440742938E-3</v>
      </c>
      <c r="K162">
        <f t="shared" si="122"/>
        <v>1</v>
      </c>
      <c r="L162">
        <f t="shared" si="123"/>
        <v>2</v>
      </c>
    </row>
    <row r="163" spans="1:12">
      <c r="A163" s="1">
        <v>42633</v>
      </c>
      <c r="B163">
        <v>9.35</v>
      </c>
      <c r="C163" s="29">
        <f t="shared" si="121"/>
        <v>-3.1982942430704986E-3</v>
      </c>
      <c r="D163" s="45">
        <f>+E162*(1+J163)</f>
        <v>9.3366719071129349</v>
      </c>
      <c r="E163">
        <v>9.33</v>
      </c>
      <c r="F163" s="79">
        <f t="shared" si="120"/>
        <v>1.4274993294891569E-3</v>
      </c>
      <c r="G163" s="29">
        <f t="shared" si="110"/>
        <v>2.143622722400762E-3</v>
      </c>
      <c r="H163">
        <v>2165.21</v>
      </c>
      <c r="I163">
        <v>2158.4299999999998</v>
      </c>
      <c r="J163" s="29">
        <f t="shared" si="111"/>
        <v>-3.1313359905045246E-3</v>
      </c>
      <c r="K163">
        <f t="shared" si="122"/>
        <v>2</v>
      </c>
      <c r="L163">
        <f t="shared" si="123"/>
        <v>3</v>
      </c>
    </row>
    <row r="164" spans="1:12">
      <c r="A164" s="1">
        <v>42634</v>
      </c>
      <c r="B164">
        <v>9.3699999999999992</v>
      </c>
      <c r="C164" s="29">
        <f t="shared" si="121"/>
        <v>2.1390374331551332E-3</v>
      </c>
      <c r="D164" s="45">
        <f t="shared" ref="D164:D185" si="124">+E163*(1+J164)</f>
        <v>9.3459935693999814</v>
      </c>
      <c r="E164">
        <v>9.33</v>
      </c>
      <c r="F164" s="79">
        <f t="shared" si="120"/>
        <v>2.5686333316790044E-3</v>
      </c>
      <c r="G164" s="29">
        <f t="shared" si="110"/>
        <v>4.287245444801524E-3</v>
      </c>
      <c r="H164">
        <v>2158.4299999999998</v>
      </c>
      <c r="I164">
        <v>2162.13</v>
      </c>
      <c r="J164" s="29">
        <f t="shared" si="111"/>
        <v>1.7142089389048376E-3</v>
      </c>
      <c r="K164">
        <f t="shared" si="122"/>
        <v>3</v>
      </c>
      <c r="L164">
        <f t="shared" si="123"/>
        <v>4</v>
      </c>
    </row>
    <row r="165" spans="1:12">
      <c r="A165" s="1">
        <v>42635</v>
      </c>
      <c r="B165">
        <v>9.3800000000000008</v>
      </c>
      <c r="C165" s="29">
        <f t="shared" si="121"/>
        <v>1.0672358591250486E-3</v>
      </c>
      <c r="D165" s="45">
        <f t="shared" si="124"/>
        <v>9.3571425399952819</v>
      </c>
      <c r="E165">
        <v>9.3689999999999998</v>
      </c>
      <c r="F165" s="79">
        <f t="shared" si="120"/>
        <v>2.4427820680319456E-3</v>
      </c>
      <c r="G165" s="29">
        <f t="shared" si="110"/>
        <v>1.1740847475718574E-3</v>
      </c>
      <c r="H165">
        <v>2162.13</v>
      </c>
      <c r="I165">
        <v>2168.42</v>
      </c>
      <c r="J165" s="29">
        <f t="shared" si="111"/>
        <v>2.9091682738779934E-3</v>
      </c>
      <c r="K165">
        <f t="shared" ref="K165" si="125">WEEKDAY(A165,2)</f>
        <v>4</v>
      </c>
      <c r="L165">
        <f t="shared" ref="L165" si="126">K166</f>
        <v>5</v>
      </c>
    </row>
    <row r="166" spans="1:12">
      <c r="A166" s="1">
        <v>42636</v>
      </c>
      <c r="B166">
        <v>9.3000000000000007</v>
      </c>
      <c r="C166" s="29">
        <f t="shared" si="121"/>
        <v>-8.5287846481876262E-3</v>
      </c>
      <c r="D166" s="45">
        <f t="shared" si="124"/>
        <v>9.3175409699228009</v>
      </c>
      <c r="E166">
        <v>9.3179999999999996</v>
      </c>
      <c r="F166" s="79">
        <f t="shared" si="120"/>
        <v>-1.8825750248292472E-3</v>
      </c>
      <c r="G166" s="29">
        <f t="shared" si="110"/>
        <v>-1.9317450096586475E-3</v>
      </c>
      <c r="H166">
        <v>2168.42</v>
      </c>
      <c r="I166">
        <v>2156.5100000000002</v>
      </c>
      <c r="J166" s="29">
        <f t="shared" si="111"/>
        <v>-5.4924783944069189E-3</v>
      </c>
      <c r="K166">
        <f t="shared" ref="K166:K167" si="127">WEEKDAY(A166,2)</f>
        <v>5</v>
      </c>
      <c r="L166">
        <f t="shared" ref="L166:L167" si="128">K167</f>
        <v>1</v>
      </c>
    </row>
    <row r="167" spans="1:12">
      <c r="A167" s="1">
        <v>42639</v>
      </c>
      <c r="B167">
        <v>9.1300000000000008</v>
      </c>
      <c r="C167" s="29">
        <f t="shared" si="121"/>
        <v>-1.8279569892473146E-2</v>
      </c>
      <c r="D167" s="45">
        <f t="shared" si="124"/>
        <v>9.1727755493830294</v>
      </c>
      <c r="E167">
        <v>9.1649999999999991</v>
      </c>
      <c r="F167" s="79">
        <f t="shared" si="120"/>
        <v>-4.6633158254816287E-3</v>
      </c>
      <c r="G167" s="29">
        <f t="shared" si="110"/>
        <v>-3.818876159301543E-3</v>
      </c>
      <c r="H167">
        <v>2156.5100000000002</v>
      </c>
      <c r="I167">
        <v>2122.9</v>
      </c>
      <c r="J167" s="29">
        <f t="shared" si="111"/>
        <v>-1.558536709776448E-2</v>
      </c>
      <c r="K167">
        <f t="shared" si="127"/>
        <v>1</v>
      </c>
      <c r="L167">
        <f t="shared" si="128"/>
        <v>2</v>
      </c>
    </row>
    <row r="168" spans="1:12">
      <c r="A168" s="1">
        <v>42640</v>
      </c>
      <c r="B168">
        <v>9.1999999999999993</v>
      </c>
      <c r="C168" s="29">
        <f t="shared" si="121"/>
        <v>7.6670317634170981E-3</v>
      </c>
      <c r="D168" s="45">
        <f t="shared" si="124"/>
        <v>9.2422780159216167</v>
      </c>
      <c r="E168">
        <v>9.2420000000000009</v>
      </c>
      <c r="F168" s="79">
        <f t="shared" si="120"/>
        <v>-4.5744150791380278E-3</v>
      </c>
      <c r="G168" s="29">
        <f t="shared" si="110"/>
        <v>-4.5444708937460998E-3</v>
      </c>
      <c r="H168">
        <v>2122.9</v>
      </c>
      <c r="I168">
        <v>2140.8000000000002</v>
      </c>
      <c r="J168" s="29">
        <f t="shared" si="111"/>
        <v>8.4318620754628704E-3</v>
      </c>
      <c r="K168">
        <f t="shared" ref="K168" si="129">WEEKDAY(A168,2)</f>
        <v>2</v>
      </c>
      <c r="L168">
        <f t="shared" ref="L168" si="130">K169</f>
        <v>3</v>
      </c>
    </row>
    <row r="169" spans="1:12">
      <c r="A169" s="1">
        <v>42641</v>
      </c>
      <c r="B169">
        <v>9.19</v>
      </c>
      <c r="C169" s="29">
        <f t="shared" si="121"/>
        <v>-1.0869565217390686E-3</v>
      </c>
      <c r="D169" s="45">
        <f t="shared" si="124"/>
        <v>9.2369490190582955</v>
      </c>
      <c r="E169">
        <v>9.2289999999999992</v>
      </c>
      <c r="F169" s="79">
        <f t="shared" si="120"/>
        <v>-5.082740952821907E-3</v>
      </c>
      <c r="G169" s="29">
        <f t="shared" si="110"/>
        <v>-4.2258099469064669E-3</v>
      </c>
      <c r="H169">
        <v>2140.8000000000002</v>
      </c>
      <c r="I169">
        <v>2139.63</v>
      </c>
      <c r="J169" s="29">
        <f t="shared" si="111"/>
        <v>-5.4652466367721697E-4</v>
      </c>
      <c r="K169">
        <f t="shared" ref="K169" si="131">WEEKDAY(A169,2)</f>
        <v>3</v>
      </c>
      <c r="L169">
        <f t="shared" ref="L169" si="132">K170</f>
        <v>4</v>
      </c>
    </row>
    <row r="170" spans="1:12">
      <c r="A170" s="1">
        <v>42642</v>
      </c>
      <c r="B170">
        <v>9.23</v>
      </c>
      <c r="C170" s="29">
        <f t="shared" si="121"/>
        <v>4.3525571273124175E-3</v>
      </c>
      <c r="D170" s="45">
        <f t="shared" si="124"/>
        <v>9.2572525249692692</v>
      </c>
      <c r="E170">
        <v>9.2609999999999992</v>
      </c>
      <c r="F170" s="79">
        <f t="shared" si="120"/>
        <v>-2.9439107225130989E-3</v>
      </c>
      <c r="G170" s="29">
        <f t="shared" si="110"/>
        <v>-3.3473706943093484E-3</v>
      </c>
      <c r="H170">
        <v>2139.63</v>
      </c>
      <c r="I170">
        <v>2146.1799999999998</v>
      </c>
      <c r="J170" s="29">
        <f t="shared" si="111"/>
        <v>3.0612769497528891E-3</v>
      </c>
      <c r="K170">
        <f t="shared" ref="K170" si="133">WEEKDAY(A170,2)</f>
        <v>4</v>
      </c>
      <c r="L170">
        <f t="shared" ref="L170" si="134">K171</f>
        <v>5</v>
      </c>
    </row>
    <row r="171" spans="1:12">
      <c r="A171" s="1">
        <v>42643</v>
      </c>
      <c r="B171">
        <v>9.2200000000000006</v>
      </c>
      <c r="C171" s="29">
        <f t="shared" si="121"/>
        <v>-1.0834236186348933E-3</v>
      </c>
      <c r="D171" s="45">
        <f t="shared" si="124"/>
        <v>9.2770522043817394</v>
      </c>
      <c r="E171">
        <v>9.2789999999999999</v>
      </c>
      <c r="F171" s="79">
        <f t="shared" si="120"/>
        <v>-6.1498203443106636E-3</v>
      </c>
      <c r="G171" s="29">
        <f t="shared" si="110"/>
        <v>-6.3584437978229102E-3</v>
      </c>
      <c r="H171">
        <v>2146.1799999999998</v>
      </c>
      <c r="I171">
        <v>2149.9</v>
      </c>
      <c r="J171" s="29">
        <f t="shared" si="111"/>
        <v>1.7333122105323007E-3</v>
      </c>
      <c r="K171">
        <f t="shared" ref="K171:K172" si="135">WEEKDAY(A171,2)</f>
        <v>5</v>
      </c>
      <c r="L171">
        <f t="shared" ref="L171:L172" si="136">K172</f>
        <v>1</v>
      </c>
    </row>
    <row r="172" spans="1:12">
      <c r="A172" s="1">
        <v>42646</v>
      </c>
      <c r="B172">
        <v>9.25</v>
      </c>
      <c r="C172" s="29">
        <f t="shared" si="121"/>
        <v>3.2537960954446277E-3</v>
      </c>
      <c r="D172" s="45">
        <f t="shared" si="124"/>
        <v>9.2789999999999999</v>
      </c>
      <c r="E172">
        <v>9.2789999999999999</v>
      </c>
      <c r="F172" s="79">
        <f t="shared" si="120"/>
        <v>-3.125336781980792E-3</v>
      </c>
      <c r="G172" s="29">
        <f t="shared" si="110"/>
        <v>-3.125336781980792E-3</v>
      </c>
      <c r="H172">
        <v>2149.9</v>
      </c>
      <c r="I172">
        <v>2149.9</v>
      </c>
      <c r="J172" s="29">
        <f t="shared" si="111"/>
        <v>0</v>
      </c>
      <c r="K172">
        <f t="shared" si="135"/>
        <v>1</v>
      </c>
      <c r="L172">
        <f t="shared" si="136"/>
        <v>2</v>
      </c>
    </row>
    <row r="173" spans="1:12">
      <c r="A173" s="1">
        <v>42647</v>
      </c>
      <c r="B173">
        <v>9.27</v>
      </c>
      <c r="C173" s="29">
        <f t="shared" si="121"/>
        <v>2.1621621621621401E-3</v>
      </c>
      <c r="D173" s="45">
        <f t="shared" si="124"/>
        <v>9.2789999999999999</v>
      </c>
      <c r="E173">
        <v>9.2789999999999999</v>
      </c>
      <c r="F173" s="79">
        <f t="shared" si="120"/>
        <v>-9.6993210475271319E-4</v>
      </c>
      <c r="G173" s="29">
        <f t="shared" si="110"/>
        <v>-9.6993210475271319E-4</v>
      </c>
      <c r="H173">
        <v>2149.9</v>
      </c>
      <c r="I173">
        <v>2149.9</v>
      </c>
      <c r="J173" s="29">
        <f t="shared" si="111"/>
        <v>0</v>
      </c>
      <c r="K173">
        <f t="shared" ref="K173:K176" si="137">WEEKDAY(A173,2)</f>
        <v>2</v>
      </c>
      <c r="L173">
        <f t="shared" ref="L173:L176" si="138">K174</f>
        <v>3</v>
      </c>
    </row>
    <row r="174" spans="1:12">
      <c r="A174" s="1">
        <v>42648</v>
      </c>
      <c r="B174">
        <v>9.26</v>
      </c>
      <c r="C174" s="29">
        <f t="shared" si="121"/>
        <v>-1.0787486515642097E-3</v>
      </c>
      <c r="D174" s="45">
        <f t="shared" si="124"/>
        <v>9.2789999999999999</v>
      </c>
      <c r="E174">
        <v>9.2789999999999999</v>
      </c>
      <c r="F174" s="79">
        <f t="shared" si="120"/>
        <v>-2.0476344433667526E-3</v>
      </c>
      <c r="G174" s="29">
        <f t="shared" si="110"/>
        <v>-2.0476344433667526E-3</v>
      </c>
      <c r="H174">
        <v>2149.9</v>
      </c>
      <c r="I174">
        <v>2149.9</v>
      </c>
      <c r="J174" s="29">
        <f t="shared" si="111"/>
        <v>0</v>
      </c>
      <c r="K174">
        <f t="shared" si="137"/>
        <v>3</v>
      </c>
      <c r="L174">
        <f t="shared" si="138"/>
        <v>4</v>
      </c>
    </row>
    <row r="175" spans="1:12">
      <c r="A175" s="1">
        <v>42649</v>
      </c>
      <c r="B175">
        <v>9.3000000000000007</v>
      </c>
      <c r="C175" s="29">
        <f t="shared" si="121"/>
        <v>4.3196544276458138E-3</v>
      </c>
      <c r="D175" s="45">
        <f t="shared" si="124"/>
        <v>9.2789999999999999</v>
      </c>
      <c r="E175">
        <v>9.2789999999999999</v>
      </c>
      <c r="F175" s="79">
        <f t="shared" si="120"/>
        <v>2.2631749110897381E-3</v>
      </c>
      <c r="G175" s="29">
        <f t="shared" si="110"/>
        <v>2.2631749110897381E-3</v>
      </c>
      <c r="H175">
        <v>2149.9</v>
      </c>
      <c r="I175">
        <v>2149.9</v>
      </c>
      <c r="J175" s="29">
        <f t="shared" si="111"/>
        <v>0</v>
      </c>
      <c r="K175">
        <f t="shared" si="137"/>
        <v>4</v>
      </c>
      <c r="L175">
        <f t="shared" si="138"/>
        <v>5</v>
      </c>
    </row>
    <row r="176" spans="1:12">
      <c r="A176" s="1">
        <v>42650</v>
      </c>
      <c r="B176">
        <v>9.2899999999999991</v>
      </c>
      <c r="C176" s="29">
        <f t="shared" si="121"/>
        <v>-1.0752688172044333E-3</v>
      </c>
      <c r="D176" s="45">
        <f t="shared" si="124"/>
        <v>9.2789999999999999</v>
      </c>
      <c r="E176">
        <v>9.2789999999999999</v>
      </c>
      <c r="F176" s="79">
        <f t="shared" si="120"/>
        <v>1.1854725724753656E-3</v>
      </c>
      <c r="G176" s="29">
        <f t="shared" si="110"/>
        <v>1.1854725724753656E-3</v>
      </c>
      <c r="H176">
        <v>2149.9</v>
      </c>
      <c r="I176">
        <v>2149.9</v>
      </c>
      <c r="J176" s="29">
        <f t="shared" si="111"/>
        <v>0</v>
      </c>
      <c r="K176">
        <f t="shared" si="137"/>
        <v>5</v>
      </c>
      <c r="L176">
        <f t="shared" si="138"/>
        <v>1</v>
      </c>
    </row>
    <row r="177" spans="1:12">
      <c r="A177" s="1">
        <v>42653</v>
      </c>
      <c r="B177">
        <v>9.2899999999999991</v>
      </c>
      <c r="C177" s="29">
        <f t="shared" si="121"/>
        <v>0</v>
      </c>
      <c r="D177" s="45">
        <f t="shared" si="124"/>
        <v>9.5317889808828298</v>
      </c>
      <c r="E177">
        <v>9.5299999999999994</v>
      </c>
      <c r="F177" s="79">
        <f t="shared" ref="F177:F185" si="139">+B177/D177-1</f>
        <v>-2.536658977320716E-2</v>
      </c>
      <c r="G177" s="29">
        <f t="shared" ref="G177:G211" si="140">+B177/E177-1</f>
        <v>-2.5183630640083998E-2</v>
      </c>
      <c r="H177">
        <v>2149.9</v>
      </c>
      <c r="I177">
        <v>2208.4699999999998</v>
      </c>
      <c r="J177" s="29">
        <f t="shared" si="111"/>
        <v>2.7243127587329496E-2</v>
      </c>
      <c r="K177">
        <f t="shared" ref="K177" si="141">WEEKDAY(A177,2)</f>
        <v>1</v>
      </c>
      <c r="L177">
        <f t="shared" ref="L177" si="142">K178</f>
        <v>2</v>
      </c>
    </row>
    <row r="178" spans="1:12">
      <c r="A178" s="1">
        <v>42654</v>
      </c>
      <c r="B178">
        <v>9.43</v>
      </c>
      <c r="C178" s="29">
        <f t="shared" si="121"/>
        <v>1.506996770721214E-2</v>
      </c>
      <c r="D178" s="45">
        <f t="shared" si="124"/>
        <v>9.5403133390990149</v>
      </c>
      <c r="E178">
        <v>9.4830000000000005</v>
      </c>
      <c r="F178" s="79">
        <f t="shared" si="139"/>
        <v>-1.1562863312562177E-2</v>
      </c>
      <c r="G178" s="29">
        <f t="shared" si="140"/>
        <v>-5.5889486449436365E-3</v>
      </c>
      <c r="H178">
        <v>2208.4699999999998</v>
      </c>
      <c r="I178">
        <v>2210.86</v>
      </c>
      <c r="J178" s="29">
        <f t="shared" si="111"/>
        <v>1.0821971772314587E-3</v>
      </c>
      <c r="K178">
        <f t="shared" ref="K178" si="143">WEEKDAY(A178,2)</f>
        <v>2</v>
      </c>
      <c r="L178">
        <f t="shared" ref="L178" si="144">K179</f>
        <v>3</v>
      </c>
    </row>
    <row r="179" spans="1:12">
      <c r="A179" s="1">
        <v>42655</v>
      </c>
      <c r="B179">
        <v>9.4</v>
      </c>
      <c r="C179" s="29">
        <f t="shared" si="121"/>
        <v>-3.1813361611876534E-3</v>
      </c>
      <c r="D179" s="45">
        <f t="shared" si="124"/>
        <v>9.4779815411197461</v>
      </c>
      <c r="E179">
        <v>9.4990000000000006</v>
      </c>
      <c r="F179" s="79">
        <f t="shared" si="139"/>
        <v>-8.2276527741087513E-3</v>
      </c>
      <c r="G179" s="29">
        <f t="shared" si="140"/>
        <v>-1.0422149699968464E-2</v>
      </c>
      <c r="H179">
        <v>2210.86</v>
      </c>
      <c r="I179">
        <v>2209.69</v>
      </c>
      <c r="J179" s="29">
        <f t="shared" si="111"/>
        <v>-5.2920582940574334E-4</v>
      </c>
      <c r="K179">
        <f t="shared" ref="K179" si="145">WEEKDAY(A179,2)</f>
        <v>3</v>
      </c>
      <c r="L179">
        <f t="shared" ref="L179" si="146">K180</f>
        <v>4</v>
      </c>
    </row>
    <row r="180" spans="1:12">
      <c r="A180" s="1">
        <v>42656</v>
      </c>
      <c r="B180">
        <v>9.34</v>
      </c>
      <c r="C180" s="29">
        <f t="shared" si="121"/>
        <v>-6.38297872340432E-3</v>
      </c>
      <c r="D180" s="45">
        <f t="shared" si="124"/>
        <v>9.4941853517914279</v>
      </c>
      <c r="E180">
        <v>9.4719999999999995</v>
      </c>
      <c r="F180" s="79">
        <f t="shared" si="139"/>
        <v>-1.6239977004697481E-2</v>
      </c>
      <c r="G180" s="29">
        <f t="shared" si="140"/>
        <v>-1.3935810810810745E-2</v>
      </c>
      <c r="H180">
        <v>2209.69</v>
      </c>
      <c r="I180">
        <v>2208.5700000000002</v>
      </c>
      <c r="J180" s="29">
        <f t="shared" si="111"/>
        <v>-5.0685842810527237E-4</v>
      </c>
      <c r="K180">
        <f t="shared" ref="K180:K184" si="147">WEEKDAY(A180,2)</f>
        <v>4</v>
      </c>
      <c r="L180">
        <f t="shared" ref="L180:L184" si="148">K181</f>
        <v>5</v>
      </c>
    </row>
    <row r="181" spans="1:12">
      <c r="A181" s="1">
        <v>42657</v>
      </c>
      <c r="B181">
        <v>9.35</v>
      </c>
      <c r="C181" s="29">
        <f t="shared" si="121"/>
        <v>1.0706638115631772E-3</v>
      </c>
      <c r="D181" s="45">
        <f t="shared" si="124"/>
        <v>9.4104993547861273</v>
      </c>
      <c r="E181">
        <v>9.4169999999999998</v>
      </c>
      <c r="F181" s="79">
        <f t="shared" si="139"/>
        <v>-6.4289207729829601E-3</v>
      </c>
      <c r="G181" s="29">
        <f t="shared" si="140"/>
        <v>-7.114792396729297E-3</v>
      </c>
      <c r="H181">
        <v>2208.5700000000002</v>
      </c>
      <c r="I181">
        <v>2194.23</v>
      </c>
      <c r="J181" s="29">
        <f t="shared" si="111"/>
        <v>-6.492889063964502E-3</v>
      </c>
      <c r="K181">
        <f t="shared" si="147"/>
        <v>5</v>
      </c>
      <c r="L181">
        <f t="shared" si="148"/>
        <v>1</v>
      </c>
    </row>
    <row r="182" spans="1:12">
      <c r="A182" s="1">
        <v>42660</v>
      </c>
      <c r="B182">
        <v>9.1999999999999993</v>
      </c>
      <c r="C182" s="29">
        <f t="shared" si="121"/>
        <v>-1.6042780748663166E-2</v>
      </c>
      <c r="D182" s="45">
        <f t="shared" si="124"/>
        <v>9.3038275932787364</v>
      </c>
      <c r="E182">
        <v>9.2899999999999991</v>
      </c>
      <c r="F182" s="79">
        <f t="shared" si="139"/>
        <v>-1.1159664368000977E-2</v>
      </c>
      <c r="G182" s="29">
        <f t="shared" si="140"/>
        <v>-9.687836383207693E-3</v>
      </c>
      <c r="H182">
        <v>2194.23</v>
      </c>
      <c r="I182">
        <v>2167.86</v>
      </c>
      <c r="J182" s="29">
        <f t="shared" si="111"/>
        <v>-1.2017883266567275E-2</v>
      </c>
      <c r="K182">
        <f t="shared" si="147"/>
        <v>1</v>
      </c>
      <c r="L182">
        <f t="shared" si="148"/>
        <v>2</v>
      </c>
    </row>
    <row r="183" spans="1:12">
      <c r="A183" s="1">
        <v>42661</v>
      </c>
      <c r="B183">
        <v>9.34</v>
      </c>
      <c r="C183" s="29">
        <f t="shared" si="121"/>
        <v>1.5217391304347849E-2</v>
      </c>
      <c r="D183" s="45">
        <f t="shared" si="124"/>
        <v>9.4197598553412103</v>
      </c>
      <c r="E183">
        <v>9.4179999999999993</v>
      </c>
      <c r="F183" s="79">
        <f t="shared" si="139"/>
        <v>-8.4672917957653304E-3</v>
      </c>
      <c r="G183" s="29">
        <f t="shared" si="140"/>
        <v>-8.2820131662773022E-3</v>
      </c>
      <c r="H183">
        <v>2167.86</v>
      </c>
      <c r="I183">
        <v>2198.14</v>
      </c>
      <c r="J183" s="29">
        <f t="shared" si="111"/>
        <v>1.3967691640603963E-2</v>
      </c>
      <c r="K183">
        <f t="shared" si="147"/>
        <v>2</v>
      </c>
      <c r="L183">
        <f t="shared" si="148"/>
        <v>3</v>
      </c>
    </row>
    <row r="184" spans="1:12">
      <c r="A184" s="1">
        <v>42662</v>
      </c>
      <c r="B184">
        <v>9.31</v>
      </c>
      <c r="C184" s="29">
        <f t="shared" si="121"/>
        <v>-3.2119914346894207E-3</v>
      </c>
      <c r="D184" s="45">
        <f t="shared" si="124"/>
        <v>9.3613156486847959</v>
      </c>
      <c r="E184">
        <v>9.36</v>
      </c>
      <c r="F184" s="79">
        <f t="shared" si="139"/>
        <v>-5.4816705910354369E-3</v>
      </c>
      <c r="G184" s="29">
        <f t="shared" si="140"/>
        <v>-5.3418803418802119E-3</v>
      </c>
      <c r="H184">
        <v>2198.14</v>
      </c>
      <c r="I184">
        <v>2184.91</v>
      </c>
      <c r="J184" s="29">
        <f t="shared" si="111"/>
        <v>-6.0187249219795236E-3</v>
      </c>
      <c r="K184">
        <f t="shared" si="147"/>
        <v>3</v>
      </c>
      <c r="L184">
        <f t="shared" si="148"/>
        <v>4</v>
      </c>
    </row>
    <row r="185" spans="1:12">
      <c r="A185" s="1">
        <v>42663</v>
      </c>
      <c r="B185">
        <v>9.34</v>
      </c>
      <c r="C185" s="29">
        <f t="shared" si="121"/>
        <v>3.2223415682062218E-3</v>
      </c>
      <c r="D185" s="45">
        <f t="shared" si="124"/>
        <v>9.3957708097816397</v>
      </c>
      <c r="E185">
        <v>9.3940000000000001</v>
      </c>
      <c r="F185" s="79">
        <f t="shared" si="139"/>
        <v>-5.9357354399894868E-3</v>
      </c>
      <c r="G185" s="29">
        <f t="shared" si="140"/>
        <v>-5.7483500106451091E-3</v>
      </c>
      <c r="H185">
        <v>2184.91</v>
      </c>
      <c r="I185">
        <v>2193.2600000000002</v>
      </c>
      <c r="J185" s="29">
        <f t="shared" si="111"/>
        <v>3.8216677117137721E-3</v>
      </c>
      <c r="K185">
        <f t="shared" ref="K185:K186" si="149">WEEKDAY(A185,2)</f>
        <v>4</v>
      </c>
      <c r="L185">
        <f t="shared" ref="L185:L186" si="150">K186</f>
        <v>5</v>
      </c>
    </row>
    <row r="186" spans="1:12">
      <c r="A186" s="1">
        <v>42664</v>
      </c>
      <c r="B186">
        <v>9.34</v>
      </c>
      <c r="C186" s="29">
        <f t="shared" ref="C186:C215" si="151">B186/B185-1</f>
        <v>0</v>
      </c>
      <c r="D186" s="45">
        <f t="shared" ref="D186:D199" si="152">+E185*(1+J186)</f>
        <v>9.3414889251616309</v>
      </c>
      <c r="E186" s="31">
        <v>9.34</v>
      </c>
      <c r="F186" s="79">
        <f t="shared" ref="F186:F211" si="153">+B186/D186-1</f>
        <v>-1.5938842015006394E-4</v>
      </c>
      <c r="G186" s="29">
        <f t="shared" si="140"/>
        <v>0</v>
      </c>
      <c r="H186">
        <v>2193.2600000000002</v>
      </c>
      <c r="I186">
        <v>2181</v>
      </c>
      <c r="J186" s="29">
        <f t="shared" si="111"/>
        <v>-5.589852548261609E-3</v>
      </c>
      <c r="K186">
        <f t="shared" si="149"/>
        <v>5</v>
      </c>
      <c r="L186">
        <f t="shared" si="150"/>
        <v>1</v>
      </c>
    </row>
    <row r="187" spans="1:12">
      <c r="A187" s="1">
        <v>42667</v>
      </c>
      <c r="B187">
        <v>9.35</v>
      </c>
      <c r="C187" s="29">
        <f t="shared" si="151"/>
        <v>1.0706638115631772E-3</v>
      </c>
      <c r="D187" s="38">
        <f t="shared" si="152"/>
        <v>9.4247922971114182</v>
      </c>
      <c r="E187">
        <v>9.3829999999999991</v>
      </c>
      <c r="F187" s="42">
        <f t="shared" si="153"/>
        <v>-7.9356971224014972E-3</v>
      </c>
      <c r="G187" s="29">
        <f t="shared" si="140"/>
        <v>-3.5169988276669839E-3</v>
      </c>
      <c r="H187">
        <v>2181</v>
      </c>
      <c r="I187">
        <v>2200.8000000000002</v>
      </c>
      <c r="J187" s="29">
        <f t="shared" si="111"/>
        <v>9.0784044016507526E-3</v>
      </c>
      <c r="K187">
        <f t="shared" ref="K187:K190" si="154">WEEKDAY(A187,2)</f>
        <v>1</v>
      </c>
      <c r="L187">
        <f t="shared" ref="L187:L190" si="155">K188</f>
        <v>2</v>
      </c>
    </row>
    <row r="188" spans="1:12">
      <c r="A188" s="1">
        <v>42668</v>
      </c>
      <c r="B188">
        <v>9.32</v>
      </c>
      <c r="C188" s="29">
        <f t="shared" si="151"/>
        <v>-3.2085561497325887E-3</v>
      </c>
      <c r="D188" s="45">
        <f t="shared" si="152"/>
        <v>9.3804845647037425</v>
      </c>
      <c r="E188">
        <v>9.3650000000000002</v>
      </c>
      <c r="F188" s="79">
        <f t="shared" si="153"/>
        <v>-6.4479147411349302E-3</v>
      </c>
      <c r="G188" s="29">
        <f t="shared" si="140"/>
        <v>-4.805125467164939E-3</v>
      </c>
      <c r="H188">
        <v>2200.8000000000002</v>
      </c>
      <c r="I188">
        <v>2200.21</v>
      </c>
      <c r="J188" s="29">
        <f t="shared" si="111"/>
        <v>-2.6808433296987566E-4</v>
      </c>
      <c r="K188">
        <f t="shared" si="154"/>
        <v>2</v>
      </c>
      <c r="L188">
        <f t="shared" si="155"/>
        <v>3</v>
      </c>
    </row>
    <row r="189" spans="1:12">
      <c r="A189" s="1">
        <v>42669</v>
      </c>
      <c r="B189">
        <v>9.3000000000000007</v>
      </c>
      <c r="C189" s="29">
        <f t="shared" si="151"/>
        <v>-2.1459227467810482E-3</v>
      </c>
      <c r="D189" s="45">
        <f t="shared" si="152"/>
        <v>9.2980892051213289</v>
      </c>
      <c r="E189">
        <v>9.3070000000000004</v>
      </c>
      <c r="F189" s="79">
        <f t="shared" si="153"/>
        <v>2.055040381436779E-4</v>
      </c>
      <c r="G189" s="29">
        <f t="shared" si="140"/>
        <v>-7.521220586654831E-4</v>
      </c>
      <c r="H189">
        <v>2200.21</v>
      </c>
      <c r="I189">
        <v>2184.4899999999998</v>
      </c>
      <c r="J189" s="29">
        <f t="shared" si="111"/>
        <v>-7.1447725444390153E-3</v>
      </c>
      <c r="K189">
        <f t="shared" si="154"/>
        <v>3</v>
      </c>
      <c r="L189">
        <f t="shared" si="155"/>
        <v>4</v>
      </c>
    </row>
    <row r="190" spans="1:12">
      <c r="A190" s="1">
        <v>42670</v>
      </c>
      <c r="B190">
        <v>9.2899999999999991</v>
      </c>
      <c r="C190" s="29">
        <f t="shared" si="151"/>
        <v>-1.0752688172044333E-3</v>
      </c>
      <c r="D190" s="45">
        <f t="shared" si="152"/>
        <v>9.298436413075823</v>
      </c>
      <c r="E190">
        <v>9.2850000000000001</v>
      </c>
      <c r="F190" s="79">
        <f t="shared" si="153"/>
        <v>-9.072937320903085E-4</v>
      </c>
      <c r="G190" s="29">
        <f t="shared" si="140"/>
        <v>5.3850296176616297E-4</v>
      </c>
      <c r="H190">
        <v>2184.4899999999998</v>
      </c>
      <c r="I190">
        <v>2182.48</v>
      </c>
      <c r="J190" s="29">
        <f t="shared" si="111"/>
        <v>-9.2012323242485206E-4</v>
      </c>
      <c r="K190">
        <f t="shared" si="154"/>
        <v>4</v>
      </c>
      <c r="L190">
        <f t="shared" si="155"/>
        <v>5</v>
      </c>
    </row>
    <row r="191" spans="1:12">
      <c r="A191" s="1">
        <v>42671</v>
      </c>
      <c r="B191">
        <v>9.1999999999999993</v>
      </c>
      <c r="C191" s="29">
        <f t="shared" si="151"/>
        <v>-9.687836383207693E-3</v>
      </c>
      <c r="D191" s="45">
        <f t="shared" si="152"/>
        <v>9.2124635964590738</v>
      </c>
      <c r="E191">
        <v>9.2059999999999995</v>
      </c>
      <c r="F191" s="79">
        <f t="shared" si="153"/>
        <v>-1.3529059114941733E-3</v>
      </c>
      <c r="G191" s="29">
        <f t="shared" si="140"/>
        <v>-6.517488594395271E-4</v>
      </c>
      <c r="H191">
        <v>2182.48</v>
      </c>
      <c r="I191">
        <v>2165.4299999999998</v>
      </c>
      <c r="J191" s="29">
        <f t="shared" si="111"/>
        <v>-7.8122136285327937E-3</v>
      </c>
      <c r="K191">
        <f t="shared" ref="K191" si="156">WEEKDAY(A191,2)</f>
        <v>5</v>
      </c>
      <c r="L191">
        <f t="shared" ref="L191" si="157">K192</f>
        <v>1</v>
      </c>
    </row>
    <row r="192" spans="1:12">
      <c r="A192" s="1">
        <v>42674</v>
      </c>
      <c r="B192">
        <v>9.17</v>
      </c>
      <c r="C192" s="29">
        <f t="shared" si="151"/>
        <v>-3.260869565217317E-3</v>
      </c>
      <c r="D192" s="45">
        <f t="shared" si="152"/>
        <v>9.181894847674597</v>
      </c>
      <c r="E192">
        <v>9.1969999999999992</v>
      </c>
      <c r="F192" s="79">
        <f t="shared" si="153"/>
        <v>-1.2954676427828771E-3</v>
      </c>
      <c r="G192" s="29">
        <f t="shared" si="140"/>
        <v>-2.9357399151896946E-3</v>
      </c>
      <c r="H192">
        <v>2165.4299999999998</v>
      </c>
      <c r="I192">
        <v>2159.7600000000002</v>
      </c>
      <c r="J192" s="29">
        <f t="shared" si="111"/>
        <v>-2.6184175891160733E-3</v>
      </c>
      <c r="K192">
        <f t="shared" ref="K192" si="158">WEEKDAY(A192,2)</f>
        <v>1</v>
      </c>
      <c r="L192">
        <f t="shared" ref="L192" si="159">K193</f>
        <v>2</v>
      </c>
    </row>
    <row r="193" spans="1:12">
      <c r="A193" s="1">
        <f>A192+1</f>
        <v>42675</v>
      </c>
      <c r="B193">
        <v>9.2799999999999994</v>
      </c>
      <c r="C193" s="29">
        <f t="shared" si="151"/>
        <v>1.1995637949836269E-2</v>
      </c>
      <c r="D193" s="45">
        <f t="shared" si="152"/>
        <v>9.2680717533429622</v>
      </c>
      <c r="E193">
        <v>9.2609999999999992</v>
      </c>
      <c r="F193" s="79">
        <f t="shared" si="153"/>
        <v>1.2870257130599416E-3</v>
      </c>
      <c r="G193" s="29">
        <f t="shared" si="140"/>
        <v>2.0516142965123496E-3</v>
      </c>
      <c r="H193">
        <v>2159.7600000000002</v>
      </c>
      <c r="I193">
        <v>2176.4499999999998</v>
      </c>
      <c r="J193" s="29">
        <f t="shared" si="111"/>
        <v>7.7277104863502366E-3</v>
      </c>
      <c r="K193">
        <f t="shared" ref="K193" si="160">WEEKDAY(A193,2)</f>
        <v>2</v>
      </c>
      <c r="L193">
        <f t="shared" ref="L193" si="161">K194</f>
        <v>3</v>
      </c>
    </row>
    <row r="194" spans="1:12">
      <c r="A194" s="1">
        <f t="shared" ref="A194:A196" si="162">A193+1</f>
        <v>42676</v>
      </c>
      <c r="B194">
        <v>9.14</v>
      </c>
      <c r="C194" s="29">
        <f t="shared" si="151"/>
        <v>-1.5086206896551602E-2</v>
      </c>
      <c r="D194" s="45">
        <f t="shared" si="152"/>
        <v>9.1331344161363681</v>
      </c>
      <c r="E194">
        <v>9.15</v>
      </c>
      <c r="F194" s="79">
        <f t="shared" si="153"/>
        <v>7.5172263440048681E-4</v>
      </c>
      <c r="G194" s="29">
        <f t="shared" si="140"/>
        <v>-1.0928961748634114E-3</v>
      </c>
      <c r="H194">
        <v>2176.4499999999998</v>
      </c>
      <c r="I194">
        <v>2146.4</v>
      </c>
      <c r="J194" s="29">
        <f t="shared" si="111"/>
        <v>-1.380688736244795E-2</v>
      </c>
      <c r="K194">
        <f t="shared" ref="K194" si="163">WEEKDAY(A194,2)</f>
        <v>3</v>
      </c>
      <c r="L194">
        <f t="shared" ref="L194" si="164">K195</f>
        <v>4</v>
      </c>
    </row>
    <row r="195" spans="1:12">
      <c r="A195" s="1">
        <f t="shared" si="162"/>
        <v>42677</v>
      </c>
      <c r="B195">
        <v>9.2100000000000009</v>
      </c>
      <c r="C195" s="29">
        <f t="shared" si="151"/>
        <v>7.6586433260394937E-3</v>
      </c>
      <c r="D195" s="45">
        <f t="shared" si="152"/>
        <v>9.1789028140141617</v>
      </c>
      <c r="E195">
        <v>9.15</v>
      </c>
      <c r="F195" s="79">
        <f t="shared" si="153"/>
        <v>3.3878979455321812E-3</v>
      </c>
      <c r="G195" s="29">
        <f t="shared" si="140"/>
        <v>6.5573770491804684E-3</v>
      </c>
      <c r="H195">
        <v>2146.4</v>
      </c>
      <c r="I195">
        <v>2153.1799999999998</v>
      </c>
      <c r="J195" s="29">
        <f t="shared" si="111"/>
        <v>3.1587774878865105E-3</v>
      </c>
      <c r="K195">
        <f t="shared" ref="K195" si="165">WEEKDAY(A195,2)</f>
        <v>4</v>
      </c>
      <c r="L195">
        <f t="shared" ref="L195" si="166">K196</f>
        <v>5</v>
      </c>
    </row>
    <row r="196" spans="1:12">
      <c r="A196" s="1">
        <f t="shared" si="162"/>
        <v>42678</v>
      </c>
      <c r="B196">
        <v>9.1999999999999993</v>
      </c>
      <c r="C196" s="29">
        <f t="shared" si="151"/>
        <v>-1.0857763300762269E-3</v>
      </c>
      <c r="D196" s="45">
        <f t="shared" si="152"/>
        <v>9.1162162475965793</v>
      </c>
      <c r="E196">
        <v>9.1539999999999999</v>
      </c>
      <c r="F196" s="79">
        <f t="shared" si="153"/>
        <v>9.1906280114306682E-3</v>
      </c>
      <c r="G196" s="29">
        <f t="shared" si="140"/>
        <v>5.0251256281406143E-3</v>
      </c>
      <c r="H196">
        <v>2153.1799999999998</v>
      </c>
      <c r="I196">
        <v>2145.23</v>
      </c>
      <c r="J196" s="29">
        <f t="shared" si="111"/>
        <v>-3.6922133774230925E-3</v>
      </c>
      <c r="K196">
        <f t="shared" ref="K196" si="167">WEEKDAY(A196,2)</f>
        <v>5</v>
      </c>
      <c r="L196">
        <f t="shared" ref="L196" si="168">K197</f>
        <v>1</v>
      </c>
    </row>
    <row r="197" spans="1:12">
      <c r="A197" s="1">
        <v>42681</v>
      </c>
      <c r="B197">
        <v>9.1</v>
      </c>
      <c r="C197" s="29">
        <f t="shared" si="151"/>
        <v>-1.0869565217391242E-2</v>
      </c>
      <c r="D197" s="45">
        <f t="shared" si="152"/>
        <v>9.0902915771269281</v>
      </c>
      <c r="E197">
        <v>9.0730000000000004</v>
      </c>
      <c r="F197" s="79">
        <f t="shared" si="153"/>
        <v>1.0679990614932411E-3</v>
      </c>
      <c r="G197" s="29">
        <f t="shared" si="140"/>
        <v>2.9758624490245911E-3</v>
      </c>
      <c r="H197">
        <v>2145.23</v>
      </c>
      <c r="I197">
        <v>2130.3000000000002</v>
      </c>
      <c r="J197" s="29">
        <f t="shared" si="111"/>
        <v>-6.959626706693367E-3</v>
      </c>
      <c r="K197">
        <f t="shared" ref="K197:K198" si="169">WEEKDAY(A197,2)</f>
        <v>1</v>
      </c>
      <c r="L197">
        <f t="shared" ref="L197:L198" si="170">K198</f>
        <v>2</v>
      </c>
    </row>
    <row r="198" spans="1:12">
      <c r="A198" s="1">
        <v>42682</v>
      </c>
      <c r="B198">
        <v>9.19</v>
      </c>
      <c r="C198" s="29">
        <f t="shared" si="151"/>
        <v>9.890109890109855E-3</v>
      </c>
      <c r="D198" s="45">
        <f t="shared" si="152"/>
        <v>9.1581804910106559</v>
      </c>
      <c r="E198">
        <v>9.1509999999999998</v>
      </c>
      <c r="F198" s="79">
        <f t="shared" si="153"/>
        <v>3.4744356720832759E-3</v>
      </c>
      <c r="G198" s="29">
        <f t="shared" si="140"/>
        <v>4.2618293082723469E-3</v>
      </c>
      <c r="H198">
        <v>2130.3000000000002</v>
      </c>
      <c r="I198">
        <v>2150.3000000000002</v>
      </c>
      <c r="J198" s="29">
        <f t="shared" si="111"/>
        <v>9.3883490588180241E-3</v>
      </c>
      <c r="K198">
        <f t="shared" si="169"/>
        <v>2</v>
      </c>
      <c r="L198">
        <f t="shared" si="170"/>
        <v>3</v>
      </c>
    </row>
    <row r="199" spans="1:12">
      <c r="A199" s="1">
        <v>42683</v>
      </c>
      <c r="B199">
        <v>9.08</v>
      </c>
      <c r="C199" s="29">
        <f t="shared" si="151"/>
        <v>-1.196953210010876E-2</v>
      </c>
      <c r="D199" s="45">
        <f t="shared" si="152"/>
        <v>9.0383945681997861</v>
      </c>
      <c r="E199">
        <v>9.0429999999999993</v>
      </c>
      <c r="F199" s="79">
        <f t="shared" si="153"/>
        <v>4.603188263831326E-3</v>
      </c>
      <c r="G199" s="29">
        <f t="shared" si="140"/>
        <v>4.0915625345572249E-3</v>
      </c>
      <c r="H199">
        <v>2150.3000000000002</v>
      </c>
      <c r="I199">
        <v>2123.84</v>
      </c>
      <c r="J199" s="29">
        <f t="shared" si="111"/>
        <v>-1.2305259731200335E-2</v>
      </c>
      <c r="K199">
        <f t="shared" ref="K199:K200" si="171">WEEKDAY(A199,2)</f>
        <v>3</v>
      </c>
      <c r="L199">
        <f t="shared" ref="L199:L200" si="172">K200</f>
        <v>4</v>
      </c>
    </row>
    <row r="200" spans="1:12">
      <c r="A200" s="1">
        <v>42684</v>
      </c>
      <c r="B200">
        <v>9.16</v>
      </c>
      <c r="C200" s="29">
        <f t="shared" si="151"/>
        <v>8.8105726872247381E-3</v>
      </c>
      <c r="D200" s="45">
        <f t="shared" ref="D200:D213" si="173">+E199*(1+J200)</f>
        <v>9.1259429900557478</v>
      </c>
      <c r="E200">
        <v>9.0939999999999994</v>
      </c>
      <c r="F200" s="79">
        <f t="shared" si="153"/>
        <v>3.7318894037978723E-3</v>
      </c>
      <c r="G200" s="29">
        <f t="shared" si="140"/>
        <v>7.2575324389707596E-3</v>
      </c>
      <c r="H200">
        <v>2123.84</v>
      </c>
      <c r="I200">
        <v>2143.3200000000002</v>
      </c>
      <c r="J200" s="29">
        <f t="shared" si="111"/>
        <v>9.1720656923308663E-3</v>
      </c>
      <c r="K200">
        <f t="shared" si="171"/>
        <v>4</v>
      </c>
      <c r="L200">
        <f t="shared" si="172"/>
        <v>5</v>
      </c>
    </row>
    <row r="201" spans="1:12">
      <c r="A201" s="1">
        <v>42685</v>
      </c>
      <c r="B201">
        <v>9.14</v>
      </c>
      <c r="C201" s="29">
        <f t="shared" si="151"/>
        <v>-2.1834061135370675E-3</v>
      </c>
      <c r="D201" s="45">
        <f t="shared" si="173"/>
        <v>9.1100807812179241</v>
      </c>
      <c r="E201">
        <v>9.0850000000000009</v>
      </c>
      <c r="F201" s="79">
        <f t="shared" si="153"/>
        <v>3.2841880879652674E-3</v>
      </c>
      <c r="G201" s="29">
        <f t="shared" si="140"/>
        <v>6.0539350577875073E-3</v>
      </c>
      <c r="H201">
        <v>2143.3200000000002</v>
      </c>
      <c r="I201">
        <v>2147.11</v>
      </c>
      <c r="J201" s="29">
        <f t="shared" si="111"/>
        <v>1.768284717167834E-3</v>
      </c>
      <c r="K201">
        <f t="shared" ref="K201" si="174">WEEKDAY(A201,2)</f>
        <v>5</v>
      </c>
      <c r="L201">
        <f t="shared" ref="L201" si="175">K202</f>
        <v>1</v>
      </c>
    </row>
    <row r="202" spans="1:12">
      <c r="A202" s="1">
        <v>42688</v>
      </c>
      <c r="B202">
        <v>9.19</v>
      </c>
      <c r="C202" s="29">
        <f t="shared" si="151"/>
        <v>5.4704595185994798E-3</v>
      </c>
      <c r="D202" s="45">
        <f t="shared" si="173"/>
        <v>9.1466919021382243</v>
      </c>
      <c r="E202">
        <v>9.1310000000000002</v>
      </c>
      <c r="F202" s="79">
        <f t="shared" si="153"/>
        <v>4.7348372859974397E-3</v>
      </c>
      <c r="G202" s="29">
        <f t="shared" si="140"/>
        <v>6.4615047639906553E-3</v>
      </c>
      <c r="H202">
        <v>2147.11</v>
      </c>
      <c r="I202">
        <v>2161.69</v>
      </c>
      <c r="J202" s="29">
        <f t="shared" si="111"/>
        <v>6.7905230752034473E-3</v>
      </c>
      <c r="K202">
        <f t="shared" ref="K202" si="176">WEEKDAY(A202,2)</f>
        <v>1</v>
      </c>
      <c r="L202">
        <f t="shared" ref="L202" si="177">K203</f>
        <v>2</v>
      </c>
    </row>
    <row r="203" spans="1:12">
      <c r="A203" s="1">
        <v>42689</v>
      </c>
      <c r="B203">
        <v>9.2200000000000006</v>
      </c>
      <c r="C203" s="29">
        <f t="shared" si="151"/>
        <v>3.2644178454843686E-3</v>
      </c>
      <c r="D203" s="45">
        <f t="shared" si="173"/>
        <v>9.2053848146589008</v>
      </c>
      <c r="E203">
        <v>9.1669999999999998</v>
      </c>
      <c r="F203" s="79">
        <f t="shared" si="153"/>
        <v>1.5876778250298873E-3</v>
      </c>
      <c r="G203" s="29">
        <f t="shared" si="140"/>
        <v>5.7816079415295984E-3</v>
      </c>
      <c r="H203">
        <v>2161.69</v>
      </c>
      <c r="I203">
        <v>2179.3000000000002</v>
      </c>
      <c r="J203" s="29">
        <f t="shared" si="111"/>
        <v>8.1464039709671088E-3</v>
      </c>
      <c r="K203">
        <f t="shared" ref="K203" si="178">WEEKDAY(A203,2)</f>
        <v>2</v>
      </c>
      <c r="L203">
        <f t="shared" ref="L203" si="179">K204</f>
        <v>3</v>
      </c>
    </row>
    <row r="204" spans="1:12">
      <c r="A204" s="1">
        <v>42690</v>
      </c>
      <c r="B204">
        <v>9.1999999999999993</v>
      </c>
      <c r="C204" s="29">
        <f t="shared" si="151"/>
        <v>-2.1691973969633072E-3</v>
      </c>
      <c r="D204" s="45">
        <f t="shared" si="173"/>
        <v>9.1803342770614389</v>
      </c>
      <c r="E204">
        <v>9.1639999999999997</v>
      </c>
      <c r="F204" s="79">
        <f t="shared" si="153"/>
        <v>2.1421576105020712E-3</v>
      </c>
      <c r="G204" s="29">
        <f t="shared" si="140"/>
        <v>3.9284155390657549E-3</v>
      </c>
      <c r="H204">
        <v>2179.3000000000002</v>
      </c>
      <c r="I204">
        <v>2182.4699999999998</v>
      </c>
      <c r="J204" s="29">
        <f t="shared" si="111"/>
        <v>1.4545955123201892E-3</v>
      </c>
      <c r="K204">
        <f t="shared" ref="K204" si="180">WEEKDAY(A204,2)</f>
        <v>3</v>
      </c>
      <c r="L204">
        <f t="shared" ref="L204" si="181">K205</f>
        <v>4</v>
      </c>
    </row>
    <row r="205" spans="1:12">
      <c r="A205" s="1">
        <v>42691</v>
      </c>
      <c r="B205">
        <v>9.1300000000000008</v>
      </c>
      <c r="C205" s="29">
        <f t="shared" si="151"/>
        <v>-7.6086956521737026E-3</v>
      </c>
      <c r="D205" s="45">
        <f t="shared" si="173"/>
        <v>9.0824151351450428</v>
      </c>
      <c r="E205">
        <v>9.077</v>
      </c>
      <c r="F205" s="79">
        <f t="shared" si="153"/>
        <v>5.2392303310189181E-3</v>
      </c>
      <c r="G205" s="29">
        <f t="shared" si="140"/>
        <v>5.8389335683597388E-3</v>
      </c>
      <c r="H205">
        <v>2182.4699999999998</v>
      </c>
      <c r="I205">
        <v>2163.04</v>
      </c>
      <c r="J205" s="29">
        <f t="shared" si="111"/>
        <v>-8.9027569680223406E-3</v>
      </c>
      <c r="K205">
        <f t="shared" ref="K205" si="182">WEEKDAY(A205,2)</f>
        <v>4</v>
      </c>
      <c r="L205">
        <f t="shared" ref="L205" si="183">K206</f>
        <v>5</v>
      </c>
    </row>
    <row r="206" spans="1:12">
      <c r="A206" s="1">
        <v>42692</v>
      </c>
      <c r="B206">
        <v>9.06</v>
      </c>
      <c r="C206" s="29">
        <f t="shared" si="151"/>
        <v>-7.6670317634173202E-3</v>
      </c>
      <c r="D206" s="45">
        <f t="shared" si="173"/>
        <v>9.0556822435091355</v>
      </c>
      <c r="E206">
        <v>9.02</v>
      </c>
      <c r="F206" s="79">
        <f t="shared" si="153"/>
        <v>4.7680079476730697E-4</v>
      </c>
      <c r="G206" s="29">
        <f t="shared" si="140"/>
        <v>4.4345898004436446E-3</v>
      </c>
      <c r="H206">
        <v>2163.04</v>
      </c>
      <c r="I206">
        <v>2157.96</v>
      </c>
      <c r="J206" s="29">
        <f t="shared" si="111"/>
        <v>-2.3485464901249475E-3</v>
      </c>
      <c r="K206">
        <f t="shared" ref="K206" si="184">WEEKDAY(A206,2)</f>
        <v>5</v>
      </c>
      <c r="L206">
        <f t="shared" ref="L206" si="185">K207</f>
        <v>1</v>
      </c>
    </row>
    <row r="207" spans="1:12">
      <c r="A207" s="1">
        <v>42695</v>
      </c>
      <c r="B207">
        <v>9.06</v>
      </c>
      <c r="C207" s="29">
        <f t="shared" si="151"/>
        <v>0</v>
      </c>
      <c r="D207" s="45">
        <f t="shared" si="173"/>
        <v>8.9934160040037803</v>
      </c>
      <c r="E207">
        <v>8.99</v>
      </c>
      <c r="F207" s="79">
        <f t="shared" si="153"/>
        <v>7.403637946535202E-3</v>
      </c>
      <c r="G207" s="29">
        <f t="shared" si="140"/>
        <v>7.7864293659621886E-3</v>
      </c>
      <c r="H207">
        <v>2157.96</v>
      </c>
      <c r="I207">
        <v>2151.6</v>
      </c>
      <c r="J207" s="29">
        <f t="shared" si="111"/>
        <v>-2.9472279374965771E-3</v>
      </c>
      <c r="K207">
        <f t="shared" ref="K207" si="186">WEEKDAY(A207,2)</f>
        <v>1</v>
      </c>
      <c r="L207">
        <f t="shared" ref="L207" si="187">K208</f>
        <v>2</v>
      </c>
    </row>
    <row r="208" spans="1:12">
      <c r="A208" s="1">
        <v>42696</v>
      </c>
      <c r="B208">
        <v>9.16</v>
      </c>
      <c r="C208" s="29">
        <f t="shared" si="151"/>
        <v>1.1037527593819041E-2</v>
      </c>
      <c r="D208" s="45">
        <f t="shared" si="173"/>
        <v>9.0988443483918946</v>
      </c>
      <c r="E208">
        <v>9.0920000000000005</v>
      </c>
      <c r="F208" s="79">
        <f t="shared" si="153"/>
        <v>6.7212548392383553E-3</v>
      </c>
      <c r="G208" s="29">
        <f t="shared" si="140"/>
        <v>7.4791025076990092E-3</v>
      </c>
      <c r="H208">
        <v>2151.6</v>
      </c>
      <c r="I208">
        <v>2177.65</v>
      </c>
      <c r="J208" s="29">
        <f t="shared" si="111"/>
        <v>1.2107269009109523E-2</v>
      </c>
      <c r="K208">
        <f t="shared" ref="K208" si="188">WEEKDAY(A208,2)</f>
        <v>2</v>
      </c>
      <c r="L208">
        <f t="shared" ref="L208" si="189">K209</f>
        <v>3</v>
      </c>
    </row>
    <row r="209" spans="1:12">
      <c r="A209" s="1">
        <v>42697</v>
      </c>
      <c r="B209">
        <v>9.08</v>
      </c>
      <c r="C209" s="29">
        <f t="shared" si="151"/>
        <v>-8.733624454148492E-3</v>
      </c>
      <c r="D209" s="45">
        <f t="shared" si="173"/>
        <v>9.0421487934241043</v>
      </c>
      <c r="E209">
        <v>9.0380000000000003</v>
      </c>
      <c r="F209" s="79">
        <f t="shared" si="153"/>
        <v>4.1860853477022619E-3</v>
      </c>
      <c r="G209" s="29">
        <f t="shared" si="140"/>
        <v>4.6470458065943632E-3</v>
      </c>
      <c r="H209">
        <v>2177.65</v>
      </c>
      <c r="I209">
        <v>2165.71</v>
      </c>
      <c r="J209" s="29">
        <f t="shared" si="111"/>
        <v>-5.4829747663766026E-3</v>
      </c>
      <c r="K209">
        <f t="shared" ref="K209" si="190">WEEKDAY(A209,2)</f>
        <v>3</v>
      </c>
      <c r="L209">
        <f t="shared" ref="L209" si="191">K210</f>
        <v>4</v>
      </c>
    </row>
    <row r="210" spans="1:12">
      <c r="A210" s="1">
        <v>42698</v>
      </c>
      <c r="B210">
        <v>9.0399999999999991</v>
      </c>
      <c r="C210" s="29">
        <f t="shared" si="151"/>
        <v>-4.4052863436124801E-3</v>
      </c>
      <c r="D210" s="45">
        <f t="shared" si="173"/>
        <v>8.9583748239607335</v>
      </c>
      <c r="E210">
        <v>8.9169999999999998</v>
      </c>
      <c r="F210" s="79">
        <f t="shared" si="153"/>
        <v>9.1116053573629952E-3</v>
      </c>
      <c r="G210" s="29">
        <f t="shared" si="140"/>
        <v>1.3793876864416132E-2</v>
      </c>
      <c r="H210">
        <v>2165.71</v>
      </c>
      <c r="I210">
        <v>2146.63</v>
      </c>
      <c r="J210" s="29">
        <f t="shared" si="111"/>
        <v>-8.8100438193479125E-3</v>
      </c>
      <c r="K210">
        <f t="shared" ref="K210" si="192">WEEKDAY(A210,2)</f>
        <v>4</v>
      </c>
      <c r="L210">
        <f t="shared" ref="L210" si="193">K211</f>
        <v>5</v>
      </c>
    </row>
    <row r="211" spans="1:12">
      <c r="A211" s="1">
        <v>42699</v>
      </c>
      <c r="B211">
        <v>9.0399999999999991</v>
      </c>
      <c r="C211" s="29">
        <f t="shared" si="151"/>
        <v>0</v>
      </c>
      <c r="D211" s="45">
        <f t="shared" si="173"/>
        <v>9.0038176164499699</v>
      </c>
      <c r="E211">
        <v>9.016</v>
      </c>
      <c r="F211" s="79">
        <f t="shared" si="153"/>
        <v>4.0185602475915072E-3</v>
      </c>
      <c r="G211" s="29">
        <f t="shared" si="140"/>
        <v>2.6619343389528982E-3</v>
      </c>
      <c r="H211">
        <v>2146.63</v>
      </c>
      <c r="I211">
        <v>2167.5300000000002</v>
      </c>
      <c r="J211" s="29">
        <f t="shared" si="111"/>
        <v>9.7361911461220085E-3</v>
      </c>
      <c r="K211">
        <f t="shared" ref="K211" si="194">WEEKDAY(A211,2)</f>
        <v>5</v>
      </c>
      <c r="L211">
        <f t="shared" ref="L211" si="195">K212</f>
        <v>1</v>
      </c>
    </row>
    <row r="212" spans="1:12">
      <c r="A212" s="1">
        <v>42702</v>
      </c>
      <c r="B212">
        <v>9.0399999999999991</v>
      </c>
      <c r="C212" s="29">
        <f t="shared" si="151"/>
        <v>0</v>
      </c>
      <c r="D212" s="45">
        <f t="shared" si="173"/>
        <v>9.0098022357245338</v>
      </c>
      <c r="E212">
        <v>9.032</v>
      </c>
      <c r="F212" s="79">
        <f>+B212/D212-1</f>
        <v>3.3516567273506048E-3</v>
      </c>
      <c r="G212" s="29">
        <f>+B212/E212-1</f>
        <v>8.857395925596645E-4</v>
      </c>
      <c r="H212">
        <v>2167.5300000000002</v>
      </c>
      <c r="I212">
        <v>2166.04</v>
      </c>
      <c r="J212" s="29">
        <f t="shared" si="111"/>
        <v>-6.8741839789998593E-4</v>
      </c>
      <c r="K212">
        <f t="shared" ref="K212" si="196">WEEKDAY(A212,2)</f>
        <v>1</v>
      </c>
      <c r="L212">
        <f t="shared" ref="L212" si="197">K213</f>
        <v>2</v>
      </c>
    </row>
    <row r="213" spans="1:12">
      <c r="A213" s="1">
        <v>42703</v>
      </c>
      <c r="B213">
        <v>9.0399999999999991</v>
      </c>
      <c r="C213" s="29">
        <f t="shared" si="151"/>
        <v>0</v>
      </c>
      <c r="D213" s="45">
        <f t="shared" si="173"/>
        <v>9.0082737160901925</v>
      </c>
      <c r="E213">
        <v>9.01</v>
      </c>
      <c r="F213" s="79">
        <f t="shared" ref="F213:F218" si="198">+B213/D213-1</f>
        <v>3.521904963116107E-3</v>
      </c>
      <c r="G213" s="29">
        <f t="shared" ref="G213:G218" si="199">+B213/E213-1</f>
        <v>3.3296337402886067E-3</v>
      </c>
      <c r="H213">
        <v>2166.04</v>
      </c>
      <c r="I213">
        <v>2160.35</v>
      </c>
      <c r="J213" s="29">
        <f t="shared" si="111"/>
        <v>-2.6269136304039042E-3</v>
      </c>
      <c r="K213">
        <f t="shared" ref="K213" si="200">WEEKDAY(A213,2)</f>
        <v>2</v>
      </c>
      <c r="L213">
        <f t="shared" ref="L213" si="201">K214</f>
        <v>3</v>
      </c>
    </row>
    <row r="214" spans="1:12">
      <c r="A214" s="1">
        <v>42704</v>
      </c>
      <c r="B214">
        <v>9.07</v>
      </c>
      <c r="C214" s="29">
        <f t="shared" si="151"/>
        <v>3.3185840707965486E-3</v>
      </c>
      <c r="D214" s="45">
        <f>+E213*(1+J214)</f>
        <v>9.1046730853796856</v>
      </c>
      <c r="E214">
        <v>9.1319999999999997</v>
      </c>
      <c r="F214" s="79">
        <f t="shared" si="198"/>
        <v>-3.8082735156480529E-3</v>
      </c>
      <c r="G214" s="29">
        <f t="shared" si="199"/>
        <v>-6.7893123083661022E-3</v>
      </c>
      <c r="H214">
        <v>2160.35</v>
      </c>
      <c r="I214">
        <v>2183.0500000000002</v>
      </c>
      <c r="J214" s="29">
        <f t="shared" si="111"/>
        <v>1.0507556645914073E-2</v>
      </c>
      <c r="K214">
        <f t="shared" ref="K214" si="202">WEEKDAY(A214,2)</f>
        <v>3</v>
      </c>
      <c r="L214">
        <f t="shared" ref="L214" si="203">K215</f>
        <v>4</v>
      </c>
    </row>
    <row r="215" spans="1:12">
      <c r="A215" s="1">
        <v>42705</v>
      </c>
      <c r="B215">
        <v>9.07</v>
      </c>
      <c r="C215" s="29">
        <f t="shared" si="151"/>
        <v>0</v>
      </c>
      <c r="D215" s="45">
        <f>+E214*(1+J215)</f>
        <v>9.1273148851377641</v>
      </c>
      <c r="E215">
        <v>9.1280000000000001</v>
      </c>
      <c r="F215" s="79">
        <f t="shared" si="198"/>
        <v>-6.2794902837296496E-3</v>
      </c>
      <c r="G215" s="29">
        <f t="shared" si="199"/>
        <v>-6.3540753724802279E-3</v>
      </c>
      <c r="H215">
        <v>2183.0500000000002</v>
      </c>
      <c r="I215">
        <v>2181.9299999999998</v>
      </c>
      <c r="J215" s="29">
        <f t="shared" si="111"/>
        <v>-5.1304367742399659E-4</v>
      </c>
      <c r="K215">
        <f t="shared" ref="K215" si="204">WEEKDAY(A215,2)</f>
        <v>4</v>
      </c>
      <c r="L215">
        <f t="shared" ref="L215" si="205">K216</f>
        <v>5</v>
      </c>
    </row>
    <row r="216" spans="1:12">
      <c r="A216" s="1">
        <v>42706</v>
      </c>
      <c r="B216">
        <v>9</v>
      </c>
      <c r="C216" s="29">
        <f t="shared" ref="C216:C218" si="206">B216/B215-1</f>
        <v>-7.717750826901959E-3</v>
      </c>
      <c r="D216" s="45">
        <f>+E215*(1+J216)</f>
        <v>8.9670207568528788</v>
      </c>
      <c r="E216">
        <v>8.984</v>
      </c>
      <c r="F216" s="79">
        <f t="shared" si="198"/>
        <v>3.6778372707475526E-3</v>
      </c>
      <c r="G216" s="29">
        <f t="shared" si="199"/>
        <v>1.7809439002671734E-3</v>
      </c>
      <c r="H216">
        <v>2181.9299999999998</v>
      </c>
      <c r="I216">
        <v>2143.4499999999998</v>
      </c>
      <c r="J216" s="29">
        <f t="shared" si="111"/>
        <v>-1.76357628338214E-2</v>
      </c>
      <c r="K216">
        <f t="shared" ref="K216:K217" si="207">WEEKDAY(A216,2)</f>
        <v>5</v>
      </c>
      <c r="L216">
        <f t="shared" ref="L216:L217" si="208">K217</f>
        <v>1</v>
      </c>
    </row>
    <row r="217" spans="1:12">
      <c r="A217" s="1">
        <v>42709</v>
      </c>
      <c r="B217">
        <v>8.93</v>
      </c>
      <c r="C217" s="29">
        <f t="shared" si="206"/>
        <v>-7.7777777777777724E-3</v>
      </c>
      <c r="D217" s="45">
        <f>+E216*(1+J217)</f>
        <v>8.9858022906995743</v>
      </c>
      <c r="E217">
        <v>9.0009999999999994</v>
      </c>
      <c r="F217" s="79">
        <f t="shared" si="198"/>
        <v>-6.2100510220807204E-3</v>
      </c>
      <c r="G217" s="29">
        <f t="shared" si="199"/>
        <v>-7.8880124430618093E-3</v>
      </c>
      <c r="H217">
        <v>2143.4499999999998</v>
      </c>
      <c r="I217">
        <v>2143.88</v>
      </c>
      <c r="J217" s="29">
        <f t="shared" si="111"/>
        <v>2.0061116424474612E-4</v>
      </c>
      <c r="K217">
        <f t="shared" si="207"/>
        <v>1</v>
      </c>
      <c r="L217">
        <f t="shared" si="208"/>
        <v>2</v>
      </c>
    </row>
    <row r="218" spans="1:12">
      <c r="A218" s="1">
        <v>42710</v>
      </c>
      <c r="B218">
        <v>8.89</v>
      </c>
      <c r="C218" s="29">
        <f t="shared" si="206"/>
        <v>-4.4792833146695132E-3</v>
      </c>
      <c r="D218" s="45">
        <f>+E217*(1+J218)</f>
        <v>8.9102292385767861</v>
      </c>
      <c r="E218">
        <v>8.9030000000000005</v>
      </c>
      <c r="F218" s="79">
        <f t="shared" si="198"/>
        <v>-2.2703387348558257E-3</v>
      </c>
      <c r="G218" s="29">
        <f t="shared" si="199"/>
        <v>-1.4601819611367306E-3</v>
      </c>
      <c r="H218">
        <v>2143.88</v>
      </c>
      <c r="I218">
        <v>2122.2600000000002</v>
      </c>
      <c r="J218" s="29">
        <f t="shared" si="111"/>
        <v>-1.0084519655950808E-2</v>
      </c>
      <c r="K218">
        <f t="shared" ref="K218" si="209">WEEKDAY(A218,2)</f>
        <v>2</v>
      </c>
      <c r="L218">
        <f t="shared" ref="L218" si="210">K219</f>
        <v>0</v>
      </c>
    </row>
    <row r="219" spans="1:12">
      <c r="A219" s="1">
        <v>42711</v>
      </c>
    </row>
    <row r="220" spans="1:12">
      <c r="A220" s="1">
        <v>42712</v>
      </c>
    </row>
    <row r="221" spans="1:12">
      <c r="A221" s="1">
        <v>42713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21"/>
  <sheetViews>
    <sheetView zoomScaleNormal="100" workbookViewId="0">
      <pane xSplit="1" ySplit="2" topLeftCell="B202" activePane="bottomRight" state="frozen"/>
      <selection pane="topRight" activeCell="B1" sqref="B1"/>
      <selection pane="bottomLeft" activeCell="A3" sqref="A3"/>
      <selection pane="bottomRight" activeCell="B217" sqref="B217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8" width="16.125" bestFit="1" customWidth="1"/>
    <col min="9" max="9" width="12.75" bestFit="1" customWidth="1"/>
    <col min="10" max="10" width="13.875" bestFit="1" customWidth="1"/>
  </cols>
  <sheetData>
    <row r="1" spans="1:13">
      <c r="H1" t="s">
        <v>313</v>
      </c>
    </row>
    <row r="2" spans="1:13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352</v>
      </c>
      <c r="M2" t="s">
        <v>394</v>
      </c>
    </row>
    <row r="3" spans="1:13">
      <c r="A3" s="1">
        <v>42401</v>
      </c>
      <c r="B3">
        <v>34.85</v>
      </c>
      <c r="E3">
        <v>34.92</v>
      </c>
      <c r="G3" s="29">
        <f t="shared" ref="G3:G9" si="0">+B3/E3-1</f>
        <v>-2.0045819014891109E-3</v>
      </c>
      <c r="K3">
        <f>WEEKDAY(A3,2)</f>
        <v>1</v>
      </c>
      <c r="L3">
        <f>K4</f>
        <v>2</v>
      </c>
    </row>
    <row r="4" spans="1:13">
      <c r="A4" s="1">
        <f>A5-1</f>
        <v>42402</v>
      </c>
      <c r="B4">
        <v>35.700000000000003</v>
      </c>
      <c r="C4" s="29">
        <f t="shared" ref="C4:C55" si="1">B4/B3-1</f>
        <v>2.4390243902439046E-2</v>
      </c>
      <c r="D4" s="30">
        <f t="shared" ref="D4:D36" si="2">+E3*(1+J4)</f>
        <v>35.645714502385353</v>
      </c>
      <c r="E4">
        <v>35.573</v>
      </c>
      <c r="F4" s="29">
        <f t="shared" ref="F4:F10" si="3">+B4/D4-1</f>
        <v>1.5229179263895887E-3</v>
      </c>
      <c r="G4" s="29">
        <f t="shared" si="0"/>
        <v>3.570123408202841E-3</v>
      </c>
      <c r="H4">
        <v>2901.04</v>
      </c>
      <c r="I4">
        <v>2961.33</v>
      </c>
      <c r="J4" s="29">
        <f t="shared" ref="J4:J14" si="4">+I4/H4-1</f>
        <v>2.0782202244712167E-2</v>
      </c>
      <c r="K4">
        <f t="shared" ref="K4:K66" si="5">WEEKDAY(A4,2)</f>
        <v>2</v>
      </c>
      <c r="L4">
        <f t="shared" ref="L4:L66" si="6">K5</f>
        <v>3</v>
      </c>
    </row>
    <row r="5" spans="1:13">
      <c r="A5" s="1">
        <v>42403</v>
      </c>
      <c r="B5">
        <v>35.549999999999997</v>
      </c>
      <c r="C5" s="29">
        <f t="shared" si="1"/>
        <v>-4.2016806722691147E-3</v>
      </c>
      <c r="D5" s="30">
        <f t="shared" si="2"/>
        <v>35.42044166492196</v>
      </c>
      <c r="E5">
        <v>35.381</v>
      </c>
      <c r="F5" s="29">
        <f t="shared" si="3"/>
        <v>3.6577278257470258E-3</v>
      </c>
      <c r="G5" s="29">
        <f t="shared" si="0"/>
        <v>4.7765749978800898E-3</v>
      </c>
      <c r="H5">
        <v>2961.34</v>
      </c>
      <c r="I5">
        <v>2948.64</v>
      </c>
      <c r="J5" s="29">
        <f t="shared" si="4"/>
        <v>-4.288599080146227E-3</v>
      </c>
      <c r="K5">
        <f t="shared" si="5"/>
        <v>3</v>
      </c>
      <c r="L5">
        <f t="shared" si="6"/>
        <v>4</v>
      </c>
    </row>
    <row r="6" spans="1:13">
      <c r="A6" s="1">
        <v>42404</v>
      </c>
      <c r="B6">
        <v>35.85</v>
      </c>
      <c r="C6" s="29">
        <f t="shared" si="1"/>
        <v>8.4388185654009629E-3</v>
      </c>
      <c r="D6" s="30">
        <f t="shared" si="2"/>
        <v>35.814407170763474</v>
      </c>
      <c r="E6">
        <v>35.889000000000003</v>
      </c>
      <c r="F6" s="29">
        <f t="shared" si="3"/>
        <v>9.9381316202773462E-4</v>
      </c>
      <c r="G6" s="29">
        <f t="shared" si="0"/>
        <v>-1.0866839421550534E-3</v>
      </c>
      <c r="H6">
        <v>2948.64</v>
      </c>
      <c r="I6">
        <v>2984.76</v>
      </c>
      <c r="J6" s="29">
        <f t="shared" si="4"/>
        <v>1.2249715122904181E-2</v>
      </c>
      <c r="K6">
        <f t="shared" si="5"/>
        <v>4</v>
      </c>
      <c r="L6">
        <f t="shared" si="6"/>
        <v>5</v>
      </c>
    </row>
    <row r="7" spans="1:13">
      <c r="A7" s="1">
        <v>42405</v>
      </c>
      <c r="B7">
        <v>35.700000000000003</v>
      </c>
      <c r="C7" s="29">
        <f t="shared" si="1"/>
        <v>-4.1841004184099972E-3</v>
      </c>
      <c r="D7" s="30">
        <f t="shared" si="2"/>
        <v>35.636854993366299</v>
      </c>
      <c r="E7">
        <v>35.826999999999998</v>
      </c>
      <c r="F7" s="29">
        <f t="shared" si="3"/>
        <v>1.7719017754360689E-3</v>
      </c>
      <c r="G7" s="29">
        <f t="shared" si="0"/>
        <v>-3.5448125715241696E-3</v>
      </c>
      <c r="H7">
        <v>2984.76</v>
      </c>
      <c r="I7">
        <v>2963.79</v>
      </c>
      <c r="J7" s="29">
        <f t="shared" si="4"/>
        <v>-7.0256905077795695E-3</v>
      </c>
      <c r="K7">
        <f t="shared" si="5"/>
        <v>5</v>
      </c>
      <c r="L7">
        <f t="shared" si="6"/>
        <v>4</v>
      </c>
    </row>
    <row r="8" spans="1:13">
      <c r="A8" s="1">
        <v>42411</v>
      </c>
      <c r="B8">
        <v>34.65</v>
      </c>
      <c r="C8" s="29">
        <f t="shared" si="1"/>
        <v>-2.941176470588247E-2</v>
      </c>
      <c r="D8" s="30">
        <f t="shared" si="2"/>
        <v>35.826999999999998</v>
      </c>
      <c r="E8">
        <v>35.826999999999998</v>
      </c>
      <c r="F8" s="29">
        <f t="shared" si="3"/>
        <v>-3.2852318084126475E-2</v>
      </c>
      <c r="G8" s="29">
        <f t="shared" si="0"/>
        <v>-3.2852318084126475E-2</v>
      </c>
      <c r="H8">
        <v>2963.79</v>
      </c>
      <c r="I8">
        <v>2963.79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3">
      <c r="A9" s="1">
        <v>42412</v>
      </c>
      <c r="B9">
        <v>34.25</v>
      </c>
      <c r="C9" s="29">
        <f t="shared" si="1"/>
        <v>-1.1544011544011523E-2</v>
      </c>
      <c r="D9" s="30">
        <f t="shared" si="2"/>
        <v>35.826999999999998</v>
      </c>
      <c r="E9">
        <v>35.826999999999998</v>
      </c>
      <c r="F9" s="29">
        <f t="shared" si="3"/>
        <v>-4.4017082088927295E-2</v>
      </c>
      <c r="G9" s="29">
        <f t="shared" si="0"/>
        <v>-4.4017082088927295E-2</v>
      </c>
      <c r="H9">
        <v>2963.79</v>
      </c>
      <c r="I9">
        <v>2963.79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3">
      <c r="A10" s="1">
        <v>42415</v>
      </c>
      <c r="B10">
        <v>35.700000000000003</v>
      </c>
      <c r="C10" s="29">
        <f t="shared" si="1"/>
        <v>4.2335766423357679E-2</v>
      </c>
      <c r="D10" s="30">
        <f t="shared" si="2"/>
        <v>35.620532888632461</v>
      </c>
      <c r="E10">
        <v>36.08</v>
      </c>
      <c r="F10" s="29">
        <f t="shared" si="3"/>
        <v>2.2309355004876963E-3</v>
      </c>
      <c r="G10" s="29">
        <f t="shared" ref="G10:G38" si="7">+B10/E10-1</f>
        <v>-1.0532150776053073E-2</v>
      </c>
      <c r="H10">
        <v>2963.79</v>
      </c>
      <c r="I10">
        <v>2946.71</v>
      </c>
      <c r="J10" s="29">
        <f t="shared" si="4"/>
        <v>-5.7628914329287406E-3</v>
      </c>
      <c r="K10">
        <f t="shared" si="5"/>
        <v>1</v>
      </c>
      <c r="L10">
        <f t="shared" si="6"/>
        <v>2</v>
      </c>
    </row>
    <row r="11" spans="1:13">
      <c r="A11" s="1">
        <v>42416</v>
      </c>
      <c r="B11">
        <v>36.799999999999997</v>
      </c>
      <c r="C11" s="29">
        <f t="shared" si="1"/>
        <v>3.0812324929971879E-2</v>
      </c>
      <c r="D11" s="30">
        <f t="shared" si="2"/>
        <v>37.185892877140944</v>
      </c>
      <c r="E11">
        <v>37.06</v>
      </c>
      <c r="F11" s="29">
        <f t="shared" ref="F11:F39" si="8">+B11/D11-1</f>
        <v>-1.0377399795559628E-2</v>
      </c>
      <c r="G11" s="29">
        <f t="shared" si="7"/>
        <v>-7.0156502968161671E-3</v>
      </c>
      <c r="H11">
        <v>2946.71</v>
      </c>
      <c r="I11">
        <v>3037.03</v>
      </c>
      <c r="J11" s="29">
        <f t="shared" si="4"/>
        <v>3.065113295845201E-2</v>
      </c>
      <c r="K11">
        <f t="shared" si="5"/>
        <v>2</v>
      </c>
      <c r="L11">
        <f t="shared" si="6"/>
        <v>3</v>
      </c>
    </row>
    <row r="12" spans="1:13">
      <c r="A12" s="1">
        <v>42417</v>
      </c>
      <c r="B12">
        <v>36.799999999999997</v>
      </c>
      <c r="C12" s="29">
        <f t="shared" si="1"/>
        <v>0</v>
      </c>
      <c r="D12" s="30">
        <f t="shared" si="2"/>
        <v>37.380686194452494</v>
      </c>
      <c r="E12">
        <v>37.311</v>
      </c>
      <c r="F12" s="29">
        <f t="shared" si="8"/>
        <v>-1.5534390980192159E-2</v>
      </c>
      <c r="G12" s="29">
        <f t="shared" si="7"/>
        <v>-1.3695692959181049E-2</v>
      </c>
      <c r="H12">
        <v>3037.04</v>
      </c>
      <c r="I12">
        <v>3063.32</v>
      </c>
      <c r="J12" s="29">
        <f t="shared" si="4"/>
        <v>8.6531622895977822E-3</v>
      </c>
      <c r="K12">
        <f t="shared" si="5"/>
        <v>3</v>
      </c>
      <c r="L12">
        <f t="shared" si="6"/>
        <v>4</v>
      </c>
    </row>
    <row r="13" spans="1:13">
      <c r="A13" s="1">
        <v>42418</v>
      </c>
      <c r="B13">
        <v>37.4</v>
      </c>
      <c r="C13" s="29">
        <f t="shared" si="1"/>
        <v>1.6304347826086918E-2</v>
      </c>
      <c r="D13" s="30">
        <f t="shared" si="2"/>
        <v>37.193829146155153</v>
      </c>
      <c r="E13">
        <v>37.22</v>
      </c>
      <c r="F13" s="29">
        <f t="shared" si="8"/>
        <v>5.5431467686397617E-3</v>
      </c>
      <c r="G13" s="29">
        <f t="shared" si="7"/>
        <v>4.8361096184845742E-3</v>
      </c>
      <c r="H13">
        <v>3063.32</v>
      </c>
      <c r="I13">
        <v>3053.7</v>
      </c>
      <c r="J13" s="29">
        <f t="shared" si="4"/>
        <v>-3.1403836360550663E-3</v>
      </c>
      <c r="K13">
        <f t="shared" si="5"/>
        <v>4</v>
      </c>
      <c r="L13">
        <f t="shared" si="6"/>
        <v>5</v>
      </c>
    </row>
    <row r="14" spans="1:13">
      <c r="A14" s="1">
        <v>42419</v>
      </c>
      <c r="B14">
        <v>37.200000000000003</v>
      </c>
      <c r="C14" s="29">
        <f t="shared" si="1"/>
        <v>-5.3475935828876109E-3</v>
      </c>
      <c r="D14" s="30">
        <f t="shared" si="2"/>
        <v>37.194282196293663</v>
      </c>
      <c r="E14">
        <v>37.131</v>
      </c>
      <c r="F14" s="29">
        <f t="shared" si="8"/>
        <v>1.5372802938262708E-4</v>
      </c>
      <c r="G14" s="29">
        <f t="shared" si="7"/>
        <v>1.8582855296114253E-3</v>
      </c>
      <c r="H14">
        <v>3053.69</v>
      </c>
      <c r="I14">
        <v>3051.58</v>
      </c>
      <c r="J14" s="29">
        <f t="shared" si="4"/>
        <v>-6.9096732150286666E-4</v>
      </c>
      <c r="K14">
        <f t="shared" si="5"/>
        <v>5</v>
      </c>
      <c r="L14">
        <f t="shared" si="6"/>
        <v>1</v>
      </c>
    </row>
    <row r="15" spans="1:13">
      <c r="A15" s="1">
        <v>42422</v>
      </c>
      <c r="B15">
        <v>37.85</v>
      </c>
      <c r="C15" s="29">
        <f t="shared" si="1"/>
        <v>1.7473118279569766E-2</v>
      </c>
      <c r="D15" s="30">
        <f t="shared" si="2"/>
        <v>37.949770928502616</v>
      </c>
      <c r="E15">
        <v>37.921999999999997</v>
      </c>
      <c r="F15" s="29">
        <f t="shared" si="8"/>
        <v>-2.6290258428853797E-3</v>
      </c>
      <c r="G15" s="29">
        <f t="shared" si="7"/>
        <v>-1.8986340382890488E-3</v>
      </c>
      <c r="H15">
        <v>3051.58</v>
      </c>
      <c r="I15">
        <v>3118.87</v>
      </c>
      <c r="J15" s="29">
        <f>+I15/H15-1</f>
        <v>2.2050872007288058E-2</v>
      </c>
      <c r="K15">
        <f t="shared" si="5"/>
        <v>1</v>
      </c>
      <c r="L15">
        <f t="shared" si="6"/>
        <v>2</v>
      </c>
    </row>
    <row r="16" spans="1:13">
      <c r="A16" s="1">
        <v>42423</v>
      </c>
      <c r="B16">
        <v>37.200000000000003</v>
      </c>
      <c r="C16" s="29">
        <f t="shared" si="1"/>
        <v>-1.7173051519154492E-2</v>
      </c>
      <c r="D16" s="30">
        <f t="shared" si="2"/>
        <v>37.563191130120849</v>
      </c>
      <c r="E16">
        <v>37.499000000000002</v>
      </c>
      <c r="F16" s="29">
        <f t="shared" si="8"/>
        <v>-9.6688039326247033E-3</v>
      </c>
      <c r="G16" s="29">
        <f t="shared" si="7"/>
        <v>-7.9735459612255699E-3</v>
      </c>
      <c r="H16">
        <v>3118.87</v>
      </c>
      <c r="I16">
        <v>3089.36</v>
      </c>
      <c r="J16" s="29">
        <f>+I16/H16-1</f>
        <v>-9.4617601887861946E-3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37.299999999999997</v>
      </c>
      <c r="C17" s="29">
        <f t="shared" si="1"/>
        <v>2.6881720430105283E-3</v>
      </c>
      <c r="D17" s="30">
        <f t="shared" si="2"/>
        <v>37.74394711526012</v>
      </c>
      <c r="E17">
        <v>37.722999999999999</v>
      </c>
      <c r="F17" s="29">
        <f t="shared" si="8"/>
        <v>-1.1762074430223812E-2</v>
      </c>
      <c r="G17" s="29">
        <f t="shared" si="7"/>
        <v>-1.1213318134824957E-2</v>
      </c>
      <c r="H17">
        <v>3089.36</v>
      </c>
      <c r="I17">
        <v>3109.54</v>
      </c>
      <c r="J17" s="29">
        <f>+I17/H17-1</f>
        <v>6.5320972628635232E-3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35.299999999999997</v>
      </c>
      <c r="C18" s="29">
        <f t="shared" si="1"/>
        <v>-5.3619302949061698E-2</v>
      </c>
      <c r="D18" s="30">
        <f t="shared" si="2"/>
        <v>35.408454707127099</v>
      </c>
      <c r="E18">
        <v>35.417999999999999</v>
      </c>
      <c r="F18" s="29">
        <f t="shared" si="8"/>
        <v>-3.062960753982602E-3</v>
      </c>
      <c r="G18" s="29">
        <f t="shared" si="7"/>
        <v>-3.3316392794624505E-3</v>
      </c>
      <c r="H18">
        <v>3109.54</v>
      </c>
      <c r="I18">
        <v>2918.75</v>
      </c>
      <c r="J18" s="29">
        <f t="shared" ref="J18:J55" si="9">+I18/H18-1</f>
        <v>-6.1356342095615468E-2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35.9</v>
      </c>
      <c r="C19" s="29">
        <f t="shared" si="1"/>
        <v>1.6997167138810276E-2</v>
      </c>
      <c r="D19" s="30">
        <f t="shared" si="2"/>
        <v>35.773302454817987</v>
      </c>
      <c r="E19">
        <v>35.776000000000003</v>
      </c>
      <c r="F19" s="29">
        <f t="shared" si="8"/>
        <v>3.5416787516899806E-3</v>
      </c>
      <c r="G19" s="29">
        <f t="shared" si="7"/>
        <v>3.4660107334525403E-3</v>
      </c>
      <c r="H19">
        <v>2918.75</v>
      </c>
      <c r="I19">
        <v>2948.03</v>
      </c>
      <c r="J19" s="29">
        <f t="shared" si="9"/>
        <v>1.0031691648822338E-2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34.950000000000003</v>
      </c>
      <c r="C20" s="29">
        <f t="shared" si="1"/>
        <v>-2.6462395543175421E-2</v>
      </c>
      <c r="D20" s="30">
        <f t="shared" si="2"/>
        <v>34.919714765453541</v>
      </c>
      <c r="E20">
        <v>34.898000000000003</v>
      </c>
      <c r="F20" s="29">
        <f t="shared" si="8"/>
        <v>8.6728184207340853E-4</v>
      </c>
      <c r="G20" s="29">
        <f t="shared" si="7"/>
        <v>1.4900567367757134E-3</v>
      </c>
      <c r="H20">
        <v>2948.03</v>
      </c>
      <c r="I20">
        <v>2877.47</v>
      </c>
      <c r="J20" s="29">
        <f t="shared" si="9"/>
        <v>-2.3934627530927566E-2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35.549999999999997</v>
      </c>
      <c r="C21" s="29">
        <f t="shared" si="1"/>
        <v>1.716738197424883E-2</v>
      </c>
      <c r="D21" s="30">
        <f t="shared" si="2"/>
        <v>35.54345297083897</v>
      </c>
      <c r="E21">
        <v>35.546999999999997</v>
      </c>
      <c r="F21" s="29">
        <f t="shared" si="8"/>
        <v>1.8419789338985915E-4</v>
      </c>
      <c r="G21" s="29">
        <f t="shared" si="7"/>
        <v>8.4395307620832583E-5</v>
      </c>
      <c r="H21">
        <v>2877.47</v>
      </c>
      <c r="I21">
        <v>2930.69</v>
      </c>
      <c r="J21" s="29">
        <f t="shared" si="9"/>
        <v>1.8495414374433139E-2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37</v>
      </c>
      <c r="C22" s="29">
        <f t="shared" si="1"/>
        <v>4.0787623066104173E-2</v>
      </c>
      <c r="D22" s="30">
        <f t="shared" si="2"/>
        <v>37.010269769235222</v>
      </c>
      <c r="E22">
        <v>37.010269769235222</v>
      </c>
      <c r="F22" s="29">
        <f t="shared" si="8"/>
        <v>-2.7748431176688459E-4</v>
      </c>
      <c r="G22" s="29">
        <f t="shared" si="7"/>
        <v>-2.7748431176688459E-4</v>
      </c>
      <c r="H22">
        <v>2930.69</v>
      </c>
      <c r="I22">
        <v>3051.33</v>
      </c>
      <c r="J22" s="29">
        <f t="shared" si="9"/>
        <v>4.1164367435654992E-2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37.1</v>
      </c>
      <c r="C23" s="29">
        <f t="shared" si="1"/>
        <v>2.7027027027026751E-3</v>
      </c>
      <c r="D23" s="30">
        <f t="shared" si="2"/>
        <v>37.096265978319096</v>
      </c>
      <c r="E23">
        <v>37.088999999999999</v>
      </c>
      <c r="F23" s="29">
        <f t="shared" si="8"/>
        <v>1.0065761559641118E-4</v>
      </c>
      <c r="G23" s="29">
        <f t="shared" si="7"/>
        <v>2.9658389279840769E-4</v>
      </c>
      <c r="H23">
        <v>3051.33</v>
      </c>
      <c r="I23">
        <v>3058.42</v>
      </c>
      <c r="J23" s="29">
        <f t="shared" si="9"/>
        <v>2.3235769320264499E-3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37.65</v>
      </c>
      <c r="C24" s="29">
        <f t="shared" si="1"/>
        <v>1.4824797843665749E-2</v>
      </c>
      <c r="D24" s="30">
        <f t="shared" si="2"/>
        <v>37.519139362808247</v>
      </c>
      <c r="E24">
        <v>37.704999999999998</v>
      </c>
      <c r="F24" s="29">
        <f t="shared" si="8"/>
        <v>3.4878368591118036E-3</v>
      </c>
      <c r="G24" s="29">
        <f t="shared" si="7"/>
        <v>-1.4586924811033075E-3</v>
      </c>
      <c r="H24">
        <v>3058.42</v>
      </c>
      <c r="I24">
        <v>3093.89</v>
      </c>
      <c r="J24" s="29">
        <f t="shared" si="9"/>
        <v>1.1597491515226821E-2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37.75</v>
      </c>
      <c r="C25" s="29">
        <f t="shared" si="1"/>
        <v>2.6560424966799445E-3</v>
      </c>
      <c r="D25" s="30">
        <f t="shared" si="2"/>
        <v>37.838446809679731</v>
      </c>
      <c r="E25">
        <v>37.807000000000002</v>
      </c>
      <c r="F25" s="29">
        <f t="shared" si="8"/>
        <v>-2.3374852071651464E-3</v>
      </c>
      <c r="G25" s="29">
        <f t="shared" si="7"/>
        <v>-1.5076573121379777E-3</v>
      </c>
      <c r="H25">
        <v>3093.89</v>
      </c>
      <c r="I25">
        <v>3104.84</v>
      </c>
      <c r="J25" s="29">
        <f t="shared" si="9"/>
        <v>3.5392337801281037E-3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37.549999999999997</v>
      </c>
      <c r="C26" s="29">
        <f t="shared" si="1"/>
        <v>-5.2980132450332063E-3</v>
      </c>
      <c r="D26" s="30">
        <f t="shared" si="2"/>
        <v>37.841460329678824</v>
      </c>
      <c r="E26">
        <v>37.840000000000003</v>
      </c>
      <c r="F26" s="29">
        <f t="shared" si="8"/>
        <v>-7.7021427592802727E-3</v>
      </c>
      <c r="G26" s="29">
        <f t="shared" si="7"/>
        <v>-7.6638477801269644E-3</v>
      </c>
      <c r="H26">
        <v>3104.84</v>
      </c>
      <c r="I26">
        <v>3107.67</v>
      </c>
      <c r="J26" s="29">
        <f t="shared" si="9"/>
        <v>9.1148014068354044E-4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37.1</v>
      </c>
      <c r="C27" s="29">
        <f t="shared" si="1"/>
        <v>-1.1984021304926706E-2</v>
      </c>
      <c r="D27" s="30">
        <f t="shared" si="2"/>
        <v>37.404574616996015</v>
      </c>
      <c r="E27">
        <v>37.351999999999997</v>
      </c>
      <c r="F27" s="29">
        <f t="shared" si="8"/>
        <v>-8.1427103533379119E-3</v>
      </c>
      <c r="G27" s="29">
        <f t="shared" si="7"/>
        <v>-6.7466266866565983E-3</v>
      </c>
      <c r="H27">
        <v>3107.67</v>
      </c>
      <c r="I27">
        <v>3071.9100000000003</v>
      </c>
      <c r="J27" s="29">
        <f t="shared" si="9"/>
        <v>-1.1507013292917145E-2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36.6</v>
      </c>
      <c r="C28" s="29">
        <f t="shared" si="1"/>
        <v>-1.3477088948787075E-2</v>
      </c>
      <c r="D28" s="30">
        <f t="shared" si="2"/>
        <v>36.637524797275958</v>
      </c>
      <c r="E28">
        <v>36.640999999999998</v>
      </c>
      <c r="F28" s="29">
        <f t="shared" si="8"/>
        <v>-1.0242175879399129E-3</v>
      </c>
      <c r="G28" s="29">
        <f t="shared" si="7"/>
        <v>-1.118965093747315E-3</v>
      </c>
      <c r="H28">
        <f>+I28+58.76</f>
        <v>3071.9100000000003</v>
      </c>
      <c r="I28">
        <v>3013.15</v>
      </c>
      <c r="J28" s="29">
        <f t="shared" si="9"/>
        <v>-1.9128164562112859E-2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37.049999999999997</v>
      </c>
      <c r="C29" s="29">
        <f t="shared" si="1"/>
        <v>1.2295081967212962E-2</v>
      </c>
      <c r="D29" s="30">
        <f t="shared" si="2"/>
        <v>36.703382665980783</v>
      </c>
      <c r="E29">
        <v>36.866999999999997</v>
      </c>
      <c r="F29" s="29">
        <f t="shared" si="8"/>
        <v>9.4437435691856475E-3</v>
      </c>
      <c r="G29" s="29">
        <f t="shared" si="7"/>
        <v>4.9637887541704728E-3</v>
      </c>
      <c r="H29">
        <v>3013.15</v>
      </c>
      <c r="I29">
        <v>3018.28</v>
      </c>
      <c r="J29" s="29">
        <f t="shared" si="9"/>
        <v>1.7025372118879556E-3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37.450000000000003</v>
      </c>
      <c r="C30" s="29">
        <f t="shared" si="1"/>
        <v>1.0796221322537214E-2</v>
      </c>
      <c r="D30" s="30">
        <f t="shared" si="2"/>
        <v>37.446092884026662</v>
      </c>
      <c r="E30">
        <v>37.418999999999997</v>
      </c>
      <c r="F30" s="29">
        <f t="shared" si="8"/>
        <v>1.0433975008927732E-4</v>
      </c>
      <c r="G30" s="29">
        <f t="shared" si="7"/>
        <v>8.2845613191184775E-4</v>
      </c>
      <c r="H30">
        <v>3018.28</v>
      </c>
      <c r="I30">
        <v>3065.69</v>
      </c>
      <c r="J30" s="29">
        <f t="shared" si="9"/>
        <v>1.5707621559298612E-2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37.4</v>
      </c>
      <c r="C31" s="29">
        <f t="shared" si="1"/>
        <v>-1.335113484646322E-3</v>
      </c>
      <c r="D31" s="30">
        <f t="shared" si="2"/>
        <v>37.52995013194419</v>
      </c>
      <c r="E31">
        <v>37.454000000000001</v>
      </c>
      <c r="F31" s="29">
        <f t="shared" si="8"/>
        <v>-3.4625713993043927E-3</v>
      </c>
      <c r="G31" s="29">
        <f t="shared" si="7"/>
        <v>-1.4417685694452231E-3</v>
      </c>
      <c r="H31">
        <v>3065.69</v>
      </c>
      <c r="I31">
        <v>3074.78</v>
      </c>
      <c r="J31" s="29">
        <f t="shared" si="9"/>
        <v>2.9650747466312133E-3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37.4</v>
      </c>
      <c r="C32" s="29">
        <f t="shared" si="1"/>
        <v>0</v>
      </c>
      <c r="D32" s="30">
        <f t="shared" si="2"/>
        <v>37.639760769876219</v>
      </c>
      <c r="E32">
        <v>37.537999999999997</v>
      </c>
      <c r="F32" s="29">
        <f t="shared" si="8"/>
        <v>-6.3698802801134269E-3</v>
      </c>
      <c r="G32" s="29">
        <f t="shared" si="7"/>
        <v>-3.6762747082955682E-3</v>
      </c>
      <c r="H32">
        <v>3074.78</v>
      </c>
      <c r="I32">
        <v>3090.03</v>
      </c>
      <c r="J32" s="29">
        <f t="shared" si="9"/>
        <v>4.9597044341382901E-3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38.25</v>
      </c>
      <c r="C33" s="29">
        <f t="shared" si="1"/>
        <v>2.2727272727272707E-2</v>
      </c>
      <c r="D33" s="30">
        <f t="shared" si="2"/>
        <v>37.953100649508244</v>
      </c>
      <c r="E33">
        <v>38.08</v>
      </c>
      <c r="F33" s="29">
        <f t="shared" si="8"/>
        <v>7.8227956454357539E-3</v>
      </c>
      <c r="G33" s="29">
        <f t="shared" si="7"/>
        <v>4.4642857142858094E-3</v>
      </c>
      <c r="H33">
        <v>3090.03</v>
      </c>
      <c r="I33">
        <v>3124.2</v>
      </c>
      <c r="J33" s="29">
        <f t="shared" si="9"/>
        <v>1.105814506655256E-2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39.1</v>
      </c>
      <c r="C34" s="29">
        <f t="shared" si="1"/>
        <v>2.2222222222222365E-2</v>
      </c>
      <c r="D34" s="30">
        <f t="shared" si="2"/>
        <v>38.662133282120223</v>
      </c>
      <c r="E34">
        <v>38.840000000000003</v>
      </c>
      <c r="F34" s="29">
        <f t="shared" si="8"/>
        <v>1.1325467083894036E-2</v>
      </c>
      <c r="G34" s="29">
        <f t="shared" si="7"/>
        <v>6.6941297631306629E-3</v>
      </c>
      <c r="H34">
        <v>3124.2</v>
      </c>
      <c r="I34">
        <v>3171.96</v>
      </c>
      <c r="J34" s="29">
        <f t="shared" si="9"/>
        <v>1.5287113501056382E-2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40.299999999999997</v>
      </c>
      <c r="C35" s="29">
        <f t="shared" si="1"/>
        <v>3.0690537084398839E-2</v>
      </c>
      <c r="D35" s="30">
        <f t="shared" si="2"/>
        <v>39.788726717865302</v>
      </c>
      <c r="E35">
        <v>39.656999999999996</v>
      </c>
      <c r="F35" s="29">
        <f t="shared" si="8"/>
        <v>1.2849702021380027E-2</v>
      </c>
      <c r="G35" s="29">
        <f t="shared" si="7"/>
        <v>1.6214035353153244E-2</v>
      </c>
      <c r="H35">
        <v>3171.96</v>
      </c>
      <c r="I35">
        <v>3249.44</v>
      </c>
      <c r="J35" s="29">
        <f t="shared" si="9"/>
        <v>2.4426537535151782E-2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39.5</v>
      </c>
      <c r="C36" s="29">
        <f t="shared" si="1"/>
        <v>-1.9851116625310139E-2</v>
      </c>
      <c r="D36" s="30">
        <f t="shared" si="2"/>
        <v>39.368369328253479</v>
      </c>
      <c r="E36">
        <v>39.328000000000003</v>
      </c>
      <c r="F36" s="29">
        <f t="shared" si="8"/>
        <v>3.3435642367858343E-3</v>
      </c>
      <c r="G36" s="29">
        <f t="shared" si="7"/>
        <v>4.3734743694059386E-3</v>
      </c>
      <c r="H36">
        <v>3249.44</v>
      </c>
      <c r="I36">
        <v>3225.79</v>
      </c>
      <c r="J36" s="29">
        <f t="shared" si="9"/>
        <v>-7.2781771628341874E-3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39.5</v>
      </c>
      <c r="C37" s="29">
        <f t="shared" si="1"/>
        <v>0</v>
      </c>
      <c r="D37" s="30">
        <f>+E36*(1+J37)</f>
        <v>39.453574944432226</v>
      </c>
      <c r="E37">
        <v>39.415999999999997</v>
      </c>
      <c r="F37" s="29">
        <f t="shared" si="8"/>
        <v>1.1767008600147566E-3</v>
      </c>
      <c r="G37" s="29">
        <f t="shared" si="7"/>
        <v>2.1311142683175799E-3</v>
      </c>
      <c r="H37">
        <v>3225.79</v>
      </c>
      <c r="I37">
        <v>3236.09</v>
      </c>
      <c r="J37" s="29">
        <f t="shared" si="9"/>
        <v>3.1930162843831766E-3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38.75</v>
      </c>
      <c r="C38" s="29">
        <f t="shared" si="1"/>
        <v>-1.8987341772151889E-2</v>
      </c>
      <c r="D38" s="30">
        <f>+E37*(1+J38)</f>
        <v>38.755349696701877</v>
      </c>
      <c r="E38">
        <v>38.658000000000001</v>
      </c>
      <c r="F38" s="29">
        <f t="shared" si="8"/>
        <v>-1.3803763206221564E-4</v>
      </c>
      <c r="G38" s="29">
        <f t="shared" si="7"/>
        <v>2.379843758083755E-3</v>
      </c>
      <c r="H38">
        <v>3236.09</v>
      </c>
      <c r="I38">
        <v>3181.85</v>
      </c>
      <c r="J38" s="29">
        <f t="shared" si="9"/>
        <v>-1.676096771103408E-2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38.75</v>
      </c>
      <c r="C39" s="29">
        <f t="shared" si="1"/>
        <v>0</v>
      </c>
      <c r="D39" s="30">
        <f>+E38*(1+J39)</f>
        <v>38.852028084290595</v>
      </c>
      <c r="F39" s="29">
        <f t="shared" si="8"/>
        <v>-2.6260684273480273E-3</v>
      </c>
      <c r="H39">
        <v>3181.85</v>
      </c>
      <c r="I39">
        <v>3197.82</v>
      </c>
      <c r="J39" s="29">
        <f t="shared" si="9"/>
        <v>5.0190926662163626E-3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38.75</v>
      </c>
      <c r="C40" s="29">
        <f t="shared" si="1"/>
        <v>0</v>
      </c>
      <c r="H40">
        <v>3197.82</v>
      </c>
      <c r="I40">
        <v>3169.73</v>
      </c>
      <c r="J40" s="29">
        <f t="shared" si="9"/>
        <v>-8.7841091743751099E-3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38.5</v>
      </c>
      <c r="C41" s="29">
        <f t="shared" si="1"/>
        <v>-6.4516129032258229E-3</v>
      </c>
      <c r="E41">
        <v>38.087000000000003</v>
      </c>
      <c r="G41" s="29">
        <f>+B41/E41-1</f>
        <v>1.0843594927403055E-2</v>
      </c>
      <c r="H41">
        <v>3169.73</v>
      </c>
      <c r="I41">
        <v>3135.41</v>
      </c>
      <c r="J41" s="29">
        <f t="shared" si="9"/>
        <v>-1.0827420632041229E-2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39.85</v>
      </c>
      <c r="C42" s="29">
        <f t="shared" si="1"/>
        <v>3.5064935064935021E-2</v>
      </c>
      <c r="D42" s="30">
        <f t="shared" ref="D42:D55" si="10">+E41*(1+J42)</f>
        <v>39.069358189200145</v>
      </c>
      <c r="E42">
        <v>39.204000000000001</v>
      </c>
      <c r="F42" s="29">
        <f t="shared" ref="F42:F51" si="11">+B42/D42-1</f>
        <v>1.9980922313068472E-2</v>
      </c>
      <c r="G42" s="29">
        <f t="shared" ref="G42:G55" si="12">+B42/E42-1</f>
        <v>1.6477910417304287E-2</v>
      </c>
      <c r="H42">
        <v>3135.41</v>
      </c>
      <c r="I42">
        <v>3216.28</v>
      </c>
      <c r="J42" s="29">
        <f t="shared" si="9"/>
        <v>2.5792480090323311E-2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39.5</v>
      </c>
      <c r="C43" s="29">
        <f t="shared" si="1"/>
        <v>-8.7829360100376563E-3</v>
      </c>
      <c r="D43" s="30">
        <f t="shared" si="10"/>
        <v>39.226062519432389</v>
      </c>
      <c r="E43">
        <v>39.334000000000003</v>
      </c>
      <c r="F43" s="29">
        <f t="shared" si="11"/>
        <v>6.9835579452284247E-3</v>
      </c>
      <c r="G43" s="29">
        <f t="shared" si="12"/>
        <v>4.2202674530940065E-3</v>
      </c>
      <c r="H43">
        <v>3216.28</v>
      </c>
      <c r="I43">
        <v>3218.09</v>
      </c>
      <c r="J43" s="29">
        <f t="shared" si="9"/>
        <v>5.6276194858662087E-4</v>
      </c>
      <c r="K43">
        <f t="shared" si="5"/>
        <v>4</v>
      </c>
      <c r="L43">
        <f t="shared" si="6"/>
        <v>5</v>
      </c>
    </row>
    <row r="44" spans="1:12">
      <c r="A44" s="1">
        <v>42461</v>
      </c>
      <c r="B44">
        <v>39.35</v>
      </c>
      <c r="C44" s="29">
        <f t="shared" si="1"/>
        <v>-3.797468354430289E-3</v>
      </c>
      <c r="D44" s="30">
        <f t="shared" si="10"/>
        <v>39.38056878458962</v>
      </c>
      <c r="E44">
        <v>39.393999999999998</v>
      </c>
      <c r="F44" s="29">
        <f t="shared" si="11"/>
        <v>-7.7624030157685819E-4</v>
      </c>
      <c r="G44" s="29">
        <f t="shared" si="12"/>
        <v>-1.1169213585824345E-3</v>
      </c>
      <c r="H44">
        <v>3218.09</v>
      </c>
      <c r="I44">
        <v>3221.9</v>
      </c>
      <c r="J44" s="29">
        <f t="shared" si="9"/>
        <v>1.1839320839379663E-3</v>
      </c>
      <c r="K44">
        <f t="shared" si="5"/>
        <v>5</v>
      </c>
      <c r="L44">
        <f t="shared" si="6"/>
        <v>2</v>
      </c>
    </row>
    <row r="45" spans="1:12">
      <c r="A45" s="1">
        <v>42465</v>
      </c>
      <c r="B45">
        <v>39.75</v>
      </c>
      <c r="C45" s="29">
        <f t="shared" si="1"/>
        <v>1.0165184243964287E-2</v>
      </c>
      <c r="D45" s="30">
        <f t="shared" si="10"/>
        <v>39.914745665601039</v>
      </c>
      <c r="E45">
        <v>39.878</v>
      </c>
      <c r="F45" s="29">
        <f t="shared" si="11"/>
        <v>-4.1274386909853078E-3</v>
      </c>
      <c r="G45" s="29">
        <f t="shared" si="12"/>
        <v>-3.2097898590701668E-3</v>
      </c>
      <c r="H45">
        <v>3221.9</v>
      </c>
      <c r="I45">
        <v>3264.49</v>
      </c>
      <c r="J45" s="29">
        <f t="shared" si="9"/>
        <v>1.3218908097706317E-2</v>
      </c>
      <c r="K45">
        <f t="shared" si="5"/>
        <v>2</v>
      </c>
      <c r="L45">
        <f t="shared" si="6"/>
        <v>3</v>
      </c>
    </row>
    <row r="46" spans="1:12">
      <c r="A46" s="1">
        <v>42466</v>
      </c>
      <c r="B46">
        <v>39.85</v>
      </c>
      <c r="C46" s="29">
        <f t="shared" si="1"/>
        <v>2.515723270440251E-3</v>
      </c>
      <c r="D46" s="30">
        <f t="shared" si="10"/>
        <v>39.792978793012082</v>
      </c>
      <c r="E46">
        <v>39.743000000000002</v>
      </c>
      <c r="F46" s="29">
        <f t="shared" si="11"/>
        <v>1.4329464321964913E-3</v>
      </c>
      <c r="G46" s="29">
        <f t="shared" si="12"/>
        <v>2.6922980147447984E-3</v>
      </c>
      <c r="H46">
        <v>3264.49</v>
      </c>
      <c r="I46">
        <v>3257.53</v>
      </c>
      <c r="J46" s="29">
        <f t="shared" si="9"/>
        <v>-2.1320328749665496E-3</v>
      </c>
      <c r="K46">
        <f t="shared" si="5"/>
        <v>3</v>
      </c>
      <c r="L46">
        <f t="shared" si="6"/>
        <v>4</v>
      </c>
    </row>
    <row r="47" spans="1:12">
      <c r="A47" s="1">
        <v>42467</v>
      </c>
      <c r="B47">
        <v>39.200000000000003</v>
      </c>
      <c r="C47" s="29">
        <f t="shared" si="1"/>
        <v>-1.6311166875784155E-2</v>
      </c>
      <c r="D47" s="30">
        <f t="shared" si="10"/>
        <v>39.154455206859183</v>
      </c>
      <c r="E47">
        <v>39.192999999999998</v>
      </c>
      <c r="F47" s="29">
        <f t="shared" si="11"/>
        <v>1.1632084497203987E-3</v>
      </c>
      <c r="G47" s="29">
        <f t="shared" si="12"/>
        <v>1.7860332202190854E-4</v>
      </c>
      <c r="H47">
        <v>3257.53</v>
      </c>
      <c r="I47">
        <v>3209.29</v>
      </c>
      <c r="J47" s="29">
        <f t="shared" si="9"/>
        <v>-1.4808766151040875E-2</v>
      </c>
      <c r="K47">
        <f t="shared" si="5"/>
        <v>4</v>
      </c>
      <c r="L47">
        <f t="shared" si="6"/>
        <v>5</v>
      </c>
    </row>
    <row r="48" spans="1:12">
      <c r="A48" s="1">
        <v>42468</v>
      </c>
      <c r="B48">
        <v>39.25</v>
      </c>
      <c r="C48" s="29">
        <f t="shared" si="1"/>
        <v>1.2755102040815647E-3</v>
      </c>
      <c r="D48" s="30">
        <f t="shared" si="10"/>
        <v>38.905276833816828</v>
      </c>
      <c r="E48">
        <v>38.856000000000002</v>
      </c>
      <c r="F48" s="29">
        <f t="shared" si="11"/>
        <v>8.8605761027136243E-3</v>
      </c>
      <c r="G48" s="29">
        <f t="shared" si="12"/>
        <v>1.0140004117768164E-2</v>
      </c>
      <c r="H48">
        <v>3209.29</v>
      </c>
      <c r="I48">
        <v>3185.73</v>
      </c>
      <c r="J48" s="29">
        <f t="shared" si="9"/>
        <v>-7.3411876147060351E-3</v>
      </c>
      <c r="K48">
        <f t="shared" si="5"/>
        <v>5</v>
      </c>
      <c r="L48">
        <f t="shared" si="6"/>
        <v>1</v>
      </c>
    </row>
    <row r="49" spans="1:12">
      <c r="A49" s="1">
        <v>42471</v>
      </c>
      <c r="B49">
        <v>39.85</v>
      </c>
      <c r="C49" s="29">
        <f t="shared" si="1"/>
        <v>1.5286624203821653E-2</v>
      </c>
      <c r="D49" s="30">
        <f t="shared" si="10"/>
        <v>39.397176031867104</v>
      </c>
      <c r="E49">
        <v>39.469000000000001</v>
      </c>
      <c r="F49" s="29">
        <f t="shared" si="11"/>
        <v>1.1493817926610417E-2</v>
      </c>
      <c r="G49" s="29">
        <f t="shared" si="12"/>
        <v>9.6531455066000138E-3</v>
      </c>
      <c r="H49">
        <v>3185.73</v>
      </c>
      <c r="I49">
        <v>3230.1</v>
      </c>
      <c r="J49" s="29">
        <f t="shared" si="9"/>
        <v>1.3927733988756019E-2</v>
      </c>
      <c r="K49">
        <f t="shared" si="5"/>
        <v>1</v>
      </c>
      <c r="L49">
        <f t="shared" si="6"/>
        <v>2</v>
      </c>
    </row>
    <row r="50" spans="1:12">
      <c r="A50" s="1">
        <v>42472</v>
      </c>
      <c r="B50">
        <v>39.65</v>
      </c>
      <c r="C50" s="29">
        <f t="shared" si="1"/>
        <v>-5.0188205771644068E-3</v>
      </c>
      <c r="D50" s="30">
        <f t="shared" si="10"/>
        <v>39.326647178105937</v>
      </c>
      <c r="E50">
        <v>39.32</v>
      </c>
      <c r="F50" s="29">
        <f t="shared" si="11"/>
        <v>8.2222321274842969E-3</v>
      </c>
      <c r="G50" s="29">
        <f t="shared" si="12"/>
        <v>8.3926754832146511E-3</v>
      </c>
      <c r="H50">
        <v>3230.1</v>
      </c>
      <c r="I50">
        <v>3218.45</v>
      </c>
      <c r="J50" s="29">
        <f t="shared" si="9"/>
        <v>-3.606699482988196E-3</v>
      </c>
      <c r="K50">
        <f t="shared" si="5"/>
        <v>2</v>
      </c>
      <c r="L50">
        <f t="shared" si="6"/>
        <v>3</v>
      </c>
    </row>
    <row r="51" spans="1:12">
      <c r="A51" s="1">
        <v>42473</v>
      </c>
      <c r="B51">
        <v>40.799999999999997</v>
      </c>
      <c r="C51" s="29">
        <f t="shared" si="1"/>
        <v>2.9003783102143688E-2</v>
      </c>
      <c r="D51" s="30">
        <f t="shared" si="10"/>
        <v>39.844478429057467</v>
      </c>
      <c r="F51" s="29">
        <f t="shared" si="11"/>
        <v>2.3981279429816649E-2</v>
      </c>
      <c r="H51">
        <v>3218.45</v>
      </c>
      <c r="I51">
        <v>3261.38</v>
      </c>
      <c r="J51" s="29">
        <f t="shared" si="9"/>
        <v>1.3338718948562311E-2</v>
      </c>
      <c r="K51">
        <f t="shared" si="5"/>
        <v>3</v>
      </c>
      <c r="L51">
        <f t="shared" si="6"/>
        <v>4</v>
      </c>
    </row>
    <row r="52" spans="1:12">
      <c r="A52" s="1">
        <v>42474</v>
      </c>
      <c r="B52">
        <v>40.25</v>
      </c>
      <c r="C52" s="29">
        <f t="shared" si="1"/>
        <v>-1.3480392156862697E-2</v>
      </c>
      <c r="D52" s="30"/>
      <c r="E52">
        <v>39.905000000000001</v>
      </c>
      <c r="G52" s="29">
        <f t="shared" si="12"/>
        <v>8.6455331412103043E-3</v>
      </c>
      <c r="H52">
        <v>3261.38</v>
      </c>
      <c r="I52">
        <v>3275.83</v>
      </c>
      <c r="J52" s="29">
        <f t="shared" si="9"/>
        <v>4.4306397905180539E-3</v>
      </c>
      <c r="K52">
        <f t="shared" si="5"/>
        <v>4</v>
      </c>
      <c r="L52">
        <f t="shared" si="6"/>
        <v>5</v>
      </c>
    </row>
    <row r="53" spans="1:12">
      <c r="A53" s="1">
        <v>42475</v>
      </c>
      <c r="B53">
        <v>40.25</v>
      </c>
      <c r="C53" s="29">
        <f t="shared" si="1"/>
        <v>0</v>
      </c>
      <c r="D53" s="30">
        <f t="shared" si="10"/>
        <v>39.860902443044971</v>
      </c>
      <c r="E53">
        <v>39.902000000000001</v>
      </c>
      <c r="G53" s="29">
        <f t="shared" si="12"/>
        <v>8.7213673500075028E-3</v>
      </c>
      <c r="H53">
        <v>3275.83</v>
      </c>
      <c r="I53">
        <v>3272.21</v>
      </c>
      <c r="J53" s="29">
        <f t="shared" si="9"/>
        <v>-1.1050634495685108E-3</v>
      </c>
      <c r="K53">
        <f t="shared" si="5"/>
        <v>5</v>
      </c>
      <c r="L53">
        <f t="shared" si="6"/>
        <v>1</v>
      </c>
    </row>
    <row r="54" spans="1:12">
      <c r="A54" s="1">
        <v>42478</v>
      </c>
      <c r="B54">
        <v>39.65</v>
      </c>
      <c r="C54" s="29">
        <f t="shared" si="1"/>
        <v>-1.4906832298136719E-2</v>
      </c>
      <c r="D54" s="30">
        <f t="shared" si="10"/>
        <v>39.368381583089104</v>
      </c>
      <c r="E54">
        <v>39.365000000000002</v>
      </c>
      <c r="F54" s="29">
        <f>+B54/D54-1</f>
        <v>7.153416157494874E-3</v>
      </c>
      <c r="G54" s="29">
        <f t="shared" si="12"/>
        <v>7.2399339514797045E-3</v>
      </c>
      <c r="H54">
        <v>3272.21</v>
      </c>
      <c r="I54">
        <v>3228.45</v>
      </c>
      <c r="J54" s="29">
        <f t="shared" si="9"/>
        <v>-1.3373224823590268E-2</v>
      </c>
      <c r="K54">
        <f t="shared" si="5"/>
        <v>1</v>
      </c>
      <c r="L54">
        <f t="shared" si="6"/>
        <v>2</v>
      </c>
    </row>
    <row r="55" spans="1:12">
      <c r="A55" s="1">
        <v>42479</v>
      </c>
      <c r="B55">
        <v>39.9</v>
      </c>
      <c r="C55" s="29">
        <f t="shared" si="1"/>
        <v>6.3051702395964249E-3</v>
      </c>
      <c r="D55" s="30">
        <f t="shared" si="10"/>
        <v>39.485102603416507</v>
      </c>
      <c r="E55">
        <v>39.540999999999997</v>
      </c>
      <c r="F55" s="29">
        <f>+B55/D55-1</f>
        <v>1.050769452850786E-2</v>
      </c>
      <c r="G55" s="29">
        <f t="shared" si="12"/>
        <v>9.0791836321792996E-3</v>
      </c>
      <c r="H55">
        <v>3228.45</v>
      </c>
      <c r="I55">
        <v>3238.3</v>
      </c>
      <c r="J55" s="29">
        <f t="shared" si="9"/>
        <v>3.0509997057412974E-3</v>
      </c>
      <c r="K55">
        <f t="shared" si="5"/>
        <v>2</v>
      </c>
      <c r="L55">
        <f t="shared" si="6"/>
        <v>3</v>
      </c>
    </row>
    <row r="56" spans="1:12">
      <c r="A56" s="1">
        <v>42480</v>
      </c>
      <c r="K56">
        <f t="shared" si="5"/>
        <v>3</v>
      </c>
      <c r="L56">
        <f t="shared" si="6"/>
        <v>4</v>
      </c>
    </row>
    <row r="57" spans="1:12">
      <c r="A57" s="1">
        <v>42481</v>
      </c>
      <c r="B57">
        <v>39</v>
      </c>
      <c r="K57">
        <f t="shared" si="5"/>
        <v>4</v>
      </c>
      <c r="L57">
        <f t="shared" si="6"/>
        <v>5</v>
      </c>
    </row>
    <row r="58" spans="1:12">
      <c r="A58" s="1">
        <v>42482</v>
      </c>
      <c r="B58">
        <v>38.65</v>
      </c>
      <c r="C58" s="29">
        <f t="shared" ref="C58:C88" si="13">B58/B57-1</f>
        <v>-8.9743589743590535E-3</v>
      </c>
      <c r="E58">
        <v>38.597000000000001</v>
      </c>
      <c r="G58" s="29">
        <f t="shared" ref="G58:G66" si="14">+B58/E58-1</f>
        <v>1.3731637173872713E-3</v>
      </c>
      <c r="H58">
        <v>3181.02</v>
      </c>
      <c r="I58">
        <v>3160.6</v>
      </c>
      <c r="J58" s="29">
        <f t="shared" ref="J58:J69" si="15">+I58/H58-1</f>
        <v>-6.419324619147293E-3</v>
      </c>
      <c r="K58">
        <f t="shared" si="5"/>
        <v>5</v>
      </c>
      <c r="L58">
        <f t="shared" si="6"/>
        <v>1</v>
      </c>
    </row>
    <row r="59" spans="1:12">
      <c r="A59" s="1">
        <v>42485</v>
      </c>
      <c r="B59">
        <v>38.35</v>
      </c>
      <c r="C59" s="29">
        <f t="shared" si="13"/>
        <v>-7.7619663648123005E-3</v>
      </c>
      <c r="D59" s="30">
        <f t="shared" ref="D59:D72" si="16">+E58*(1+J59)</f>
        <v>38.440540461116889</v>
      </c>
      <c r="E59">
        <v>38.405000000000001</v>
      </c>
      <c r="F59" s="29">
        <f>+B59/D59-1</f>
        <v>-2.3553378810703407E-3</v>
      </c>
      <c r="G59" s="29">
        <f t="shared" si="14"/>
        <v>-1.4321051946361019E-3</v>
      </c>
      <c r="H59">
        <f>+I59+12.87</f>
        <v>3174.9</v>
      </c>
      <c r="I59">
        <v>3162.03</v>
      </c>
      <c r="J59" s="29">
        <f t="shared" si="15"/>
        <v>-4.0536709817631245E-3</v>
      </c>
      <c r="K59">
        <f t="shared" si="5"/>
        <v>1</v>
      </c>
      <c r="L59">
        <f t="shared" si="6"/>
        <v>2</v>
      </c>
    </row>
    <row r="60" spans="1:12">
      <c r="A60" s="1">
        <v>42486</v>
      </c>
      <c r="B60">
        <v>38.65</v>
      </c>
      <c r="C60" s="29">
        <f t="shared" si="13"/>
        <v>7.8226857887873091E-3</v>
      </c>
      <c r="D60" s="30">
        <f t="shared" si="16"/>
        <v>38.613055473856981</v>
      </c>
      <c r="E60">
        <v>38.648000000000003</v>
      </c>
      <c r="F60" s="29">
        <f>+B60/D60-1</f>
        <v>9.567884667409654E-4</v>
      </c>
      <c r="G60" s="29">
        <f t="shared" si="14"/>
        <v>5.174912026473244E-5</v>
      </c>
      <c r="H60">
        <v>3162.03</v>
      </c>
      <c r="I60">
        <v>3179.16</v>
      </c>
      <c r="J60" s="29">
        <f t="shared" si="15"/>
        <v>5.4174059069647118E-3</v>
      </c>
      <c r="K60">
        <f t="shared" si="5"/>
        <v>2</v>
      </c>
      <c r="L60">
        <f t="shared" si="6"/>
        <v>3</v>
      </c>
    </row>
    <row r="61" spans="1:12">
      <c r="A61" s="1">
        <v>42487</v>
      </c>
      <c r="B61">
        <v>38.65</v>
      </c>
      <c r="C61" s="29">
        <f t="shared" si="13"/>
        <v>0</v>
      </c>
      <c r="D61" s="30">
        <f t="shared" si="16"/>
        <v>38.487045685023723</v>
      </c>
      <c r="E61">
        <v>38.515999999999998</v>
      </c>
      <c r="F61" s="29">
        <f>+B61/D61-1</f>
        <v>4.234004249374923E-3</v>
      </c>
      <c r="G61" s="29">
        <f t="shared" si="14"/>
        <v>3.4790736317373838E-3</v>
      </c>
      <c r="H61">
        <v>3179.16</v>
      </c>
      <c r="I61">
        <v>3165.92</v>
      </c>
      <c r="J61" s="29">
        <f t="shared" si="15"/>
        <v>-4.1646221014355334E-3</v>
      </c>
      <c r="K61">
        <f t="shared" si="5"/>
        <v>3</v>
      </c>
      <c r="L61">
        <f t="shared" si="6"/>
        <v>4</v>
      </c>
    </row>
    <row r="62" spans="1:12">
      <c r="A62" s="1">
        <v>42488</v>
      </c>
      <c r="B62">
        <v>38.450000000000003</v>
      </c>
      <c r="C62" s="29">
        <f t="shared" si="13"/>
        <v>-5.1746442432081263E-3</v>
      </c>
      <c r="D62" s="30">
        <f t="shared" si="16"/>
        <v>38.451034542881686</v>
      </c>
      <c r="E62">
        <v>38.488999999999997</v>
      </c>
      <c r="F62" s="29">
        <f>+B62/D62-1</f>
        <v>-2.6905462856441353E-5</v>
      </c>
      <c r="G62" s="29">
        <f t="shared" si="14"/>
        <v>-1.0132765205641547E-3</v>
      </c>
      <c r="H62">
        <v>3165.92</v>
      </c>
      <c r="I62">
        <v>3160.58</v>
      </c>
      <c r="J62" s="29">
        <f t="shared" si="15"/>
        <v>-1.686713498761816E-3</v>
      </c>
      <c r="K62">
        <f t="shared" si="5"/>
        <v>4</v>
      </c>
      <c r="L62">
        <f t="shared" si="6"/>
        <v>5</v>
      </c>
    </row>
    <row r="63" spans="1:12">
      <c r="A63" s="1">
        <v>42489</v>
      </c>
      <c r="B63">
        <v>38.35</v>
      </c>
      <c r="C63" s="29">
        <f t="shared" si="13"/>
        <v>-2.6007802340702879E-3</v>
      </c>
      <c r="D63" s="30">
        <f t="shared" si="16"/>
        <v>38.442358918299803</v>
      </c>
      <c r="E63">
        <v>38.536999999999999</v>
      </c>
      <c r="F63" s="29">
        <f t="shared" ref="F63:F75" si="17">+B63/D63-1</f>
        <v>-2.4025299408938494E-3</v>
      </c>
      <c r="G63" s="29">
        <f t="shared" si="14"/>
        <v>-4.852479435347834E-3</v>
      </c>
      <c r="H63">
        <v>3160.58</v>
      </c>
      <c r="I63">
        <v>3156.75</v>
      </c>
      <c r="J63" s="29">
        <f t="shared" si="15"/>
        <v>-1.2118028969365646E-3</v>
      </c>
      <c r="K63">
        <f t="shared" si="5"/>
        <v>5</v>
      </c>
      <c r="L63">
        <f t="shared" si="6"/>
        <v>2</v>
      </c>
    </row>
    <row r="64" spans="1:12">
      <c r="A64" s="1">
        <v>42493</v>
      </c>
      <c r="B64">
        <v>38.9</v>
      </c>
      <c r="C64" s="29">
        <f t="shared" si="13"/>
        <v>1.4341590612777066E-2</v>
      </c>
      <c r="D64" s="30">
        <f t="shared" si="16"/>
        <v>39.230281454027086</v>
      </c>
      <c r="E64">
        <v>39.229999999999997</v>
      </c>
      <c r="F64" s="29">
        <f t="shared" si="17"/>
        <v>-8.4190437026084863E-3</v>
      </c>
      <c r="G64" s="29">
        <f t="shared" si="14"/>
        <v>-8.4119296456792725E-3</v>
      </c>
      <c r="H64">
        <f>+I64-56.79</f>
        <v>3156.75</v>
      </c>
      <c r="I64">
        <v>3213.54</v>
      </c>
      <c r="J64" s="29">
        <f t="shared" si="15"/>
        <v>1.7990021382751298E-2</v>
      </c>
      <c r="K64">
        <f t="shared" si="5"/>
        <v>2</v>
      </c>
      <c r="L64">
        <f t="shared" si="6"/>
        <v>3</v>
      </c>
    </row>
    <row r="65" spans="1:12">
      <c r="A65" s="1">
        <v>42494</v>
      </c>
      <c r="B65">
        <v>38.9</v>
      </c>
      <c r="C65" s="29">
        <f t="shared" si="13"/>
        <v>0</v>
      </c>
      <c r="D65" s="30">
        <f t="shared" si="16"/>
        <v>39.180192497992863</v>
      </c>
      <c r="E65">
        <v>39.034999999999997</v>
      </c>
      <c r="F65" s="29">
        <f t="shared" si="17"/>
        <v>-7.1513813518711E-3</v>
      </c>
      <c r="G65" s="29">
        <f t="shared" si="14"/>
        <v>-3.4584347380555158E-3</v>
      </c>
      <c r="H65">
        <v>3213.54</v>
      </c>
      <c r="I65">
        <v>3209.46</v>
      </c>
      <c r="J65" s="29">
        <f t="shared" si="15"/>
        <v>-1.269627887003133E-3</v>
      </c>
      <c r="K65">
        <f t="shared" si="5"/>
        <v>3</v>
      </c>
      <c r="L65">
        <f t="shared" si="6"/>
        <v>4</v>
      </c>
    </row>
    <row r="66" spans="1:12">
      <c r="A66" s="1">
        <v>42495</v>
      </c>
      <c r="B66">
        <v>39.049999999999997</v>
      </c>
      <c r="C66" s="29">
        <f t="shared" si="13"/>
        <v>3.85604113110527E-3</v>
      </c>
      <c r="D66" s="30">
        <f t="shared" si="16"/>
        <v>39.089244670443001</v>
      </c>
      <c r="E66">
        <v>39.070999999999998</v>
      </c>
      <c r="F66" s="29">
        <f t="shared" si="17"/>
        <v>-1.0039761774337519E-3</v>
      </c>
      <c r="G66" s="29">
        <f t="shared" si="14"/>
        <v>-5.3748304368972377E-4</v>
      </c>
      <c r="H66">
        <v>3209.46</v>
      </c>
      <c r="I66">
        <v>3213.92</v>
      </c>
      <c r="J66" s="29">
        <f t="shared" si="15"/>
        <v>1.3896418712182612E-3</v>
      </c>
      <c r="K66">
        <f t="shared" si="5"/>
        <v>4</v>
      </c>
      <c r="L66">
        <f t="shared" si="6"/>
        <v>5</v>
      </c>
    </row>
    <row r="67" spans="1:12">
      <c r="A67" s="1">
        <v>42496</v>
      </c>
      <c r="B67">
        <v>37.799999999999997</v>
      </c>
      <c r="C67" s="29">
        <f t="shared" si="13"/>
        <v>-3.201024327784896E-2</v>
      </c>
      <c r="D67" s="30">
        <f t="shared" si="16"/>
        <v>38.055055773012391</v>
      </c>
      <c r="E67">
        <v>38.042000000000002</v>
      </c>
      <c r="F67" s="29">
        <f t="shared" si="17"/>
        <v>-6.7022835161175687E-3</v>
      </c>
      <c r="G67" s="29">
        <f t="shared" ref="G67:G74" si="18">+B67/E67-1</f>
        <v>-6.3613900425846248E-3</v>
      </c>
      <c r="H67">
        <v>3213.92</v>
      </c>
      <c r="I67">
        <v>3130.35</v>
      </c>
      <c r="J67" s="29">
        <f t="shared" si="15"/>
        <v>-2.6002514063822368E-2</v>
      </c>
      <c r="K67">
        <f t="shared" ref="K67:K98" si="19">WEEKDAY(A67,2)</f>
        <v>5</v>
      </c>
      <c r="L67">
        <f t="shared" ref="L67:L98" si="20">K68</f>
        <v>1</v>
      </c>
    </row>
    <row r="68" spans="1:12">
      <c r="A68" s="1">
        <v>42499</v>
      </c>
      <c r="B68">
        <v>36.950000000000003</v>
      </c>
      <c r="C68" s="29">
        <f t="shared" si="13"/>
        <v>-2.2486772486772333E-2</v>
      </c>
      <c r="D68" s="30">
        <f t="shared" si="16"/>
        <v>37.255359956554379</v>
      </c>
      <c r="E68">
        <v>37.256</v>
      </c>
      <c r="F68" s="29">
        <f t="shared" si="17"/>
        <v>-8.196403333922242E-3</v>
      </c>
      <c r="G68" s="29">
        <f t="shared" si="18"/>
        <v>-8.2134421301266469E-3</v>
      </c>
      <c r="H68">
        <v>3130.35</v>
      </c>
      <c r="I68">
        <v>3065.62</v>
      </c>
      <c r="J68" s="29">
        <f t="shared" si="15"/>
        <v>-2.0678198923443025E-2</v>
      </c>
      <c r="K68">
        <f t="shared" si="19"/>
        <v>1</v>
      </c>
      <c r="L68">
        <f t="shared" si="20"/>
        <v>2</v>
      </c>
    </row>
    <row r="69" spans="1:12">
      <c r="A69" s="1">
        <v>42500</v>
      </c>
      <c r="B69">
        <v>37.200000000000003</v>
      </c>
      <c r="C69" s="29">
        <f t="shared" si="13"/>
        <v>6.7658998646820123E-3</v>
      </c>
      <c r="D69" s="30">
        <f t="shared" si="16"/>
        <v>37.298413423712006</v>
      </c>
      <c r="E69">
        <v>37.164999999999999</v>
      </c>
      <c r="F69" s="29">
        <f t="shared" si="17"/>
        <v>-2.6385418219810886E-3</v>
      </c>
      <c r="G69" s="29">
        <f t="shared" si="18"/>
        <v>9.417462666487797E-4</v>
      </c>
      <c r="H69">
        <v>3065.62</v>
      </c>
      <c r="I69">
        <v>3069.11</v>
      </c>
      <c r="J69" s="29">
        <f t="shared" si="15"/>
        <v>1.1384320300624751E-3</v>
      </c>
      <c r="K69">
        <f t="shared" si="19"/>
        <v>2</v>
      </c>
      <c r="L69">
        <f t="shared" si="20"/>
        <v>3</v>
      </c>
    </row>
    <row r="70" spans="1:12">
      <c r="A70" s="1">
        <v>42501</v>
      </c>
      <c r="B70">
        <v>36.9</v>
      </c>
      <c r="C70" s="29">
        <f t="shared" si="13"/>
        <v>-8.0645161290323619E-3</v>
      </c>
      <c r="D70" s="30">
        <f t="shared" si="16"/>
        <v>37.330898420063143</v>
      </c>
      <c r="E70">
        <v>37.366999999999997</v>
      </c>
      <c r="F70" s="29">
        <f t="shared" si="17"/>
        <v>-1.1542674789513319E-2</v>
      </c>
      <c r="G70" s="29">
        <f t="shared" si="18"/>
        <v>-1.249765836165595E-2</v>
      </c>
      <c r="H70">
        <v>3069.11</v>
      </c>
      <c r="I70">
        <v>3082.81</v>
      </c>
      <c r="J70" s="29">
        <f t="shared" ref="J70:J80" si="21">+I70/H70-1</f>
        <v>4.4638347924967903E-3</v>
      </c>
      <c r="K70">
        <f t="shared" si="19"/>
        <v>3</v>
      </c>
      <c r="L70">
        <f t="shared" si="20"/>
        <v>4</v>
      </c>
    </row>
    <row r="71" spans="1:12">
      <c r="A71" s="1">
        <v>42502</v>
      </c>
      <c r="B71">
        <v>37</v>
      </c>
      <c r="C71" s="29">
        <f t="shared" si="13"/>
        <v>2.7100271002711285E-3</v>
      </c>
      <c r="D71">
        <v>37.366999999999997</v>
      </c>
      <c r="E71">
        <v>37.450000000000003</v>
      </c>
      <c r="F71" s="29">
        <f t="shared" si="17"/>
        <v>-9.8215002542350049E-3</v>
      </c>
      <c r="G71" s="29">
        <f t="shared" si="18"/>
        <v>-1.2016021361815787E-2</v>
      </c>
      <c r="H71">
        <v>3082.81</v>
      </c>
      <c r="I71">
        <v>3090.14</v>
      </c>
      <c r="J71" s="29">
        <f t="shared" si="21"/>
        <v>2.3777008638221631E-3</v>
      </c>
      <c r="K71">
        <f t="shared" si="19"/>
        <v>4</v>
      </c>
      <c r="L71">
        <f t="shared" si="20"/>
        <v>5</v>
      </c>
    </row>
    <row r="72" spans="1:12">
      <c r="A72" s="1">
        <v>42503</v>
      </c>
      <c r="B72">
        <v>36.9</v>
      </c>
      <c r="C72" s="29">
        <f t="shared" si="13"/>
        <v>-2.7027027027027861E-3</v>
      </c>
      <c r="D72" s="30">
        <f t="shared" si="16"/>
        <v>37.265788281437096</v>
      </c>
      <c r="E72">
        <v>37.216000000000001</v>
      </c>
      <c r="F72" s="29">
        <f t="shared" si="17"/>
        <v>-9.8156593032356909E-3</v>
      </c>
      <c r="G72" s="29">
        <f t="shared" si="18"/>
        <v>-8.4909716251075906E-3</v>
      </c>
      <c r="H72">
        <v>3090.14</v>
      </c>
      <c r="I72">
        <v>3074.94</v>
      </c>
      <c r="J72" s="29">
        <f t="shared" si="21"/>
        <v>-4.918870989663815E-3</v>
      </c>
      <c r="K72">
        <f t="shared" si="19"/>
        <v>5</v>
      </c>
      <c r="L72">
        <f t="shared" si="20"/>
        <v>1</v>
      </c>
    </row>
    <row r="73" spans="1:12">
      <c r="A73" s="1">
        <v>42506</v>
      </c>
      <c r="B73">
        <v>37.049999999999997</v>
      </c>
      <c r="C73" s="29">
        <f t="shared" si="13"/>
        <v>4.0650406504063596E-3</v>
      </c>
      <c r="D73" s="30">
        <f>+E72*(1+J73)</f>
        <v>37.462538117816933</v>
      </c>
      <c r="E73">
        <v>37.433</v>
      </c>
      <c r="F73" s="29">
        <f t="shared" si="17"/>
        <v>-1.1012017298975718E-2</v>
      </c>
      <c r="G73" s="29">
        <f t="shared" si="18"/>
        <v>-1.0231613816685914E-2</v>
      </c>
      <c r="H73">
        <v>3074.94</v>
      </c>
      <c r="I73">
        <v>3095.31</v>
      </c>
      <c r="J73" s="29">
        <f t="shared" si="21"/>
        <v>6.6245195028196147E-3</v>
      </c>
      <c r="K73">
        <f t="shared" si="19"/>
        <v>1</v>
      </c>
      <c r="L73">
        <f t="shared" si="20"/>
        <v>2</v>
      </c>
    </row>
    <row r="74" spans="1:12">
      <c r="A74" s="1">
        <v>42507</v>
      </c>
      <c r="B74">
        <v>37.200000000000003</v>
      </c>
      <c r="C74" s="29">
        <f t="shared" si="13"/>
        <v>4.0485829959515662E-3</v>
      </c>
      <c r="D74" s="30">
        <f>+E73*(1+J74)</f>
        <v>37.320651779627887</v>
      </c>
      <c r="E74">
        <v>37.395000000000003</v>
      </c>
      <c r="F74" s="29">
        <f t="shared" si="17"/>
        <v>-3.2328422434932946E-3</v>
      </c>
      <c r="G74" s="29">
        <f t="shared" si="18"/>
        <v>-5.2146008824709433E-3</v>
      </c>
      <c r="H74">
        <v>3095.31</v>
      </c>
      <c r="I74">
        <v>3086.02</v>
      </c>
      <c r="J74" s="29">
        <f t="shared" si="21"/>
        <v>-3.0013148925309707E-3</v>
      </c>
      <c r="K74">
        <f t="shared" si="19"/>
        <v>2</v>
      </c>
      <c r="L74">
        <f t="shared" si="20"/>
        <v>3</v>
      </c>
    </row>
    <row r="75" spans="1:12">
      <c r="A75" s="1">
        <v>42508</v>
      </c>
      <c r="B75">
        <v>36.700000000000003</v>
      </c>
      <c r="C75" s="29">
        <f t="shared" si="13"/>
        <v>-1.3440860215053752E-2</v>
      </c>
      <c r="D75" s="30">
        <f>+E74*(1+J75)</f>
        <v>37.177126460619185</v>
      </c>
      <c r="E75">
        <v>37.124000000000002</v>
      </c>
      <c r="F75" s="29">
        <f t="shared" si="17"/>
        <v>-1.2833871416194298E-2</v>
      </c>
      <c r="G75" s="29">
        <f t="shared" ref="G75:G108" si="22">+B75/E75-1</f>
        <v>-1.1421183062169993E-2</v>
      </c>
      <c r="H75">
        <v>3086.02</v>
      </c>
      <c r="I75">
        <v>3068.04</v>
      </c>
      <c r="J75" s="29">
        <f t="shared" si="21"/>
        <v>-5.8262746190886894E-3</v>
      </c>
      <c r="K75">
        <f t="shared" si="19"/>
        <v>3</v>
      </c>
      <c r="L75">
        <f t="shared" si="20"/>
        <v>4</v>
      </c>
    </row>
    <row r="76" spans="1:12">
      <c r="A76" s="1">
        <v>42509</v>
      </c>
      <c r="B76">
        <v>36.5</v>
      </c>
      <c r="C76" s="29">
        <f t="shared" si="13"/>
        <v>-5.4495912806540314E-3</v>
      </c>
      <c r="D76" s="30">
        <f t="shared" ref="D76:D88" si="23">+E75*(1+J76)</f>
        <v>37.056964707109429</v>
      </c>
      <c r="E76">
        <v>36.979999999999997</v>
      </c>
      <c r="F76" s="29">
        <f>+B76/D76-1</f>
        <v>-1.5029960265541487E-2</v>
      </c>
      <c r="G76" s="29">
        <f t="shared" si="22"/>
        <v>-1.2979989183342311E-2</v>
      </c>
      <c r="H76">
        <v>3068.04</v>
      </c>
      <c r="I76">
        <v>3062.5</v>
      </c>
      <c r="J76" s="29">
        <f t="shared" si="21"/>
        <v>-1.8057130937014776E-3</v>
      </c>
      <c r="K76">
        <f t="shared" si="19"/>
        <v>4</v>
      </c>
      <c r="L76">
        <f t="shared" si="20"/>
        <v>5</v>
      </c>
    </row>
    <row r="77" spans="1:12">
      <c r="A77" s="1">
        <v>42510</v>
      </c>
      <c r="B77">
        <v>36.9</v>
      </c>
      <c r="C77" s="29">
        <f t="shared" si="13"/>
        <v>1.0958904109588996E-2</v>
      </c>
      <c r="D77" s="30">
        <f t="shared" si="23"/>
        <v>37.169820604081629</v>
      </c>
      <c r="E77">
        <v>37.207000000000001</v>
      </c>
      <c r="F77" s="29">
        <f>+B77/D77-1</f>
        <v>-7.2591311902108213E-3</v>
      </c>
      <c r="G77" s="29">
        <f t="shared" si="22"/>
        <v>-8.2511355390115781E-3</v>
      </c>
      <c r="H77">
        <v>3062.5</v>
      </c>
      <c r="I77">
        <v>3078.22</v>
      </c>
      <c r="J77" s="29">
        <f t="shared" si="21"/>
        <v>5.1330612244897544E-3</v>
      </c>
      <c r="K77">
        <f t="shared" si="19"/>
        <v>5</v>
      </c>
      <c r="L77">
        <f t="shared" si="20"/>
        <v>1</v>
      </c>
    </row>
    <row r="78" spans="1:12">
      <c r="A78" s="1">
        <v>42513</v>
      </c>
      <c r="B78">
        <v>36.950000000000003</v>
      </c>
      <c r="C78" s="29">
        <f t="shared" si="13"/>
        <v>1.3550135501356753E-3</v>
      </c>
      <c r="D78" s="30">
        <f t="shared" si="23"/>
        <v>37.315784622281711</v>
      </c>
      <c r="E78">
        <v>37.326000000000001</v>
      </c>
      <c r="F78" s="29">
        <f>+B78/D78-1</f>
        <v>-9.8024100520532897E-3</v>
      </c>
      <c r="G78" s="29">
        <f t="shared" si="22"/>
        <v>-1.0073407276429247E-2</v>
      </c>
      <c r="H78">
        <v>3078.22</v>
      </c>
      <c r="I78">
        <v>3087.22</v>
      </c>
      <c r="J78" s="29">
        <f t="shared" si="21"/>
        <v>2.9237676319431305E-3</v>
      </c>
      <c r="K78">
        <f t="shared" si="19"/>
        <v>1</v>
      </c>
      <c r="L78">
        <f t="shared" si="20"/>
        <v>2</v>
      </c>
    </row>
    <row r="79" spans="1:12">
      <c r="A79" s="1">
        <v>42514</v>
      </c>
      <c r="B79">
        <v>36.9</v>
      </c>
      <c r="C79" s="29">
        <f t="shared" si="13"/>
        <v>-1.3531799729364913E-3</v>
      </c>
      <c r="D79" s="30">
        <f t="shared" si="23"/>
        <v>37.039939026049325</v>
      </c>
      <c r="E79">
        <v>37.033000000000001</v>
      </c>
      <c r="F79" s="29">
        <f>+B79/D79-1</f>
        <v>-3.7780576785213515E-3</v>
      </c>
      <c r="G79" s="29">
        <f t="shared" si="22"/>
        <v>-3.5913914616694242E-3</v>
      </c>
      <c r="H79">
        <v>3087.22</v>
      </c>
      <c r="I79">
        <v>3063.56</v>
      </c>
      <c r="J79" s="29">
        <f t="shared" si="21"/>
        <v>-7.663852916215852E-3</v>
      </c>
      <c r="K79">
        <f t="shared" si="19"/>
        <v>2</v>
      </c>
      <c r="L79">
        <f t="shared" si="20"/>
        <v>3</v>
      </c>
    </row>
    <row r="80" spans="1:12">
      <c r="A80" s="1">
        <v>42515</v>
      </c>
      <c r="B80">
        <v>36.799999999999997</v>
      </c>
      <c r="C80" s="29">
        <f t="shared" si="13"/>
        <v>-2.7100271002710175E-3</v>
      </c>
      <c r="D80" s="30">
        <f t="shared" si="23"/>
        <v>36.980657989397962</v>
      </c>
      <c r="E80">
        <v>36.970999999999997</v>
      </c>
      <c r="F80" s="29">
        <f>+B80/D80-1</f>
        <v>-4.8852021359316877E-3</v>
      </c>
      <c r="G80" s="29">
        <f t="shared" si="22"/>
        <v>-4.62524681507126E-3</v>
      </c>
      <c r="H80">
        <v>3063.56</v>
      </c>
      <c r="I80">
        <v>3059.23</v>
      </c>
      <c r="J80" s="29">
        <f t="shared" si="21"/>
        <v>-1.4133883455847984E-3</v>
      </c>
      <c r="K80">
        <f t="shared" si="19"/>
        <v>3</v>
      </c>
      <c r="L80">
        <f t="shared" si="20"/>
        <v>4</v>
      </c>
    </row>
    <row r="81" spans="1:12">
      <c r="A81" s="1">
        <v>42516</v>
      </c>
      <c r="B81">
        <v>36.799999999999997</v>
      </c>
      <c r="C81" s="29">
        <f t="shared" si="13"/>
        <v>0</v>
      </c>
      <c r="E81">
        <v>37.055999999999997</v>
      </c>
      <c r="G81" s="29">
        <f t="shared" si="22"/>
        <v>-6.9084628670120773E-3</v>
      </c>
      <c r="H81">
        <v>3059.23</v>
      </c>
      <c r="I81">
        <v>3064.21</v>
      </c>
      <c r="J81" s="29">
        <f t="shared" ref="J81:J86" si="24">+I81/H81-1</f>
        <v>1.6278606054465072E-3</v>
      </c>
      <c r="K81">
        <f t="shared" si="19"/>
        <v>4</v>
      </c>
      <c r="L81">
        <f t="shared" si="20"/>
        <v>5</v>
      </c>
    </row>
    <row r="82" spans="1:12">
      <c r="A82" s="1">
        <v>42517</v>
      </c>
      <c r="B82">
        <v>37</v>
      </c>
      <c r="C82" s="29">
        <f t="shared" si="13"/>
        <v>5.4347826086957873E-3</v>
      </c>
      <c r="D82" s="30">
        <f t="shared" si="23"/>
        <v>37.035320686245392</v>
      </c>
      <c r="E82">
        <v>37.002000000000002</v>
      </c>
      <c r="F82" s="29">
        <f t="shared" ref="F82:F96" si="25">+B82/D82-1</f>
        <v>-9.5370272461303696E-4</v>
      </c>
      <c r="G82" s="29">
        <f t="shared" si="22"/>
        <v>-5.405113237133552E-5</v>
      </c>
      <c r="H82">
        <v>3064.21</v>
      </c>
      <c r="I82">
        <v>3062.5</v>
      </c>
      <c r="J82" s="29">
        <f t="shared" si="24"/>
        <v>-5.5805574683198689E-4</v>
      </c>
      <c r="K82">
        <f t="shared" si="19"/>
        <v>5</v>
      </c>
      <c r="L82">
        <f t="shared" si="20"/>
        <v>1</v>
      </c>
    </row>
    <row r="83" spans="1:12">
      <c r="A83" s="1">
        <v>42520</v>
      </c>
      <c r="B83">
        <v>36.85</v>
      </c>
      <c r="C83" s="29">
        <f t="shared" si="13"/>
        <v>-4.0540540540540126E-3</v>
      </c>
      <c r="D83" s="30">
        <f t="shared" si="23"/>
        <v>37.052866422857143</v>
      </c>
      <c r="E83">
        <v>36.927999999999997</v>
      </c>
      <c r="F83" s="29">
        <f t="shared" si="25"/>
        <v>-5.4750534153545916E-3</v>
      </c>
      <c r="G83" s="29">
        <f t="shared" si="22"/>
        <v>-2.1122183708838227E-3</v>
      </c>
      <c r="H83">
        <v>3062.5</v>
      </c>
      <c r="I83">
        <v>3066.71</v>
      </c>
      <c r="J83" s="29">
        <f t="shared" si="24"/>
        <v>1.3746938775509587E-3</v>
      </c>
      <c r="K83">
        <f t="shared" si="19"/>
        <v>1</v>
      </c>
      <c r="L83">
        <f t="shared" si="20"/>
        <v>2</v>
      </c>
    </row>
    <row r="84" spans="1:12">
      <c r="A84" s="1">
        <v>42521</v>
      </c>
      <c r="B84">
        <v>38.35</v>
      </c>
      <c r="C84" s="29">
        <f t="shared" si="13"/>
        <v>4.0705563093622832E-2</v>
      </c>
      <c r="D84" s="30">
        <f t="shared" si="23"/>
        <v>38.16647536936977</v>
      </c>
      <c r="E84">
        <v>38.151000000000003</v>
      </c>
      <c r="F84" s="29">
        <f t="shared" si="25"/>
        <v>4.8085297071345234E-3</v>
      </c>
      <c r="G84" s="29">
        <f t="shared" si="22"/>
        <v>5.2161149117977423E-3</v>
      </c>
      <c r="H84">
        <v>3066.71</v>
      </c>
      <c r="I84">
        <v>3169.56</v>
      </c>
      <c r="J84" s="29">
        <f t="shared" si="24"/>
        <v>3.3537569577821058E-2</v>
      </c>
      <c r="K84">
        <f t="shared" si="19"/>
        <v>2</v>
      </c>
      <c r="L84">
        <f t="shared" si="20"/>
        <v>3</v>
      </c>
    </row>
    <row r="85" spans="1:12">
      <c r="A85" s="1">
        <v>42522</v>
      </c>
      <c r="B85">
        <v>38.25</v>
      </c>
      <c r="C85" s="29">
        <f t="shared" si="13"/>
        <v>-2.6075619295958807E-3</v>
      </c>
      <c r="D85" s="30">
        <f t="shared" si="23"/>
        <v>38.042549454813923</v>
      </c>
      <c r="E85">
        <v>38.01</v>
      </c>
      <c r="F85" s="29">
        <f t="shared" si="25"/>
        <v>5.4531188934243691E-3</v>
      </c>
      <c r="G85" s="29">
        <f t="shared" si="22"/>
        <v>6.3141278610892027E-3</v>
      </c>
      <c r="H85">
        <v>3169.56</v>
      </c>
      <c r="I85">
        <v>3160.55</v>
      </c>
      <c r="J85" s="29">
        <f t="shared" si="24"/>
        <v>-2.8426658589835174E-3</v>
      </c>
      <c r="K85">
        <f t="shared" si="19"/>
        <v>3</v>
      </c>
      <c r="L85">
        <f t="shared" si="20"/>
        <v>4</v>
      </c>
    </row>
    <row r="86" spans="1:12">
      <c r="A86" s="1">
        <v>42523</v>
      </c>
      <c r="B86">
        <v>38.75</v>
      </c>
      <c r="C86" s="29">
        <f t="shared" si="13"/>
        <v>1.3071895424836555E-2</v>
      </c>
      <c r="D86" s="30">
        <f t="shared" si="23"/>
        <v>38.088772840170215</v>
      </c>
      <c r="E86">
        <v>38.146999999999998</v>
      </c>
      <c r="F86" s="29">
        <f t="shared" si="25"/>
        <v>1.7360159189282687E-2</v>
      </c>
      <c r="G86" s="29">
        <f t="shared" si="22"/>
        <v>1.5807271869347606E-2</v>
      </c>
      <c r="H86">
        <v>3160.55</v>
      </c>
      <c r="I86">
        <v>3167.1</v>
      </c>
      <c r="J86" s="29">
        <f t="shared" si="24"/>
        <v>2.0724241033995838E-3</v>
      </c>
      <c r="K86">
        <f t="shared" si="19"/>
        <v>4</v>
      </c>
      <c r="L86">
        <f t="shared" si="20"/>
        <v>5</v>
      </c>
    </row>
    <row r="87" spans="1:12">
      <c r="A87" s="1">
        <v>42524</v>
      </c>
      <c r="B87">
        <v>38.549999999999997</v>
      </c>
      <c r="C87" s="29">
        <f t="shared" si="13"/>
        <v>-5.161290322580725E-3</v>
      </c>
      <c r="D87" s="30">
        <f t="shared" si="23"/>
        <v>38.41475529980108</v>
      </c>
      <c r="E87">
        <v>38.406999999999996</v>
      </c>
      <c r="F87" s="29">
        <f t="shared" si="25"/>
        <v>3.5206445841819978E-3</v>
      </c>
      <c r="G87" s="29">
        <f t="shared" si="22"/>
        <v>3.7232796104877952E-3</v>
      </c>
      <c r="H87">
        <v>3167.1</v>
      </c>
      <c r="I87">
        <v>3189.33</v>
      </c>
      <c r="J87" s="29">
        <f t="shared" ref="J87:J96" si="26">+I87/H87-1</f>
        <v>7.0190394998579375E-3</v>
      </c>
      <c r="K87">
        <f t="shared" si="19"/>
        <v>5</v>
      </c>
      <c r="L87">
        <f t="shared" si="20"/>
        <v>1</v>
      </c>
    </row>
    <row r="88" spans="1:12">
      <c r="A88" s="1">
        <v>42527</v>
      </c>
      <c r="B88">
        <v>38.549999999999997</v>
      </c>
      <c r="C88" s="29">
        <f t="shared" si="13"/>
        <v>0</v>
      </c>
      <c r="D88" s="30">
        <f t="shared" si="23"/>
        <v>38.280073723948291</v>
      </c>
      <c r="E88">
        <v>38.427999999999997</v>
      </c>
      <c r="F88" s="29">
        <f t="shared" si="25"/>
        <v>7.051352042795056E-3</v>
      </c>
      <c r="G88" s="29">
        <f t="shared" si="22"/>
        <v>3.1747683980429819E-3</v>
      </c>
      <c r="H88">
        <v>3189.33</v>
      </c>
      <c r="I88">
        <v>3178.79</v>
      </c>
      <c r="J88" s="29">
        <f t="shared" si="26"/>
        <v>-3.3047693402689093E-3</v>
      </c>
      <c r="K88">
        <f t="shared" si="19"/>
        <v>1</v>
      </c>
      <c r="L88">
        <f t="shared" si="20"/>
        <v>2</v>
      </c>
    </row>
    <row r="89" spans="1:12">
      <c r="A89" s="1">
        <v>42528</v>
      </c>
      <c r="B89">
        <v>38.549999999999997</v>
      </c>
      <c r="C89" s="29">
        <f t="shared" ref="C89:C131" si="27">B89/B88-1</f>
        <v>0</v>
      </c>
      <c r="D89" s="30">
        <f>+E88*(1+J89)</f>
        <v>38.406965354741899</v>
      </c>
      <c r="E89">
        <v>38.353999999999999</v>
      </c>
      <c r="F89" s="29">
        <f t="shared" si="25"/>
        <v>3.7241850257361264E-3</v>
      </c>
      <c r="G89" s="29">
        <f t="shared" si="22"/>
        <v>5.1102883662721421E-3</v>
      </c>
      <c r="H89">
        <v>3178.79</v>
      </c>
      <c r="I89">
        <v>3177.05</v>
      </c>
      <c r="J89" s="29">
        <f t="shared" si="26"/>
        <v>-5.4737809040539265E-4</v>
      </c>
      <c r="K89">
        <f t="shared" si="19"/>
        <v>2</v>
      </c>
      <c r="L89">
        <f t="shared" si="20"/>
        <v>3</v>
      </c>
    </row>
    <row r="90" spans="1:12">
      <c r="A90" s="1">
        <v>42529</v>
      </c>
      <c r="B90">
        <v>38.1</v>
      </c>
      <c r="C90" s="29">
        <f t="shared" si="27"/>
        <v>-1.167315175097261E-2</v>
      </c>
      <c r="D90" s="30">
        <f>+E89*(1+J90)</f>
        <v>38.196336998158664</v>
      </c>
      <c r="E90">
        <v>38.209000000000003</v>
      </c>
      <c r="F90" s="29">
        <f t="shared" si="25"/>
        <v>-2.5221527960470613E-3</v>
      </c>
      <c r="G90" s="29">
        <f t="shared" si="22"/>
        <v>-2.8527310319558241E-3</v>
      </c>
      <c r="H90">
        <v>3177.05</v>
      </c>
      <c r="I90">
        <v>3163.99</v>
      </c>
      <c r="J90" s="29">
        <f t="shared" si="26"/>
        <v>-4.1107316535781147E-3</v>
      </c>
      <c r="K90">
        <f t="shared" si="19"/>
        <v>3</v>
      </c>
      <c r="L90">
        <f t="shared" si="20"/>
        <v>4</v>
      </c>
    </row>
    <row r="91" spans="1:12">
      <c r="A91" s="1">
        <v>42530</v>
      </c>
      <c r="B91">
        <v>38.1</v>
      </c>
      <c r="C91" s="29">
        <f t="shared" si="27"/>
        <v>0</v>
      </c>
      <c r="D91" s="30">
        <f>+E90*(1+J91)</f>
        <v>38.209000000000003</v>
      </c>
      <c r="E91">
        <v>38.209000000000003</v>
      </c>
      <c r="F91" s="29">
        <f t="shared" si="25"/>
        <v>-2.8527310319558241E-3</v>
      </c>
      <c r="G91" s="29">
        <f t="shared" si="22"/>
        <v>-2.8527310319558241E-3</v>
      </c>
      <c r="H91">
        <v>3163.99</v>
      </c>
      <c r="I91">
        <v>3163.99</v>
      </c>
      <c r="J91" s="29">
        <f t="shared" si="26"/>
        <v>0</v>
      </c>
      <c r="K91">
        <f t="shared" si="19"/>
        <v>4</v>
      </c>
      <c r="L91">
        <f t="shared" si="20"/>
        <v>5</v>
      </c>
    </row>
    <row r="92" spans="1:12">
      <c r="A92" s="1">
        <v>42531</v>
      </c>
      <c r="B92">
        <v>37.6</v>
      </c>
      <c r="C92" s="29">
        <f t="shared" si="27"/>
        <v>-1.3123359580052507E-2</v>
      </c>
      <c r="D92" s="30">
        <f>+E91*(1+J92)</f>
        <v>38.209000000000003</v>
      </c>
      <c r="F92" s="29">
        <f t="shared" si="25"/>
        <v>-1.5938653196890806E-2</v>
      </c>
      <c r="G92" s="29"/>
      <c r="H92">
        <v>3163.99</v>
      </c>
      <c r="I92">
        <v>3163.99</v>
      </c>
      <c r="J92" s="29">
        <f t="shared" si="26"/>
        <v>0</v>
      </c>
      <c r="K92">
        <f t="shared" si="19"/>
        <v>5</v>
      </c>
      <c r="L92">
        <f t="shared" si="20"/>
        <v>1</v>
      </c>
    </row>
    <row r="93" spans="1:12">
      <c r="A93" s="1">
        <v>42534</v>
      </c>
      <c r="B93">
        <v>36.4</v>
      </c>
      <c r="C93" s="29">
        <f t="shared" si="27"/>
        <v>-3.1914893617021378E-2</v>
      </c>
      <c r="D93" s="30"/>
      <c r="E93">
        <v>36.921999999999997</v>
      </c>
      <c r="G93" s="29">
        <f t="shared" si="22"/>
        <v>-1.4137912355776994E-2</v>
      </c>
      <c r="H93">
        <v>3163.99</v>
      </c>
      <c r="I93">
        <v>3066.34</v>
      </c>
      <c r="J93" s="29">
        <f t="shared" si="26"/>
        <v>-3.0862929402431627E-2</v>
      </c>
      <c r="K93">
        <f t="shared" si="19"/>
        <v>1</v>
      </c>
      <c r="L93">
        <f t="shared" si="20"/>
        <v>2</v>
      </c>
    </row>
    <row r="94" spans="1:12">
      <c r="A94" s="1">
        <v>42535</v>
      </c>
      <c r="B94">
        <v>36.700000000000003</v>
      </c>
      <c r="C94" s="29">
        <f t="shared" si="27"/>
        <v>8.2417582417584345E-3</v>
      </c>
      <c r="D94" s="30">
        <f>+E93*(1+J94)</f>
        <v>37.038196279603689</v>
      </c>
      <c r="F94" s="29">
        <f t="shared" si="25"/>
        <v>-9.1310137526844359E-3</v>
      </c>
      <c r="H94">
        <v>3066.34</v>
      </c>
      <c r="I94">
        <v>3075.99</v>
      </c>
      <c r="J94" s="29">
        <f t="shared" si="26"/>
        <v>3.147074362268798E-3</v>
      </c>
      <c r="K94">
        <f t="shared" si="19"/>
        <v>2</v>
      </c>
      <c r="L94">
        <f t="shared" si="20"/>
        <v>3</v>
      </c>
    </row>
    <row r="95" spans="1:12">
      <c r="A95" s="1">
        <v>42536</v>
      </c>
      <c r="B95">
        <v>37.15</v>
      </c>
      <c r="C95" s="29">
        <f t="shared" si="27"/>
        <v>1.2261580381471182E-2</v>
      </c>
      <c r="D95" s="30"/>
      <c r="E95">
        <v>37.435000000000002</v>
      </c>
      <c r="G95" s="29">
        <f t="shared" si="22"/>
        <v>-7.613196206758488E-3</v>
      </c>
      <c r="H95">
        <f>I95-40.38</f>
        <v>3075.99</v>
      </c>
      <c r="I95">
        <v>3116.37</v>
      </c>
      <c r="J95" s="29">
        <f t="shared" si="26"/>
        <v>1.3127480908585509E-2</v>
      </c>
      <c r="K95">
        <f t="shared" si="19"/>
        <v>3</v>
      </c>
      <c r="L95">
        <f t="shared" si="20"/>
        <v>4</v>
      </c>
    </row>
    <row r="96" spans="1:12">
      <c r="A96" s="1">
        <v>42537</v>
      </c>
      <c r="B96">
        <v>36.85</v>
      </c>
      <c r="C96" s="29">
        <f t="shared" si="27"/>
        <v>-8.0753701211304652E-3</v>
      </c>
      <c r="D96" s="30">
        <f>+E95*(1+J96)</f>
        <v>37.174331497864507</v>
      </c>
      <c r="E96">
        <v>37.293999999999997</v>
      </c>
      <c r="F96" s="29">
        <f t="shared" si="25"/>
        <v>-8.7246087500763014E-3</v>
      </c>
      <c r="G96" s="29">
        <f t="shared" si="22"/>
        <v>-1.1905400332492988E-2</v>
      </c>
      <c r="H96">
        <v>3116.37</v>
      </c>
      <c r="I96">
        <v>3094.67</v>
      </c>
      <c r="J96" s="29">
        <f t="shared" si="26"/>
        <v>-6.9632296550152795E-3</v>
      </c>
      <c r="K96">
        <f t="shared" si="19"/>
        <v>4</v>
      </c>
      <c r="L96">
        <f t="shared" si="20"/>
        <v>5</v>
      </c>
    </row>
    <row r="97" spans="1:13">
      <c r="A97" s="1">
        <v>42538</v>
      </c>
      <c r="B97">
        <v>37.15</v>
      </c>
      <c r="C97" s="29">
        <f t="shared" si="27"/>
        <v>8.141112618724522E-3</v>
      </c>
      <c r="D97" s="30">
        <f t="shared" ref="D97:D108" si="28">+E96*(1+J97)</f>
        <v>37.293999999999997</v>
      </c>
      <c r="H97">
        <v>3094.67</v>
      </c>
      <c r="K97">
        <f t="shared" si="19"/>
        <v>5</v>
      </c>
      <c r="L97">
        <f t="shared" si="20"/>
        <v>1</v>
      </c>
    </row>
    <row r="98" spans="1:13">
      <c r="A98" s="1">
        <v>42541</v>
      </c>
      <c r="B98">
        <v>37.35</v>
      </c>
      <c r="C98" s="29">
        <f t="shared" si="27"/>
        <v>5.3835800807537915E-3</v>
      </c>
      <c r="D98" s="30"/>
      <c r="E98">
        <v>37.537999999999997</v>
      </c>
      <c r="G98" s="29">
        <f t="shared" si="22"/>
        <v>-5.008258298257684E-3</v>
      </c>
      <c r="I98">
        <v>3112.67</v>
      </c>
      <c r="K98">
        <f t="shared" si="19"/>
        <v>1</v>
      </c>
      <c r="L98">
        <f t="shared" si="20"/>
        <v>2</v>
      </c>
    </row>
    <row r="99" spans="1:13">
      <c r="A99" s="1">
        <v>42542</v>
      </c>
      <c r="B99">
        <v>37.4</v>
      </c>
      <c r="C99" s="29">
        <f t="shared" si="27"/>
        <v>1.3386880856760541E-3</v>
      </c>
      <c r="D99" s="30">
        <f t="shared" si="28"/>
        <v>37.461420632447386</v>
      </c>
      <c r="E99">
        <v>37.481999999999999</v>
      </c>
      <c r="F99" s="29">
        <f t="shared" ref="F99:F108" si="29">+B99/D99-1</f>
        <v>-1.6395702941972568E-3</v>
      </c>
      <c r="G99" s="29">
        <f t="shared" si="22"/>
        <v>-2.1877167707166079E-3</v>
      </c>
      <c r="H99">
        <v>3112.67</v>
      </c>
      <c r="I99">
        <v>3106.32</v>
      </c>
      <c r="J99" s="29">
        <f t="shared" ref="J99:J106" si="30">+I99/H99-1</f>
        <v>-2.0400492181952279E-3</v>
      </c>
      <c r="K99">
        <f t="shared" ref="K99:K131" si="31">WEEKDAY(A99,2)</f>
        <v>2</v>
      </c>
      <c r="L99">
        <f t="shared" ref="L99:L131" si="32">K100</f>
        <v>3</v>
      </c>
    </row>
    <row r="100" spans="1:13">
      <c r="A100" s="1">
        <v>42543</v>
      </c>
      <c r="B100">
        <v>37.6</v>
      </c>
      <c r="C100" s="29">
        <f t="shared" si="27"/>
        <v>5.3475935828877219E-3</v>
      </c>
      <c r="D100" s="30">
        <f t="shared" si="28"/>
        <v>37.815514409333232</v>
      </c>
      <c r="E100">
        <v>37.737000000000002</v>
      </c>
      <c r="F100" s="29">
        <f t="shared" si="29"/>
        <v>-5.6991002951962688E-3</v>
      </c>
      <c r="G100" s="29">
        <f t="shared" si="22"/>
        <v>-3.6303892731271992E-3</v>
      </c>
      <c r="H100">
        <v>3106.32</v>
      </c>
      <c r="I100">
        <v>3133.96</v>
      </c>
      <c r="J100" s="29">
        <f t="shared" si="30"/>
        <v>8.8979886167555033E-3</v>
      </c>
      <c r="K100">
        <f t="shared" si="31"/>
        <v>3</v>
      </c>
      <c r="L100">
        <f t="shared" si="32"/>
        <v>4</v>
      </c>
    </row>
    <row r="101" spans="1:13">
      <c r="A101" s="1">
        <v>42544</v>
      </c>
      <c r="B101">
        <v>37.299999999999997</v>
      </c>
      <c r="C101" s="29">
        <f t="shared" si="27"/>
        <v>-7.9787234042554278E-3</v>
      </c>
      <c r="D101" s="30">
        <f t="shared" si="28"/>
        <v>37.536632516049984</v>
      </c>
      <c r="E101">
        <v>37.627000000000002</v>
      </c>
      <c r="F101" s="29">
        <f t="shared" si="29"/>
        <v>-6.3040422165948629E-3</v>
      </c>
      <c r="G101" s="29">
        <f t="shared" si="22"/>
        <v>-8.690567943232419E-3</v>
      </c>
      <c r="H101">
        <v>3133.96</v>
      </c>
      <c r="I101">
        <v>3117.32</v>
      </c>
      <c r="J101" s="29">
        <f t="shared" si="30"/>
        <v>-5.3095763825957709E-3</v>
      </c>
      <c r="K101">
        <f t="shared" si="31"/>
        <v>4</v>
      </c>
      <c r="L101">
        <f t="shared" si="32"/>
        <v>5</v>
      </c>
    </row>
    <row r="102" spans="1:13">
      <c r="A102" s="1">
        <v>42545</v>
      </c>
      <c r="B102">
        <v>36.75</v>
      </c>
      <c r="C102" s="29">
        <f t="shared" si="27"/>
        <v>-1.4745308310991856E-2</v>
      </c>
      <c r="D102" s="30">
        <f t="shared" si="28"/>
        <v>37.142256592200994</v>
      </c>
      <c r="E102">
        <v>36.89</v>
      </c>
      <c r="F102" s="29">
        <f t="shared" si="29"/>
        <v>-1.0560925161541168E-2</v>
      </c>
      <c r="G102" s="29">
        <f t="shared" si="22"/>
        <v>-3.7950664136622292E-3</v>
      </c>
      <c r="H102">
        <v>3117.32</v>
      </c>
      <c r="I102">
        <v>3077.16</v>
      </c>
      <c r="J102" s="29">
        <f t="shared" si="30"/>
        <v>-1.2882860918994599E-2</v>
      </c>
      <c r="K102">
        <f t="shared" si="31"/>
        <v>5</v>
      </c>
      <c r="L102">
        <f t="shared" si="32"/>
        <v>1</v>
      </c>
    </row>
    <row r="103" spans="1:13">
      <c r="A103" s="1">
        <v>42548</v>
      </c>
      <c r="B103">
        <v>37.15</v>
      </c>
      <c r="C103" s="29">
        <f t="shared" si="27"/>
        <v>1.0884353741496655E-2</v>
      </c>
      <c r="D103" s="30">
        <f t="shared" si="28"/>
        <v>37.410053620871189</v>
      </c>
      <c r="E103">
        <v>37.295000000000002</v>
      </c>
      <c r="F103" s="29">
        <f t="shared" si="29"/>
        <v>-6.9514367315983705E-3</v>
      </c>
      <c r="G103" s="29">
        <f t="shared" si="22"/>
        <v>-3.8879206327926408E-3</v>
      </c>
      <c r="H103">
        <v>3077.16</v>
      </c>
      <c r="I103">
        <v>3120.54</v>
      </c>
      <c r="J103" s="29">
        <f t="shared" si="30"/>
        <v>1.4097414499083527E-2</v>
      </c>
      <c r="K103">
        <f t="shared" si="31"/>
        <v>1</v>
      </c>
      <c r="L103">
        <f t="shared" si="32"/>
        <v>2</v>
      </c>
    </row>
    <row r="104" spans="1:13">
      <c r="A104" s="1">
        <v>42549</v>
      </c>
      <c r="B104">
        <v>37.15</v>
      </c>
      <c r="C104" s="29">
        <f t="shared" si="27"/>
        <v>0</v>
      </c>
      <c r="D104" s="30">
        <f t="shared" si="28"/>
        <v>37.484550109916874</v>
      </c>
      <c r="E104">
        <v>37.375999999999998</v>
      </c>
      <c r="F104" s="29">
        <f t="shared" si="29"/>
        <v>-8.9250133437873691E-3</v>
      </c>
      <c r="G104" s="29">
        <f t="shared" si="22"/>
        <v>-6.0466609589040488E-3</v>
      </c>
      <c r="H104">
        <v>3120.54</v>
      </c>
      <c r="I104">
        <v>3136.4</v>
      </c>
      <c r="J104" s="29">
        <f t="shared" si="30"/>
        <v>5.082453677889065E-3</v>
      </c>
      <c r="K104">
        <f t="shared" si="31"/>
        <v>2</v>
      </c>
      <c r="L104">
        <f t="shared" si="32"/>
        <v>3</v>
      </c>
    </row>
    <row r="105" spans="1:13">
      <c r="A105" s="1">
        <v>42550</v>
      </c>
      <c r="B105">
        <v>37.35</v>
      </c>
      <c r="C105" s="29">
        <f t="shared" si="27"/>
        <v>5.3835800807537915E-3</v>
      </c>
      <c r="D105" s="30">
        <f t="shared" si="28"/>
        <v>37.554633541640094</v>
      </c>
      <c r="E105">
        <v>37.607999999999997</v>
      </c>
      <c r="F105" s="29">
        <f t="shared" si="29"/>
        <v>-5.4489558901752444E-3</v>
      </c>
      <c r="G105" s="29">
        <f t="shared" si="22"/>
        <v>-6.8602425015953372E-3</v>
      </c>
      <c r="H105">
        <v>3136.4</v>
      </c>
      <c r="I105">
        <v>3151.39</v>
      </c>
      <c r="J105" s="29">
        <f t="shared" si="30"/>
        <v>4.779364876928982E-3</v>
      </c>
      <c r="K105">
        <f t="shared" si="31"/>
        <v>3</v>
      </c>
      <c r="L105">
        <f t="shared" si="32"/>
        <v>4</v>
      </c>
    </row>
    <row r="106" spans="1:13">
      <c r="A106" s="1">
        <v>42551</v>
      </c>
      <c r="B106">
        <v>37.549999999999997</v>
      </c>
      <c r="C106" s="29">
        <f t="shared" si="27"/>
        <v>5.3547523427039945E-3</v>
      </c>
      <c r="D106" s="30">
        <f t="shared" si="28"/>
        <v>37.638192467450871</v>
      </c>
      <c r="E106">
        <v>37.698</v>
      </c>
      <c r="F106" s="29">
        <f t="shared" si="29"/>
        <v>-2.3431642613321868E-3</v>
      </c>
      <c r="G106" s="29">
        <f t="shared" si="22"/>
        <v>-3.9259377155287378E-3</v>
      </c>
      <c r="H106">
        <v>3151.39</v>
      </c>
      <c r="I106">
        <v>3153.92</v>
      </c>
      <c r="J106" s="29">
        <f t="shared" si="30"/>
        <v>8.0282034276946135E-4</v>
      </c>
      <c r="K106">
        <f t="shared" si="31"/>
        <v>4</v>
      </c>
      <c r="L106">
        <f t="shared" si="32"/>
        <v>5</v>
      </c>
    </row>
    <row r="107" spans="1:13">
      <c r="A107" s="1">
        <v>42552</v>
      </c>
      <c r="B107">
        <v>37.549999999999997</v>
      </c>
      <c r="C107" s="29">
        <f t="shared" si="27"/>
        <v>0</v>
      </c>
      <c r="D107" s="30">
        <f t="shared" si="28"/>
        <v>37.701346768465903</v>
      </c>
      <c r="E107" s="31">
        <v>37.700000000000003</v>
      </c>
      <c r="F107" s="29">
        <f t="shared" si="29"/>
        <v>-4.0143597361486094E-3</v>
      </c>
      <c r="G107" s="29">
        <f t="shared" si="22"/>
        <v>-3.9787798408489339E-3</v>
      </c>
      <c r="H107">
        <v>3153.92</v>
      </c>
      <c r="I107">
        <v>3154.2</v>
      </c>
      <c r="J107" s="29">
        <f t="shared" ref="J107:J131" si="33">+I107/H107-1</f>
        <v>8.8778409090828347E-5</v>
      </c>
      <c r="K107">
        <f t="shared" si="31"/>
        <v>5</v>
      </c>
      <c r="L107">
        <f t="shared" si="32"/>
        <v>1</v>
      </c>
      <c r="M107" t="s">
        <v>395</v>
      </c>
    </row>
    <row r="108" spans="1:13">
      <c r="A108" s="1">
        <v>42555</v>
      </c>
      <c r="B108">
        <v>38.15</v>
      </c>
      <c r="C108" s="29">
        <f t="shared" si="27"/>
        <v>1.5978695073235683E-2</v>
      </c>
      <c r="D108" s="38">
        <f t="shared" si="28"/>
        <v>38.303592036015473</v>
      </c>
      <c r="E108">
        <v>38.234000000000002</v>
      </c>
      <c r="F108" s="29">
        <f t="shared" si="29"/>
        <v>-4.0098598552077425E-3</v>
      </c>
      <c r="G108" s="29">
        <f t="shared" si="22"/>
        <v>-2.1969974368364342E-3</v>
      </c>
      <c r="H108">
        <v>3154.2</v>
      </c>
      <c r="I108">
        <v>3204.7</v>
      </c>
      <c r="J108" s="29">
        <f t="shared" si="33"/>
        <v>1.6010398833301576E-2</v>
      </c>
      <c r="K108">
        <f t="shared" si="31"/>
        <v>1</v>
      </c>
      <c r="L108">
        <f t="shared" si="32"/>
        <v>2</v>
      </c>
      <c r="M108" t="s">
        <v>396</v>
      </c>
    </row>
    <row r="109" spans="1:13">
      <c r="A109" s="1">
        <v>42556</v>
      </c>
      <c r="B109">
        <v>38</v>
      </c>
      <c r="C109" s="29">
        <f t="shared" si="27"/>
        <v>-3.9318479685451768E-3</v>
      </c>
      <c r="D109" s="30">
        <f t="shared" ref="D109:D131" si="34">+E108*(1+J109)</f>
        <v>38.265974013168162</v>
      </c>
      <c r="E109">
        <v>38.258000000000003</v>
      </c>
      <c r="F109" s="29">
        <f t="shared" ref="F109:F123" si="35">+B109/D109-1</f>
        <v>-6.9506662257344809E-3</v>
      </c>
      <c r="G109" s="29">
        <f t="shared" ref="G109:G123" si="36">+B109/E109-1</f>
        <v>-6.743687594751524E-3</v>
      </c>
      <c r="H109">
        <f>+I109-2.68</f>
        <v>3204.7000000000003</v>
      </c>
      <c r="I109">
        <v>3207.38</v>
      </c>
      <c r="J109" s="29">
        <f t="shared" si="33"/>
        <v>8.3627172590250431E-4</v>
      </c>
      <c r="K109">
        <f t="shared" si="31"/>
        <v>2</v>
      </c>
      <c r="L109">
        <f t="shared" si="32"/>
        <v>3</v>
      </c>
    </row>
    <row r="110" spans="1:13">
      <c r="A110" s="1">
        <v>42557</v>
      </c>
      <c r="B110">
        <v>38.1</v>
      </c>
      <c r="C110" s="29">
        <f t="shared" si="27"/>
        <v>2.6315789473685403E-3</v>
      </c>
      <c r="D110" s="30">
        <f t="shared" si="34"/>
        <v>38.37036285067564</v>
      </c>
      <c r="E110">
        <v>38.258000000000003</v>
      </c>
      <c r="F110" s="29">
        <f t="shared" si="35"/>
        <v>-7.0461374506100016E-3</v>
      </c>
      <c r="G110" s="29">
        <f t="shared" si="36"/>
        <v>-4.1298551936850281E-3</v>
      </c>
      <c r="H110">
        <v>3207.38</v>
      </c>
      <c r="I110">
        <v>3216.8</v>
      </c>
      <c r="J110" s="29">
        <f t="shared" si="33"/>
        <v>2.93697659772163E-3</v>
      </c>
      <c r="K110">
        <f t="shared" si="31"/>
        <v>3</v>
      </c>
      <c r="L110">
        <f t="shared" si="32"/>
        <v>4</v>
      </c>
    </row>
    <row r="111" spans="1:13">
      <c r="A111" s="1">
        <v>42558</v>
      </c>
      <c r="B111">
        <v>38.15</v>
      </c>
      <c r="C111" s="29">
        <f t="shared" si="27"/>
        <v>1.312335958005173E-3</v>
      </c>
      <c r="D111" s="30">
        <f t="shared" si="34"/>
        <v>38.176531677443421</v>
      </c>
      <c r="E111" s="30">
        <v>38.298000000000002</v>
      </c>
      <c r="F111" s="29">
        <f t="shared" si="35"/>
        <v>-6.9497348967140216E-4</v>
      </c>
      <c r="G111" s="29">
        <f t="shared" si="36"/>
        <v>-3.8644315630059767E-3</v>
      </c>
      <c r="H111">
        <v>3216.8</v>
      </c>
      <c r="I111">
        <v>3209.95</v>
      </c>
      <c r="J111" s="29">
        <f t="shared" si="33"/>
        <v>-2.1294454115892147E-3</v>
      </c>
      <c r="K111">
        <f t="shared" si="31"/>
        <v>4</v>
      </c>
      <c r="L111">
        <f t="shared" si="32"/>
        <v>5</v>
      </c>
    </row>
    <row r="112" spans="1:13">
      <c r="A112" s="1">
        <v>42559</v>
      </c>
      <c r="B112">
        <v>37.950000000000003</v>
      </c>
      <c r="C112" s="29">
        <f t="shared" si="27"/>
        <v>-5.2424639580601617E-3</v>
      </c>
      <c r="D112" s="30">
        <f t="shared" si="34"/>
        <v>38.087178753563144</v>
      </c>
      <c r="E112">
        <v>38.128</v>
      </c>
      <c r="F112" s="29">
        <f t="shared" si="35"/>
        <v>-3.6017042493678986E-3</v>
      </c>
      <c r="G112" s="29">
        <f t="shared" si="36"/>
        <v>-4.6684851028114815E-3</v>
      </c>
      <c r="H112">
        <v>3209.95</v>
      </c>
      <c r="I112">
        <v>3192.28</v>
      </c>
      <c r="J112" s="29">
        <f t="shared" si="33"/>
        <v>-5.5047586411002269E-3</v>
      </c>
      <c r="K112">
        <f t="shared" si="31"/>
        <v>5</v>
      </c>
      <c r="L112">
        <f t="shared" si="32"/>
        <v>1</v>
      </c>
    </row>
    <row r="113" spans="1:12">
      <c r="A113" s="1">
        <v>42562</v>
      </c>
      <c r="B113">
        <v>38.1</v>
      </c>
      <c r="C113" s="29">
        <f t="shared" si="27"/>
        <v>3.9525691699604515E-3</v>
      </c>
      <c r="D113" s="30">
        <f t="shared" si="34"/>
        <v>38.259979149698651</v>
      </c>
      <c r="E113">
        <v>38.26</v>
      </c>
      <c r="F113" s="29">
        <f t="shared" si="35"/>
        <v>-4.1813705405511215E-3</v>
      </c>
      <c r="G113" s="29">
        <f t="shared" si="36"/>
        <v>-4.181913225300482E-3</v>
      </c>
      <c r="H113">
        <v>3192.28</v>
      </c>
      <c r="I113">
        <v>3203.33</v>
      </c>
      <c r="J113" s="29">
        <f t="shared" si="33"/>
        <v>3.461475810392578E-3</v>
      </c>
      <c r="K113">
        <f t="shared" si="31"/>
        <v>1</v>
      </c>
      <c r="L113">
        <f t="shared" si="32"/>
        <v>2</v>
      </c>
    </row>
    <row r="114" spans="1:12">
      <c r="A114" s="1">
        <v>42563</v>
      </c>
      <c r="B114">
        <v>39.049999999999997</v>
      </c>
      <c r="C114" s="29">
        <f t="shared" si="27"/>
        <v>2.4934383202099619E-2</v>
      </c>
      <c r="D114" s="30">
        <f t="shared" si="34"/>
        <v>39.094275894147643</v>
      </c>
      <c r="E114">
        <v>39.009</v>
      </c>
      <c r="F114" s="29">
        <f t="shared" si="35"/>
        <v>-1.1325416096087393E-3</v>
      </c>
      <c r="G114" s="29">
        <f t="shared" si="36"/>
        <v>1.0510395037042208E-3</v>
      </c>
      <c r="H114">
        <v>3203.33</v>
      </c>
      <c r="I114">
        <v>3273.18</v>
      </c>
      <c r="J114" s="29">
        <f t="shared" si="33"/>
        <v>2.1805433720534451E-2</v>
      </c>
      <c r="K114">
        <f t="shared" si="31"/>
        <v>2</v>
      </c>
      <c r="L114">
        <f t="shared" si="32"/>
        <v>3</v>
      </c>
    </row>
    <row r="115" spans="1:12">
      <c r="A115" s="1">
        <v>42564</v>
      </c>
      <c r="B115">
        <v>39.15</v>
      </c>
      <c r="C115" s="29">
        <f t="shared" si="27"/>
        <v>2.5608194622279701E-3</v>
      </c>
      <c r="D115" s="30">
        <f t="shared" si="34"/>
        <v>39.124483172327828</v>
      </c>
      <c r="E115">
        <v>39.277000000000001</v>
      </c>
      <c r="F115" s="29">
        <f t="shared" si="35"/>
        <v>6.5219590402709748E-4</v>
      </c>
      <c r="G115" s="29">
        <f t="shared" si="36"/>
        <v>-3.2334445095094644E-3</v>
      </c>
      <c r="H115">
        <v>3273.18</v>
      </c>
      <c r="I115">
        <v>3282.87</v>
      </c>
      <c r="J115" s="29">
        <f t="shared" si="33"/>
        <v>2.9604238080398471E-3</v>
      </c>
      <c r="K115">
        <f t="shared" si="31"/>
        <v>3</v>
      </c>
      <c r="L115">
        <f t="shared" si="32"/>
        <v>4</v>
      </c>
    </row>
    <row r="116" spans="1:12">
      <c r="A116" s="1">
        <v>42565</v>
      </c>
      <c r="B116">
        <v>39.1</v>
      </c>
      <c r="C116" s="29">
        <f t="shared" si="27"/>
        <v>-1.2771392081736277E-3</v>
      </c>
      <c r="D116" s="30">
        <f t="shared" si="34"/>
        <v>39.203898576550401</v>
      </c>
      <c r="E116">
        <v>39.152999999999999</v>
      </c>
      <c r="F116" s="29">
        <f t="shared" si="35"/>
        <v>-2.6502103189437465E-3</v>
      </c>
      <c r="G116" s="29">
        <f t="shared" si="36"/>
        <v>-1.3536638316348215E-3</v>
      </c>
      <c r="H116">
        <v>3282.87</v>
      </c>
      <c r="I116">
        <v>3276.76</v>
      </c>
      <c r="J116" s="29">
        <f t="shared" si="33"/>
        <v>-1.8611763487434985E-3</v>
      </c>
      <c r="K116">
        <f t="shared" si="31"/>
        <v>4</v>
      </c>
      <c r="L116">
        <f t="shared" si="32"/>
        <v>5</v>
      </c>
    </row>
    <row r="117" spans="1:12">
      <c r="A117" s="1">
        <v>42566</v>
      </c>
      <c r="B117">
        <v>38.85</v>
      </c>
      <c r="C117" s="29">
        <f t="shared" si="27"/>
        <v>-6.3938618925831747E-3</v>
      </c>
      <c r="D117" s="30">
        <f t="shared" si="34"/>
        <v>39.147264627253747</v>
      </c>
      <c r="E117">
        <v>38.834000000000003</v>
      </c>
      <c r="F117" s="29">
        <f t="shared" si="35"/>
        <v>-7.5934967636741568E-3</v>
      </c>
      <c r="G117" s="29">
        <f t="shared" si="36"/>
        <v>4.1201009424729484E-4</v>
      </c>
      <c r="H117">
        <v>3276.76</v>
      </c>
      <c r="I117">
        <v>3276.28</v>
      </c>
      <c r="J117" s="29">
        <f t="shared" si="33"/>
        <v>-1.4648616316115248E-4</v>
      </c>
      <c r="K117">
        <f t="shared" si="31"/>
        <v>5</v>
      </c>
      <c r="L117">
        <f t="shared" si="32"/>
        <v>1</v>
      </c>
    </row>
    <row r="118" spans="1:12">
      <c r="A118" s="1">
        <v>42569</v>
      </c>
      <c r="B118">
        <v>38.65</v>
      </c>
      <c r="C118" s="29">
        <f t="shared" si="27"/>
        <v>-5.1480051480051747E-3</v>
      </c>
      <c r="D118" s="30">
        <f t="shared" si="34"/>
        <v>38.664975118121774</v>
      </c>
      <c r="E118">
        <v>38.576999999999998</v>
      </c>
      <c r="F118" s="29">
        <f t="shared" si="35"/>
        <v>-3.8730448101997883E-4</v>
      </c>
      <c r="G118" s="29">
        <f t="shared" si="36"/>
        <v>1.8923192575888148E-3</v>
      </c>
      <c r="H118">
        <v>3276.28</v>
      </c>
      <c r="I118">
        <v>3262.02</v>
      </c>
      <c r="J118" s="29">
        <f t="shared" si="33"/>
        <v>-4.3524973445493442E-3</v>
      </c>
      <c r="K118">
        <f t="shared" si="31"/>
        <v>1</v>
      </c>
      <c r="L118">
        <f t="shared" si="32"/>
        <v>2</v>
      </c>
    </row>
    <row r="119" spans="1:12">
      <c r="A119" s="1">
        <v>42570</v>
      </c>
      <c r="B119">
        <v>38.25</v>
      </c>
      <c r="C119" s="29">
        <f t="shared" si="27"/>
        <v>-1.0349288486416475E-2</v>
      </c>
      <c r="D119" s="30">
        <f t="shared" si="34"/>
        <v>38.41391797413872</v>
      </c>
      <c r="E119">
        <v>38.42</v>
      </c>
      <c r="F119" s="29">
        <f t="shared" si="35"/>
        <v>-4.2671506262150771E-3</v>
      </c>
      <c r="G119" s="29">
        <f t="shared" si="36"/>
        <v>-4.4247787610619538E-3</v>
      </c>
      <c r="H119">
        <v>3262.02</v>
      </c>
      <c r="I119">
        <v>3248.23</v>
      </c>
      <c r="J119" s="29">
        <f t="shared" si="33"/>
        <v>-4.227441891833883E-3</v>
      </c>
      <c r="K119">
        <f t="shared" si="31"/>
        <v>2</v>
      </c>
      <c r="L119">
        <f t="shared" si="32"/>
        <v>3</v>
      </c>
    </row>
    <row r="120" spans="1:12">
      <c r="A120" s="1">
        <v>42571</v>
      </c>
      <c r="B120">
        <v>38.15</v>
      </c>
      <c r="C120" s="29">
        <f t="shared" si="27"/>
        <v>-2.614379084967311E-3</v>
      </c>
      <c r="D120" s="30">
        <f t="shared" si="34"/>
        <v>38.294268570883219</v>
      </c>
      <c r="E120">
        <v>38.363999999999997</v>
      </c>
      <c r="F120" s="29">
        <f t="shared" si="35"/>
        <v>-3.7673671874990378E-3</v>
      </c>
      <c r="G120" s="29">
        <f t="shared" si="36"/>
        <v>-5.5781461787092201E-3</v>
      </c>
      <c r="H120">
        <v>3248.23</v>
      </c>
      <c r="I120">
        <v>3237.6</v>
      </c>
      <c r="J120" s="29">
        <f t="shared" si="33"/>
        <v>-3.27255151267003E-3</v>
      </c>
      <c r="K120">
        <f t="shared" si="31"/>
        <v>3</v>
      </c>
      <c r="L120">
        <f t="shared" si="32"/>
        <v>4</v>
      </c>
    </row>
    <row r="121" spans="1:12">
      <c r="A121" s="1">
        <v>42572</v>
      </c>
      <c r="B121">
        <v>38.4</v>
      </c>
      <c r="C121" s="29">
        <f t="shared" si="27"/>
        <v>6.5530799475752577E-3</v>
      </c>
      <c r="D121" s="30">
        <f t="shared" si="34"/>
        <v>38.540794810971093</v>
      </c>
      <c r="E121">
        <v>38.695</v>
      </c>
      <c r="F121" s="29">
        <f t="shared" si="35"/>
        <v>-3.6531371929832135E-3</v>
      </c>
      <c r="G121" s="29">
        <f t="shared" si="36"/>
        <v>-7.6237239953482749E-3</v>
      </c>
      <c r="H121">
        <v>3237.6</v>
      </c>
      <c r="I121">
        <v>3252.52</v>
      </c>
      <c r="J121" s="29">
        <f t="shared" si="33"/>
        <v>4.6083518655795075E-3</v>
      </c>
      <c r="K121">
        <f t="shared" si="31"/>
        <v>4</v>
      </c>
      <c r="L121">
        <f t="shared" si="32"/>
        <v>5</v>
      </c>
    </row>
    <row r="122" spans="1:12">
      <c r="A122" s="1">
        <v>42573</v>
      </c>
      <c r="B122">
        <v>38.200000000000003</v>
      </c>
      <c r="C122" s="29">
        <f t="shared" si="27"/>
        <v>-5.2083333333332593E-3</v>
      </c>
      <c r="D122" s="30">
        <f t="shared" si="34"/>
        <v>38.369500018447233</v>
      </c>
      <c r="E122">
        <v>38.345999999999997</v>
      </c>
      <c r="F122" s="29">
        <f t="shared" si="35"/>
        <v>-4.4175717266510262E-3</v>
      </c>
      <c r="G122" s="29">
        <f t="shared" si="36"/>
        <v>-3.8074375423771123E-3</v>
      </c>
      <c r="H122">
        <v>3252.52</v>
      </c>
      <c r="I122">
        <v>3225.16</v>
      </c>
      <c r="J122" s="29">
        <f t="shared" si="33"/>
        <v>-8.4119390503364366E-3</v>
      </c>
      <c r="K122">
        <f t="shared" si="31"/>
        <v>5</v>
      </c>
      <c r="L122">
        <f t="shared" si="32"/>
        <v>1</v>
      </c>
    </row>
    <row r="123" spans="1:12">
      <c r="A123" s="1">
        <v>42576</v>
      </c>
      <c r="B123">
        <v>38.15</v>
      </c>
      <c r="C123" s="29">
        <f t="shared" si="27"/>
        <v>-1.3089005235603635E-3</v>
      </c>
      <c r="D123" s="30">
        <f t="shared" si="34"/>
        <v>38.414127652581577</v>
      </c>
      <c r="E123">
        <v>38.350999999999999</v>
      </c>
      <c r="F123" s="29">
        <f t="shared" si="35"/>
        <v>-6.8757946287458793E-3</v>
      </c>
      <c r="G123" s="29">
        <f t="shared" si="36"/>
        <v>-5.2410628145289628E-3</v>
      </c>
      <c r="H123">
        <v>3225.16</v>
      </c>
      <c r="I123">
        <v>3230.89</v>
      </c>
      <c r="J123" s="29">
        <f t="shared" si="33"/>
        <v>1.7766560418708277E-3</v>
      </c>
      <c r="K123">
        <f t="shared" si="31"/>
        <v>1</v>
      </c>
      <c r="L123">
        <f t="shared" si="32"/>
        <v>2</v>
      </c>
    </row>
    <row r="124" spans="1:12">
      <c r="A124" s="1">
        <v>42577</v>
      </c>
      <c r="B124">
        <v>38.6</v>
      </c>
      <c r="C124" s="29">
        <f t="shared" si="27"/>
        <v>1.1795543905635641E-2</v>
      </c>
      <c r="D124" s="30">
        <f t="shared" si="34"/>
        <v>38.810373021056122</v>
      </c>
      <c r="E124">
        <v>38.850999999999999</v>
      </c>
      <c r="F124" s="29">
        <f t="shared" ref="F124:F144" si="37">+B124/D124-1</f>
        <v>-5.4205359206928039E-3</v>
      </c>
      <c r="G124" s="29">
        <f t="shared" ref="G124:G131" si="38">+B124/E124-1</f>
        <v>-6.4605801652466432E-3</v>
      </c>
      <c r="H124">
        <v>3230.89</v>
      </c>
      <c r="I124">
        <v>3269.59</v>
      </c>
      <c r="J124" s="29">
        <f t="shared" si="33"/>
        <v>1.1978123674900809E-2</v>
      </c>
      <c r="K124">
        <f t="shared" si="31"/>
        <v>2</v>
      </c>
      <c r="L124">
        <f t="shared" si="32"/>
        <v>3</v>
      </c>
    </row>
    <row r="125" spans="1:12">
      <c r="A125" s="1">
        <v>42578</v>
      </c>
      <c r="B125">
        <v>37.9</v>
      </c>
      <c r="C125" s="29">
        <f t="shared" si="27"/>
        <v>-1.81347150259068E-2</v>
      </c>
      <c r="D125" s="30">
        <f t="shared" si="34"/>
        <v>38.240832104331119</v>
      </c>
      <c r="E125">
        <v>38.287999999999997</v>
      </c>
      <c r="F125" s="29">
        <f t="shared" si="37"/>
        <v>-8.9127794970893515E-3</v>
      </c>
      <c r="G125" s="29">
        <f t="shared" si="38"/>
        <v>-1.013372335979934E-2</v>
      </c>
      <c r="H125">
        <v>3269.59</v>
      </c>
      <c r="I125">
        <v>3218.24</v>
      </c>
      <c r="J125" s="29">
        <f t="shared" si="33"/>
        <v>-1.5705333084576445E-2</v>
      </c>
      <c r="K125">
        <f t="shared" si="31"/>
        <v>3</v>
      </c>
      <c r="L125">
        <f t="shared" si="32"/>
        <v>4</v>
      </c>
    </row>
    <row r="126" spans="1:12">
      <c r="A126" s="1">
        <v>42579</v>
      </c>
      <c r="B126">
        <v>38.1</v>
      </c>
      <c r="C126" s="29">
        <f t="shared" si="27"/>
        <v>5.2770448548813409E-3</v>
      </c>
      <c r="D126" s="30">
        <f t="shared" si="34"/>
        <v>38.322501839514764</v>
      </c>
      <c r="E126">
        <v>38.357999999999997</v>
      </c>
      <c r="F126" s="29">
        <f t="shared" si="37"/>
        <v>-5.8060363711781582E-3</v>
      </c>
      <c r="G126" s="29">
        <f t="shared" si="38"/>
        <v>-6.726106679180277E-3</v>
      </c>
      <c r="H126">
        <v>3218.24</v>
      </c>
      <c r="I126">
        <v>3221.14</v>
      </c>
      <c r="J126" s="29">
        <f t="shared" si="33"/>
        <v>9.0111365218259465E-4</v>
      </c>
      <c r="K126">
        <f t="shared" si="31"/>
        <v>4</v>
      </c>
      <c r="L126">
        <f t="shared" si="32"/>
        <v>5</v>
      </c>
    </row>
    <row r="127" spans="1:12">
      <c r="A127" s="1">
        <v>42580</v>
      </c>
      <c r="B127">
        <v>37.950000000000003</v>
      </c>
      <c r="C127" s="29">
        <f t="shared" si="27"/>
        <v>-3.937007874015741E-3</v>
      </c>
      <c r="D127" s="30">
        <f t="shared" si="34"/>
        <v>38.153059767659897</v>
      </c>
      <c r="E127">
        <v>38.228999999999999</v>
      </c>
      <c r="F127" s="29">
        <f t="shared" si="37"/>
        <v>-5.3222407035363739E-3</v>
      </c>
      <c r="G127" s="29">
        <f t="shared" si="38"/>
        <v>-7.2981244604880535E-3</v>
      </c>
      <c r="H127">
        <v>3221.14</v>
      </c>
      <c r="I127">
        <v>3203.93</v>
      </c>
      <c r="J127" s="29">
        <f t="shared" si="33"/>
        <v>-5.3428289363393056E-3</v>
      </c>
      <c r="K127">
        <f t="shared" si="31"/>
        <v>5</v>
      </c>
      <c r="L127">
        <f t="shared" si="32"/>
        <v>1</v>
      </c>
    </row>
    <row r="128" spans="1:12">
      <c r="A128" s="1">
        <v>42583</v>
      </c>
      <c r="B128">
        <v>37.799999999999997</v>
      </c>
      <c r="C128" s="29">
        <f t="shared" si="27"/>
        <v>-3.9525691699606735E-3</v>
      </c>
      <c r="D128" s="30">
        <f t="shared" si="34"/>
        <v>37.905406638097588</v>
      </c>
      <c r="E128">
        <v>38.049999999999997</v>
      </c>
      <c r="F128" s="29">
        <f t="shared" si="37"/>
        <v>-2.7807810928915933E-3</v>
      </c>
      <c r="G128" s="29">
        <f t="shared" si="38"/>
        <v>-6.5703022339027584E-3</v>
      </c>
      <c r="H128">
        <v>3203.93</v>
      </c>
      <c r="I128">
        <v>3176.81</v>
      </c>
      <c r="J128" s="29">
        <f t="shared" si="33"/>
        <v>-8.4646044077117955E-3</v>
      </c>
      <c r="K128">
        <f t="shared" si="31"/>
        <v>1</v>
      </c>
      <c r="L128">
        <f t="shared" si="32"/>
        <v>2</v>
      </c>
    </row>
    <row r="129" spans="1:12">
      <c r="A129" s="1">
        <v>42584</v>
      </c>
      <c r="B129">
        <v>37.799999999999997</v>
      </c>
      <c r="C129" s="29">
        <f t="shared" si="27"/>
        <v>0</v>
      </c>
      <c r="D129" s="30">
        <f t="shared" si="34"/>
        <v>38.196723442698811</v>
      </c>
      <c r="E129">
        <v>38.049999999999997</v>
      </c>
      <c r="F129" s="29">
        <f t="shared" si="37"/>
        <v>-1.038632131088324E-2</v>
      </c>
      <c r="G129" s="29">
        <f t="shared" si="38"/>
        <v>-6.5703022339027584E-3</v>
      </c>
      <c r="H129">
        <v>3176.81</v>
      </c>
      <c r="I129">
        <v>3189.06</v>
      </c>
      <c r="J129" s="29">
        <f t="shared" si="33"/>
        <v>3.8560694533196216E-3</v>
      </c>
      <c r="K129">
        <f t="shared" si="31"/>
        <v>2</v>
      </c>
      <c r="L129">
        <f t="shared" si="32"/>
        <v>3</v>
      </c>
    </row>
    <row r="130" spans="1:12">
      <c r="A130" s="1">
        <v>42585</v>
      </c>
      <c r="B130">
        <v>37.85</v>
      </c>
      <c r="C130" s="29">
        <f t="shared" si="27"/>
        <v>1.3227513227513921E-3</v>
      </c>
      <c r="D130" s="30">
        <f t="shared" si="34"/>
        <v>38.103094799094407</v>
      </c>
      <c r="E130">
        <v>38.241999999999997</v>
      </c>
      <c r="F130" s="29">
        <f t="shared" si="37"/>
        <v>-6.6423685642569286E-3</v>
      </c>
      <c r="G130" s="29">
        <f t="shared" si="38"/>
        <v>-1.0250509910569416E-2</v>
      </c>
      <c r="H130">
        <v>3189.06</v>
      </c>
      <c r="I130">
        <v>3193.51</v>
      </c>
      <c r="J130" s="29">
        <f t="shared" si="33"/>
        <v>1.3953955083945146E-3</v>
      </c>
      <c r="K130">
        <f t="shared" si="31"/>
        <v>3</v>
      </c>
      <c r="L130">
        <f t="shared" si="32"/>
        <v>4</v>
      </c>
    </row>
    <row r="131" spans="1:12">
      <c r="A131" s="1">
        <v>42586</v>
      </c>
      <c r="B131">
        <v>38.049999999999997</v>
      </c>
      <c r="C131" s="29">
        <f t="shared" si="27"/>
        <v>5.2840158520475189E-3</v>
      </c>
      <c r="D131" s="30">
        <f t="shared" si="34"/>
        <v>38.335164812385116</v>
      </c>
      <c r="E131">
        <v>38.289000000000001</v>
      </c>
      <c r="F131" s="29">
        <f t="shared" si="37"/>
        <v>-7.4387266568628485E-3</v>
      </c>
      <c r="G131" s="29">
        <f t="shared" si="38"/>
        <v>-6.242001619264137E-3</v>
      </c>
      <c r="H131">
        <v>3193.51</v>
      </c>
      <c r="I131">
        <v>3201.29</v>
      </c>
      <c r="J131" s="29">
        <f t="shared" si="33"/>
        <v>2.4361908996684001E-3</v>
      </c>
      <c r="K131">
        <f t="shared" si="31"/>
        <v>4</v>
      </c>
      <c r="L131">
        <f t="shared" si="32"/>
        <v>5</v>
      </c>
    </row>
    <row r="132" spans="1:12">
      <c r="A132" s="1">
        <v>42587</v>
      </c>
      <c r="B132">
        <v>38.1</v>
      </c>
      <c r="C132" s="29">
        <f t="shared" ref="C132:C159" si="39">B132/B131-1</f>
        <v>1.3140604467807293E-3</v>
      </c>
      <c r="D132" s="30">
        <f t="shared" ref="D132:D141" si="40">+E131*(1+J132)</f>
        <v>38.334689075341501</v>
      </c>
      <c r="E132">
        <v>38.270000000000003</v>
      </c>
      <c r="F132" s="29">
        <f t="shared" si="37"/>
        <v>-6.1221071828768681E-3</v>
      </c>
      <c r="G132" s="29">
        <f t="shared" ref="G132:G144" si="41">+B132/E132-1</f>
        <v>-4.4421217663966894E-3</v>
      </c>
      <c r="H132">
        <v>3201.29</v>
      </c>
      <c r="I132">
        <v>3205.1099999999997</v>
      </c>
      <c r="J132" s="29">
        <f t="shared" ref="J132:J137" si="42">+I132/H132-1</f>
        <v>1.1932689634490679E-3</v>
      </c>
      <c r="K132">
        <f t="shared" ref="K132:K137" si="43">WEEKDAY(A132,2)</f>
        <v>5</v>
      </c>
      <c r="L132">
        <f>K133</f>
        <v>1</v>
      </c>
    </row>
    <row r="133" spans="1:12">
      <c r="A133" s="1">
        <v>42590</v>
      </c>
      <c r="B133">
        <v>38.4</v>
      </c>
      <c r="C133" s="29">
        <f t="shared" si="39"/>
        <v>7.8740157480314821E-3</v>
      </c>
      <c r="D133" s="30">
        <f t="shared" si="40"/>
        <v>38.617104748354976</v>
      </c>
      <c r="E133">
        <v>38.523000000000003</v>
      </c>
      <c r="F133" s="29">
        <f t="shared" si="37"/>
        <v>-5.6219840863193093E-3</v>
      </c>
      <c r="G133" s="29">
        <f t="shared" si="41"/>
        <v>-3.1928977493965727E-3</v>
      </c>
      <c r="H133">
        <v>3205.1099999999997</v>
      </c>
      <c r="I133">
        <v>3234.18</v>
      </c>
      <c r="J133" s="29">
        <f t="shared" si="42"/>
        <v>9.0698915169837857E-3</v>
      </c>
      <c r="K133">
        <f t="shared" si="43"/>
        <v>1</v>
      </c>
      <c r="L133">
        <f>K134</f>
        <v>2</v>
      </c>
    </row>
    <row r="134" spans="1:12">
      <c r="A134" s="1">
        <v>42591</v>
      </c>
      <c r="B134">
        <v>38.799999999999997</v>
      </c>
      <c r="C134" s="29">
        <f t="shared" si="39"/>
        <v>1.0416666666666741E-2</v>
      </c>
      <c r="D134" s="30">
        <f t="shared" si="40"/>
        <v>38.794575608036666</v>
      </c>
      <c r="E134">
        <v>38.787999999999997</v>
      </c>
      <c r="F134" s="29">
        <f t="shared" si="37"/>
        <v>1.3982346444874061E-4</v>
      </c>
      <c r="G134" s="29">
        <f t="shared" si="41"/>
        <v>3.0937403320607793E-4</v>
      </c>
      <c r="H134">
        <v>3234.18</v>
      </c>
      <c r="I134">
        <v>3256.98</v>
      </c>
      <c r="J134" s="29">
        <f t="shared" si="42"/>
        <v>7.0497003877336706E-3</v>
      </c>
      <c r="K134">
        <f t="shared" si="43"/>
        <v>2</v>
      </c>
      <c r="L134">
        <f>K135</f>
        <v>3</v>
      </c>
    </row>
    <row r="135" spans="1:12">
      <c r="A135" s="1">
        <v>42592</v>
      </c>
      <c r="B135">
        <v>38.700000000000003</v>
      </c>
      <c r="C135" s="29">
        <f t="shared" si="39"/>
        <v>-2.5773195876287458E-3</v>
      </c>
      <c r="D135" s="30">
        <f t="shared" si="40"/>
        <v>38.625558621790738</v>
      </c>
      <c r="E135">
        <v>38.728000000000002</v>
      </c>
      <c r="F135" s="29">
        <f t="shared" si="37"/>
        <v>1.9272569993917799E-3</v>
      </c>
      <c r="G135" s="29">
        <f t="shared" si="41"/>
        <v>-7.2299111753770795E-4</v>
      </c>
      <c r="H135">
        <v>3256.98</v>
      </c>
      <c r="I135">
        <v>3243.34</v>
      </c>
      <c r="J135" s="29">
        <f t="shared" si="42"/>
        <v>-4.1879286946803207E-3</v>
      </c>
      <c r="K135">
        <f t="shared" si="43"/>
        <v>3</v>
      </c>
      <c r="L135">
        <f>K136</f>
        <v>4</v>
      </c>
    </row>
    <row r="136" spans="1:12">
      <c r="A136" s="1">
        <v>42593</v>
      </c>
      <c r="B136">
        <v>38.65</v>
      </c>
      <c r="C136" s="29">
        <f t="shared" si="39"/>
        <v>-1.2919896640828377E-3</v>
      </c>
      <c r="D136" s="30">
        <f t="shared" si="40"/>
        <v>38.608831044540501</v>
      </c>
      <c r="E136">
        <v>38.654000000000003</v>
      </c>
      <c r="F136" s="29">
        <f t="shared" si="37"/>
        <v>1.0663092962333032E-3</v>
      </c>
      <c r="G136" s="29">
        <f t="shared" si="41"/>
        <v>-1.0348217519540182E-4</v>
      </c>
      <c r="H136">
        <v>3243.34</v>
      </c>
      <c r="I136">
        <v>3233.36</v>
      </c>
      <c r="J136" s="29">
        <f t="shared" si="42"/>
        <v>-3.0770748672664938E-3</v>
      </c>
      <c r="K136">
        <f t="shared" si="43"/>
        <v>4</v>
      </c>
      <c r="L136">
        <f>K137</f>
        <v>5</v>
      </c>
    </row>
    <row r="137" spans="1:12">
      <c r="A137" s="1">
        <v>42594</v>
      </c>
      <c r="B137">
        <v>39.4</v>
      </c>
      <c r="C137" s="29">
        <f t="shared" si="39"/>
        <v>1.9404915912031084E-2</v>
      </c>
      <c r="D137" s="30">
        <f t="shared" si="40"/>
        <v>39.381685435584039</v>
      </c>
      <c r="E137">
        <v>39.360999999999997</v>
      </c>
      <c r="F137" s="29">
        <f t="shared" si="37"/>
        <v>4.6505283390962937E-4</v>
      </c>
      <c r="G137" s="29">
        <f t="shared" si="41"/>
        <v>9.9082848504861154E-4</v>
      </c>
      <c r="H137">
        <v>3233.36</v>
      </c>
      <c r="I137">
        <v>3294.23</v>
      </c>
      <c r="J137" s="29">
        <f t="shared" si="42"/>
        <v>1.8825617933047933E-2</v>
      </c>
      <c r="K137">
        <f t="shared" si="43"/>
        <v>5</v>
      </c>
      <c r="L137">
        <f t="shared" ref="L137" si="44">K138</f>
        <v>1</v>
      </c>
    </row>
    <row r="138" spans="1:12">
      <c r="A138" s="1">
        <v>42597</v>
      </c>
      <c r="B138">
        <v>40.950000000000003</v>
      </c>
      <c r="C138" s="29">
        <f t="shared" si="39"/>
        <v>3.934010152284273E-2</v>
      </c>
      <c r="D138" s="30">
        <f t="shared" si="40"/>
        <v>40.546287973213765</v>
      </c>
      <c r="E138">
        <v>40.53</v>
      </c>
      <c r="F138" s="29">
        <f t="shared" si="37"/>
        <v>9.9568184158544959E-3</v>
      </c>
      <c r="G138" s="29">
        <f t="shared" si="41"/>
        <v>1.0362694300518172E-2</v>
      </c>
      <c r="H138">
        <v>3294.23</v>
      </c>
      <c r="I138">
        <v>3393.43</v>
      </c>
      <c r="J138" s="29">
        <f t="shared" ref="J138:J144" si="45">+I138/H138-1</f>
        <v>3.0113258637071372E-2</v>
      </c>
      <c r="K138">
        <f t="shared" ref="K138:K139" si="46">WEEKDAY(A138,2)</f>
        <v>1</v>
      </c>
      <c r="L138">
        <f t="shared" ref="L138:L139" si="47">K139</f>
        <v>2</v>
      </c>
    </row>
    <row r="139" spans="1:12">
      <c r="A139" s="1">
        <v>42598</v>
      </c>
      <c r="B139">
        <v>40.65</v>
      </c>
      <c r="C139" s="29">
        <f t="shared" si="39"/>
        <v>-7.326007326007411E-3</v>
      </c>
      <c r="D139" s="30">
        <f t="shared" si="40"/>
        <v>40.348695125580903</v>
      </c>
      <c r="E139">
        <v>40.423000000000002</v>
      </c>
      <c r="F139" s="29">
        <f t="shared" si="37"/>
        <v>7.4675246245590188E-3</v>
      </c>
      <c r="G139" s="29">
        <f t="shared" si="41"/>
        <v>5.6156148727208866E-3</v>
      </c>
      <c r="H139">
        <v>3393.43</v>
      </c>
      <c r="I139">
        <v>3378.25</v>
      </c>
      <c r="J139" s="29">
        <f t="shared" si="45"/>
        <v>-4.4733499733308202E-3</v>
      </c>
      <c r="K139">
        <f t="shared" si="46"/>
        <v>2</v>
      </c>
      <c r="L139">
        <f t="shared" si="47"/>
        <v>3</v>
      </c>
    </row>
    <row r="140" spans="1:12">
      <c r="A140" s="1">
        <v>42599</v>
      </c>
      <c r="B140">
        <v>40.450000000000003</v>
      </c>
      <c r="C140" s="29">
        <f t="shared" si="39"/>
        <v>-4.9200492004919383E-3</v>
      </c>
      <c r="D140" s="30">
        <f t="shared" si="40"/>
        <v>40.360778553985057</v>
      </c>
      <c r="E140">
        <v>40.372</v>
      </c>
      <c r="F140" s="29">
        <f t="shared" si="37"/>
        <v>2.2105977439361713E-3</v>
      </c>
      <c r="G140" s="29">
        <f t="shared" si="41"/>
        <v>1.9320321014564268E-3</v>
      </c>
      <c r="H140">
        <v>3378.25</v>
      </c>
      <c r="I140">
        <v>3373.05</v>
      </c>
      <c r="J140" s="29">
        <f t="shared" si="45"/>
        <v>-1.5392584918226815E-3</v>
      </c>
      <c r="K140">
        <f t="shared" ref="K140" si="48">WEEKDAY(A140,2)</f>
        <v>3</v>
      </c>
      <c r="L140">
        <f t="shared" ref="L140" si="49">K141</f>
        <v>4</v>
      </c>
    </row>
    <row r="141" spans="1:12">
      <c r="A141" s="1">
        <v>42600</v>
      </c>
      <c r="B141">
        <v>40.299999999999997</v>
      </c>
      <c r="C141" s="29">
        <f t="shared" si="39"/>
        <v>-3.7082818294191799E-3</v>
      </c>
      <c r="D141" s="30">
        <f t="shared" si="40"/>
        <v>40.26954544996368</v>
      </c>
      <c r="E141">
        <v>40.289000000000001</v>
      </c>
      <c r="F141" s="29">
        <f t="shared" si="37"/>
        <v>7.5626753905533306E-4</v>
      </c>
      <c r="G141" s="29">
        <f t="shared" si="41"/>
        <v>2.7302737719958614E-4</v>
      </c>
      <c r="H141">
        <v>3373.05</v>
      </c>
      <c r="I141">
        <v>3364.49</v>
      </c>
      <c r="J141" s="29">
        <f t="shared" si="45"/>
        <v>-2.5377625591083142E-3</v>
      </c>
      <c r="K141">
        <f t="shared" ref="K141" si="50">WEEKDAY(A141,2)</f>
        <v>4</v>
      </c>
      <c r="L141">
        <f t="shared" ref="L141" si="51">K142</f>
        <v>5</v>
      </c>
    </row>
    <row r="142" spans="1:12">
      <c r="A142" s="1">
        <v>42601</v>
      </c>
      <c r="B142">
        <v>40.15</v>
      </c>
      <c r="C142" s="29">
        <f t="shared" si="39"/>
        <v>-3.7220843672456372E-3</v>
      </c>
      <c r="D142" s="30">
        <f>+E141*(1+J142)</f>
        <v>40.295346629058201</v>
      </c>
      <c r="E142">
        <v>40.204999999999998</v>
      </c>
      <c r="F142" s="29">
        <f t="shared" si="37"/>
        <v>-3.607032603446747E-3</v>
      </c>
      <c r="G142" s="29">
        <f t="shared" si="41"/>
        <v>-1.3679890560875929E-3</v>
      </c>
      <c r="H142">
        <v>3364.49</v>
      </c>
      <c r="I142">
        <v>3365.02</v>
      </c>
      <c r="J142" s="29">
        <f t="shared" si="45"/>
        <v>1.5752758961995461E-4</v>
      </c>
      <c r="K142">
        <f t="shared" ref="K142" si="52">WEEKDAY(A142,2)</f>
        <v>5</v>
      </c>
      <c r="L142">
        <f t="shared" ref="L142" si="53">K143</f>
        <v>1</v>
      </c>
    </row>
    <row r="143" spans="1:12">
      <c r="A143" s="1">
        <v>42604</v>
      </c>
      <c r="B143">
        <v>39.85</v>
      </c>
      <c r="C143" s="29">
        <f t="shared" si="39"/>
        <v>-7.4719800747197196E-3</v>
      </c>
      <c r="D143" s="30">
        <f>+E142*(1+J143)</f>
        <v>39.867710132480639</v>
      </c>
      <c r="E143">
        <v>39.72</v>
      </c>
      <c r="F143" s="29">
        <f t="shared" si="37"/>
        <v>-4.4422246529296494E-4</v>
      </c>
      <c r="G143" s="29">
        <f t="shared" si="41"/>
        <v>3.2729103726083508E-3</v>
      </c>
      <c r="H143">
        <v>3365.02</v>
      </c>
      <c r="I143">
        <v>3336.79</v>
      </c>
      <c r="J143" s="29">
        <f t="shared" si="45"/>
        <v>-8.3892517726491533E-3</v>
      </c>
      <c r="K143">
        <f t="shared" ref="K143" si="54">WEEKDAY(A143,2)</f>
        <v>1</v>
      </c>
      <c r="L143">
        <f t="shared" ref="L143" si="55">K144</f>
        <v>2</v>
      </c>
    </row>
    <row r="144" spans="1:12">
      <c r="A144" s="1">
        <v>42605</v>
      </c>
      <c r="B144">
        <v>39.9</v>
      </c>
      <c r="C144" s="29">
        <f t="shared" si="39"/>
        <v>1.2547051442910462E-3</v>
      </c>
      <c r="D144" s="30">
        <f>+E143*(1+J144)</f>
        <v>39.779994425780465</v>
      </c>
      <c r="E144">
        <v>39.9</v>
      </c>
      <c r="F144" s="29">
        <f t="shared" si="37"/>
        <v>3.0167318007907618E-3</v>
      </c>
      <c r="G144" s="29">
        <f t="shared" si="41"/>
        <v>0</v>
      </c>
      <c r="H144">
        <v>3336.79</v>
      </c>
      <c r="I144">
        <v>3341.83</v>
      </c>
      <c r="J144" s="29">
        <f t="shared" si="45"/>
        <v>1.5104336802735929E-3</v>
      </c>
      <c r="K144">
        <f t="shared" ref="K144" si="56">WEEKDAY(A144,2)</f>
        <v>2</v>
      </c>
      <c r="L144">
        <f t="shared" ref="L144" si="57">K145</f>
        <v>3</v>
      </c>
    </row>
    <row r="145" spans="1:12">
      <c r="A145" s="1">
        <v>42606</v>
      </c>
      <c r="B145">
        <v>39.700000000000003</v>
      </c>
      <c r="C145" s="29">
        <f t="shared" si="39"/>
        <v>-5.0125313283206907E-3</v>
      </c>
      <c r="D145" s="30">
        <f t="shared" ref="D145:D148" si="58">+E144*(1+J145)</f>
        <v>39.757083394427603</v>
      </c>
      <c r="E145">
        <v>39.799999999999997</v>
      </c>
      <c r="F145" s="29">
        <f t="shared" ref="F145:F148" si="59">+B145/D145-1</f>
        <v>-1.4358043788393893E-3</v>
      </c>
      <c r="G145" s="29">
        <f t="shared" ref="G145:G148" si="60">+B145/E145-1</f>
        <v>-2.5125628140701961E-3</v>
      </c>
      <c r="H145">
        <v>3341.83</v>
      </c>
      <c r="I145">
        <v>3329.86</v>
      </c>
      <c r="J145" s="29">
        <f t="shared" ref="J145:J158" si="61">+I145/H145-1</f>
        <v>-3.5818698138444516E-3</v>
      </c>
      <c r="K145">
        <f t="shared" ref="K145:K147" si="62">WEEKDAY(A145,2)</f>
        <v>3</v>
      </c>
      <c r="L145">
        <f t="shared" ref="L145:L147" si="63">K146</f>
        <v>4</v>
      </c>
    </row>
    <row r="146" spans="1:12">
      <c r="A146" s="1">
        <v>42607</v>
      </c>
      <c r="B146">
        <v>39.35</v>
      </c>
      <c r="C146" s="29">
        <f t="shared" si="39"/>
        <v>-8.8161209068010615E-3</v>
      </c>
      <c r="D146" s="30">
        <f t="shared" si="58"/>
        <v>39.550313226381881</v>
      </c>
      <c r="E146">
        <v>39.546999999999997</v>
      </c>
      <c r="F146" s="29">
        <f t="shared" si="59"/>
        <v>-5.0647696577093004E-3</v>
      </c>
      <c r="G146" s="29">
        <f t="shared" si="60"/>
        <v>-4.9814145194324588E-3</v>
      </c>
      <c r="H146">
        <v>3329.86</v>
      </c>
      <c r="I146">
        <v>3308.97</v>
      </c>
      <c r="J146" s="29">
        <f t="shared" si="61"/>
        <v>-6.2735370255807554E-3</v>
      </c>
      <c r="K146">
        <f t="shared" si="62"/>
        <v>4</v>
      </c>
      <c r="L146">
        <f t="shared" si="63"/>
        <v>5</v>
      </c>
    </row>
    <row r="147" spans="1:12">
      <c r="A147" s="1">
        <v>42608</v>
      </c>
      <c r="B147">
        <v>39.35</v>
      </c>
      <c r="C147" s="29">
        <f t="shared" si="39"/>
        <v>0</v>
      </c>
      <c r="D147" s="30">
        <f t="shared" si="58"/>
        <v>39.524531268038089</v>
      </c>
      <c r="E147">
        <v>39.475999999999999</v>
      </c>
      <c r="F147" s="29">
        <f t="shared" si="59"/>
        <v>-4.4157707236169852E-3</v>
      </c>
      <c r="G147" s="29">
        <f t="shared" si="60"/>
        <v>-3.191812746985434E-3</v>
      </c>
      <c r="H147">
        <v>3308.97</v>
      </c>
      <c r="I147">
        <v>3307.09</v>
      </c>
      <c r="J147" s="29">
        <f t="shared" si="61"/>
        <v>-5.6815262755471885E-4</v>
      </c>
      <c r="K147">
        <f t="shared" si="62"/>
        <v>5</v>
      </c>
      <c r="L147">
        <f t="shared" si="63"/>
        <v>1</v>
      </c>
    </row>
    <row r="148" spans="1:12">
      <c r="A148" s="1">
        <v>42611</v>
      </c>
      <c r="B148">
        <v>39.15</v>
      </c>
      <c r="C148" s="29">
        <f t="shared" si="39"/>
        <v>-5.0825921219822545E-3</v>
      </c>
      <c r="D148" s="30">
        <f t="shared" si="58"/>
        <v>39.484236376996094</v>
      </c>
      <c r="E148">
        <v>39.43</v>
      </c>
      <c r="F148" s="29">
        <f t="shared" si="59"/>
        <v>-8.4650586579616549E-3</v>
      </c>
      <c r="G148" s="29">
        <f t="shared" si="60"/>
        <v>-7.1011919857976169E-3</v>
      </c>
      <c r="H148">
        <v>3307.09</v>
      </c>
      <c r="I148">
        <v>3307.78</v>
      </c>
      <c r="J148" s="29">
        <f t="shared" si="61"/>
        <v>2.0864264353259721E-4</v>
      </c>
      <c r="K148">
        <f t="shared" ref="K148" si="64">WEEKDAY(A148,2)</f>
        <v>1</v>
      </c>
      <c r="L148">
        <f t="shared" ref="L148" si="65">K149</f>
        <v>2</v>
      </c>
    </row>
    <row r="149" spans="1:12">
      <c r="A149" s="1">
        <v>42612</v>
      </c>
      <c r="B149">
        <v>39.299999999999997</v>
      </c>
      <c r="C149" s="29">
        <f t="shared" si="39"/>
        <v>3.8314176245211051E-3</v>
      </c>
      <c r="D149" s="30">
        <f t="shared" ref="D149:D180" si="66">+E148*(1+J149)</f>
        <v>39.480184806728374</v>
      </c>
      <c r="E149">
        <v>39.473999999999997</v>
      </c>
      <c r="F149" s="29">
        <f t="shared" ref="F149:F160" si="67">+B149/D149-1</f>
        <v>-4.5639301743508609E-3</v>
      </c>
      <c r="G149" s="29">
        <f t="shared" ref="G149:G163" si="68">+B149/E149-1</f>
        <v>-4.4079647362821328E-3</v>
      </c>
      <c r="H149">
        <v>3307.78</v>
      </c>
      <c r="I149">
        <v>3311.99</v>
      </c>
      <c r="J149" s="29">
        <f t="shared" si="61"/>
        <v>1.2727569548154349E-3</v>
      </c>
      <c r="K149">
        <f t="shared" ref="K149" si="69">WEEKDAY(A149,2)</f>
        <v>2</v>
      </c>
      <c r="L149">
        <f t="shared" ref="L149" si="70">K150</f>
        <v>3</v>
      </c>
    </row>
    <row r="150" spans="1:12">
      <c r="A150" s="1">
        <v>42613</v>
      </c>
      <c r="B150">
        <v>39.4</v>
      </c>
      <c r="C150" s="29">
        <f t="shared" si="39"/>
        <v>2.5445292620864812E-3</v>
      </c>
      <c r="D150" s="30">
        <f t="shared" si="66"/>
        <v>39.662312525098208</v>
      </c>
      <c r="E150">
        <v>39.658999999999999</v>
      </c>
      <c r="F150" s="29">
        <f t="shared" si="67"/>
        <v>-6.613646769391468E-3</v>
      </c>
      <c r="G150" s="29">
        <f t="shared" si="68"/>
        <v>-6.5306739958143067E-3</v>
      </c>
      <c r="H150">
        <v>3311.99</v>
      </c>
      <c r="I150">
        <v>3327.79</v>
      </c>
      <c r="J150" s="29">
        <f t="shared" si="61"/>
        <v>4.7705458047881955E-3</v>
      </c>
      <c r="K150">
        <f t="shared" ref="K150" si="71">WEEKDAY(A150,2)</f>
        <v>3</v>
      </c>
      <c r="L150">
        <f t="shared" ref="L150" si="72">K151</f>
        <v>4</v>
      </c>
    </row>
    <row r="151" spans="1:12">
      <c r="A151" s="1">
        <v>42614</v>
      </c>
      <c r="B151">
        <v>39.15</v>
      </c>
      <c r="C151" s="29">
        <f t="shared" si="39"/>
        <v>-6.3451776649746661E-3</v>
      </c>
      <c r="D151" s="30">
        <f t="shared" si="66"/>
        <v>39.346641831365559</v>
      </c>
      <c r="E151">
        <v>39.354999999999997</v>
      </c>
      <c r="F151" s="29">
        <f t="shared" si="67"/>
        <v>-4.997677621595753E-3</v>
      </c>
      <c r="G151" s="29">
        <f t="shared" si="68"/>
        <v>-5.2089950451021938E-3</v>
      </c>
      <c r="H151">
        <v>3327.79</v>
      </c>
      <c r="I151">
        <v>3301.58</v>
      </c>
      <c r="J151" s="29">
        <f t="shared" si="61"/>
        <v>-7.8760979508923912E-3</v>
      </c>
      <c r="K151">
        <f t="shared" ref="K151" si="73">WEEKDAY(A151,2)</f>
        <v>4</v>
      </c>
      <c r="L151">
        <f t="shared" ref="L151" si="74">K152</f>
        <v>5</v>
      </c>
    </row>
    <row r="152" spans="1:12">
      <c r="A152" s="1">
        <v>42615</v>
      </c>
      <c r="B152">
        <v>39.200000000000003</v>
      </c>
      <c r="C152" s="29">
        <f t="shared" si="39"/>
        <v>1.2771392081738497E-3</v>
      </c>
      <c r="D152" s="30">
        <f t="shared" si="66"/>
        <v>39.504358231513393</v>
      </c>
      <c r="E152">
        <v>39.454000000000001</v>
      </c>
      <c r="F152" s="29">
        <f t="shared" si="67"/>
        <v>-7.7044216167166946E-3</v>
      </c>
      <c r="G152" s="29">
        <f t="shared" si="68"/>
        <v>-6.4378770213412428E-3</v>
      </c>
      <c r="H152">
        <v>3301.58</v>
      </c>
      <c r="I152">
        <v>3314.11</v>
      </c>
      <c r="J152" s="29">
        <f t="shared" si="61"/>
        <v>3.7951526238952926E-3</v>
      </c>
      <c r="K152">
        <f t="shared" ref="K152" si="75">WEEKDAY(A152,2)</f>
        <v>5</v>
      </c>
      <c r="L152">
        <f t="shared" ref="L152" si="76">K153</f>
        <v>1</v>
      </c>
    </row>
    <row r="153" spans="1:12">
      <c r="A153" s="1">
        <v>42618</v>
      </c>
      <c r="B153">
        <v>39.5</v>
      </c>
      <c r="C153" s="29">
        <f t="shared" si="39"/>
        <v>7.6530612244898322E-3</v>
      </c>
      <c r="D153" s="30">
        <f t="shared" si="66"/>
        <v>39.52031004402388</v>
      </c>
      <c r="E153">
        <v>39.454000000000001</v>
      </c>
      <c r="F153" s="29">
        <f t="shared" si="67"/>
        <v>-5.1391408623202572E-4</v>
      </c>
      <c r="G153" s="29">
        <f t="shared" si="68"/>
        <v>1.1659147361484656E-3</v>
      </c>
      <c r="H153">
        <v>3314.11</v>
      </c>
      <c r="I153">
        <v>3319.68</v>
      </c>
      <c r="J153" s="29">
        <f t="shared" si="61"/>
        <v>1.6806925539585293E-3</v>
      </c>
      <c r="K153">
        <f t="shared" ref="K153" si="77">WEEKDAY(A153,2)</f>
        <v>1</v>
      </c>
      <c r="L153">
        <f t="shared" ref="L153" si="78">K154</f>
        <v>2</v>
      </c>
    </row>
    <row r="154" spans="1:12">
      <c r="A154" s="1">
        <v>42619</v>
      </c>
      <c r="B154">
        <v>39.549999999999997</v>
      </c>
      <c r="C154" s="29">
        <f t="shared" si="39"/>
        <v>1.2658227848101333E-3</v>
      </c>
      <c r="D154" s="30">
        <f t="shared" si="66"/>
        <v>39.726758006795833</v>
      </c>
      <c r="E154">
        <v>39.750999999999998</v>
      </c>
      <c r="F154" s="29">
        <f t="shared" si="67"/>
        <v>-4.4493438595114565E-3</v>
      </c>
      <c r="G154" s="29">
        <f t="shared" si="68"/>
        <v>-5.0564765666272216E-3</v>
      </c>
      <c r="H154">
        <v>3319.68</v>
      </c>
      <c r="I154">
        <v>3342.63</v>
      </c>
      <c r="J154" s="29">
        <f t="shared" si="61"/>
        <v>6.9133169462116673E-3</v>
      </c>
      <c r="K154">
        <f t="shared" ref="K154" si="79">WEEKDAY(A154,2)</f>
        <v>2</v>
      </c>
      <c r="L154">
        <f t="shared" ref="L154" si="80">K155</f>
        <v>3</v>
      </c>
    </row>
    <row r="155" spans="1:12">
      <c r="A155" s="1">
        <v>42620</v>
      </c>
      <c r="B155">
        <v>39.75</v>
      </c>
      <c r="C155" s="29">
        <f t="shared" si="39"/>
        <v>5.0568900126422012E-3</v>
      </c>
      <c r="D155" s="30">
        <f t="shared" si="66"/>
        <v>39.729475239556869</v>
      </c>
      <c r="E155">
        <v>39.832999999999998</v>
      </c>
      <c r="F155" s="29">
        <f t="shared" si="67"/>
        <v>5.1661292577787066E-4</v>
      </c>
      <c r="G155" s="29">
        <f t="shared" si="68"/>
        <v>-2.0836994451836066E-3</v>
      </c>
      <c r="H155">
        <v>3342.63</v>
      </c>
      <c r="I155">
        <v>3340.82</v>
      </c>
      <c r="J155" s="29">
        <f t="shared" si="61"/>
        <v>-5.4148978498969047E-4</v>
      </c>
      <c r="K155">
        <f t="shared" ref="K155" si="81">WEEKDAY(A155,2)</f>
        <v>3</v>
      </c>
      <c r="L155">
        <f t="shared" ref="L155" si="82">K156</f>
        <v>4</v>
      </c>
    </row>
    <row r="156" spans="1:12">
      <c r="A156" s="1">
        <v>42621</v>
      </c>
      <c r="B156">
        <v>39.75</v>
      </c>
      <c r="C156" s="29">
        <f t="shared" si="39"/>
        <v>0</v>
      </c>
      <c r="D156" s="30">
        <f t="shared" si="66"/>
        <v>39.81797686795457</v>
      </c>
      <c r="E156">
        <v>39.826999999999998</v>
      </c>
      <c r="F156" s="29">
        <f t="shared" si="67"/>
        <v>-1.707190402465586E-3</v>
      </c>
      <c r="G156" s="29">
        <f t="shared" si="68"/>
        <v>-1.933361789740573E-3</v>
      </c>
      <c r="H156">
        <v>3340.82</v>
      </c>
      <c r="I156">
        <v>3339.56</v>
      </c>
      <c r="J156" s="29">
        <f t="shared" si="61"/>
        <v>-3.7715291455397981E-4</v>
      </c>
      <c r="K156">
        <f t="shared" ref="K156" si="83">WEEKDAY(A156,2)</f>
        <v>4</v>
      </c>
      <c r="L156">
        <f t="shared" ref="L156" si="84">K157</f>
        <v>5</v>
      </c>
    </row>
    <row r="157" spans="1:12">
      <c r="A157" s="1">
        <v>42622</v>
      </c>
      <c r="B157">
        <v>39.25</v>
      </c>
      <c r="C157" s="29">
        <f t="shared" si="39"/>
        <v>-1.2578616352201255E-2</v>
      </c>
      <c r="D157" s="30">
        <f t="shared" si="66"/>
        <v>39.570356298434525</v>
      </c>
      <c r="E157">
        <v>39.497999999999998</v>
      </c>
      <c r="F157" s="29">
        <f t="shared" si="67"/>
        <v>-8.0958659057411841E-3</v>
      </c>
      <c r="G157" s="29">
        <f t="shared" si="68"/>
        <v>-6.2787989265278288E-3</v>
      </c>
      <c r="H157">
        <v>3339.56</v>
      </c>
      <c r="I157">
        <v>3318.04</v>
      </c>
      <c r="J157" s="29">
        <f t="shared" si="61"/>
        <v>-6.4439626777179626E-3</v>
      </c>
      <c r="K157">
        <f t="shared" ref="K157:K158" si="85">WEEKDAY(A157,2)</f>
        <v>5</v>
      </c>
      <c r="L157">
        <f t="shared" ref="L157:L158" si="86">K158</f>
        <v>1</v>
      </c>
    </row>
    <row r="158" spans="1:12">
      <c r="A158" s="1">
        <v>42625</v>
      </c>
      <c r="B158">
        <v>38.4</v>
      </c>
      <c r="C158" s="29">
        <f t="shared" si="39"/>
        <v>-2.1656050955414008E-2</v>
      </c>
      <c r="D158" s="30">
        <f t="shared" si="66"/>
        <v>38.838041373823096</v>
      </c>
      <c r="E158">
        <v>38.853999999999999</v>
      </c>
      <c r="F158" s="29">
        <f t="shared" si="67"/>
        <v>-1.1278667984486401E-2</v>
      </c>
      <c r="G158" s="29">
        <f t="shared" si="68"/>
        <v>-1.1684768620991437E-2</v>
      </c>
      <c r="H158">
        <v>3318.04</v>
      </c>
      <c r="I158">
        <v>3262.6</v>
      </c>
      <c r="J158" s="29">
        <f t="shared" si="61"/>
        <v>-1.6708659329001452E-2</v>
      </c>
      <c r="K158">
        <f t="shared" si="85"/>
        <v>1</v>
      </c>
      <c r="L158">
        <f t="shared" si="86"/>
        <v>2</v>
      </c>
    </row>
    <row r="159" spans="1:12">
      <c r="A159" s="1">
        <v>42626</v>
      </c>
      <c r="B159">
        <v>38.35</v>
      </c>
      <c r="C159" s="29">
        <f t="shared" si="39"/>
        <v>-1.3020833333332593E-3</v>
      </c>
      <c r="D159" s="30">
        <f t="shared" si="66"/>
        <v>38.826966781094832</v>
      </c>
      <c r="E159">
        <v>38.764000000000003</v>
      </c>
      <c r="F159" s="29">
        <f t="shared" si="67"/>
        <v>-1.2284420356190928E-2</v>
      </c>
      <c r="G159" s="29">
        <f t="shared" si="68"/>
        <v>-1.0680012382623061E-2</v>
      </c>
      <c r="H159">
        <v>3262.6</v>
      </c>
      <c r="I159">
        <v>3260.33</v>
      </c>
      <c r="J159" s="29">
        <f t="shared" ref="J159:J163" si="87">+I159/H159-1</f>
        <v>-6.9576411450988918E-4</v>
      </c>
      <c r="K159">
        <f t="shared" ref="K159:K162" si="88">WEEKDAY(A159,2)</f>
        <v>2</v>
      </c>
      <c r="L159">
        <f t="shared" ref="L159:L162" si="89">K160</f>
        <v>3</v>
      </c>
    </row>
    <row r="160" spans="1:12">
      <c r="A160" s="1">
        <v>42627</v>
      </c>
      <c r="B160">
        <v>38.25</v>
      </c>
      <c r="C160" s="29">
        <f t="shared" ref="C160:C180" si="90">B160/B159-1</f>
        <v>-2.6075619295958807E-3</v>
      </c>
      <c r="D160" s="30">
        <f t="shared" si="66"/>
        <v>38.507184769639892</v>
      </c>
      <c r="E160">
        <v>38.587000000000003</v>
      </c>
      <c r="F160" s="29">
        <f t="shared" si="67"/>
        <v>-6.6788774920431004E-3</v>
      </c>
      <c r="G160" s="29">
        <f t="shared" si="68"/>
        <v>-8.7335112861846032E-3</v>
      </c>
      <c r="H160">
        <v>3260.33</v>
      </c>
      <c r="I160">
        <v>3238.73</v>
      </c>
      <c r="J160" s="29">
        <f t="shared" si="87"/>
        <v>-6.6250962325898888E-3</v>
      </c>
      <c r="K160">
        <f t="shared" si="88"/>
        <v>3</v>
      </c>
      <c r="L160">
        <f t="shared" si="89"/>
        <v>4</v>
      </c>
    </row>
    <row r="161" spans="1:12">
      <c r="A161" s="1">
        <v>42628</v>
      </c>
      <c r="B161">
        <v>38.450000000000003</v>
      </c>
      <c r="C161" s="29">
        <f t="shared" si="90"/>
        <v>5.2287581699346219E-3</v>
      </c>
      <c r="D161" s="30">
        <f t="shared" si="66"/>
        <v>38.587000000000003</v>
      </c>
      <c r="E161">
        <v>38.590000000000003</v>
      </c>
      <c r="F161" s="29">
        <f t="shared" ref="F161:F163" si="91">+B161/D161-1</f>
        <v>-3.5504185347396966E-3</v>
      </c>
      <c r="G161" s="29">
        <f t="shared" si="68"/>
        <v>-3.6278828712101863E-3</v>
      </c>
      <c r="H161">
        <v>3238.73</v>
      </c>
      <c r="I161">
        <v>3238.73</v>
      </c>
      <c r="J161" s="29">
        <f t="shared" si="87"/>
        <v>0</v>
      </c>
      <c r="K161">
        <f t="shared" si="88"/>
        <v>4</v>
      </c>
      <c r="L161">
        <f t="shared" si="89"/>
        <v>1</v>
      </c>
    </row>
    <row r="162" spans="1:12">
      <c r="A162" s="1">
        <v>42632</v>
      </c>
      <c r="B162">
        <v>38.75</v>
      </c>
      <c r="C162" s="29">
        <f t="shared" si="90"/>
        <v>7.8023407022105307E-3</v>
      </c>
      <c r="D162" s="30">
        <f t="shared" si="66"/>
        <v>38.880610856724701</v>
      </c>
      <c r="E162">
        <v>38.939</v>
      </c>
      <c r="F162" s="29">
        <f t="shared" si="91"/>
        <v>-3.3592799559143405E-3</v>
      </c>
      <c r="G162" s="29">
        <f t="shared" si="68"/>
        <v>-4.853745602095616E-3</v>
      </c>
      <c r="H162">
        <v>3238.73</v>
      </c>
      <c r="I162">
        <v>3263.12</v>
      </c>
      <c r="J162" s="29">
        <f t="shared" si="87"/>
        <v>7.5307296378517297E-3</v>
      </c>
      <c r="K162">
        <f t="shared" si="88"/>
        <v>1</v>
      </c>
      <c r="L162">
        <f t="shared" si="89"/>
        <v>2</v>
      </c>
    </row>
    <row r="163" spans="1:12">
      <c r="A163" s="1">
        <v>42633</v>
      </c>
      <c r="B163">
        <v>38.799999999999997</v>
      </c>
      <c r="C163" s="29">
        <f t="shared" si="90"/>
        <v>1.290322580645098E-3</v>
      </c>
      <c r="D163" s="30">
        <f t="shared" si="66"/>
        <v>38.870742908627328</v>
      </c>
      <c r="E163">
        <v>38.841999999999999</v>
      </c>
      <c r="F163" s="29">
        <f t="shared" si="91"/>
        <v>-1.8199525744497791E-3</v>
      </c>
      <c r="G163" s="29">
        <f t="shared" si="68"/>
        <v>-1.0813037433705652E-3</v>
      </c>
      <c r="H163">
        <v>3263.12</v>
      </c>
      <c r="I163">
        <v>3257.4</v>
      </c>
      <c r="J163" s="29">
        <f t="shared" si="87"/>
        <v>-1.7529235823383615E-3</v>
      </c>
      <c r="K163">
        <f t="shared" ref="K163" si="92">WEEKDAY(A163,2)</f>
        <v>2</v>
      </c>
      <c r="L163">
        <f t="shared" ref="L163" si="93">K164</f>
        <v>3</v>
      </c>
    </row>
    <row r="164" spans="1:12">
      <c r="A164" s="1">
        <v>42634</v>
      </c>
      <c r="B164">
        <v>38.75</v>
      </c>
      <c r="C164" s="29">
        <f t="shared" si="90"/>
        <v>-1.2886597938143174E-3</v>
      </c>
      <c r="D164" s="30">
        <f t="shared" si="66"/>
        <v>38.952179922637683</v>
      </c>
      <c r="E164">
        <v>38.9</v>
      </c>
      <c r="F164" s="29">
        <f t="shared" ref="F164:F166" si="94">+B164/D164-1</f>
        <v>-5.1904648992490143E-3</v>
      </c>
      <c r="G164" s="29">
        <f t="shared" ref="G164:G184" si="95">+B164/E164-1</f>
        <v>-3.856041131105381E-3</v>
      </c>
      <c r="H164">
        <v>3257.4</v>
      </c>
      <c r="I164">
        <v>3266.64</v>
      </c>
      <c r="J164" s="29">
        <f t="shared" ref="J164:J218" si="96">+I164/H164-1</f>
        <v>2.8366181617240915E-3</v>
      </c>
      <c r="K164">
        <f t="shared" ref="K164:K165" si="97">WEEKDAY(A164,2)</f>
        <v>3</v>
      </c>
      <c r="L164">
        <f t="shared" ref="L164:L165" si="98">K165</f>
        <v>4</v>
      </c>
    </row>
    <row r="165" spans="1:12">
      <c r="A165" s="1">
        <v>42635</v>
      </c>
      <c r="B165">
        <v>39</v>
      </c>
      <c r="C165" s="29">
        <f t="shared" si="90"/>
        <v>6.4516129032257119E-3</v>
      </c>
      <c r="D165" s="30">
        <f t="shared" si="66"/>
        <v>39.191514216442584</v>
      </c>
      <c r="E165">
        <v>39.22</v>
      </c>
      <c r="F165" s="29">
        <f t="shared" si="94"/>
        <v>-4.886624573495979E-3</v>
      </c>
      <c r="G165" s="29">
        <f t="shared" si="95"/>
        <v>-5.6093829678734997E-3</v>
      </c>
      <c r="H165">
        <v>3266.64</v>
      </c>
      <c r="I165">
        <v>3291.12</v>
      </c>
      <c r="J165" s="29">
        <f t="shared" si="96"/>
        <v>7.4939387260304358E-3</v>
      </c>
      <c r="K165">
        <f t="shared" si="97"/>
        <v>4</v>
      </c>
      <c r="L165">
        <f t="shared" si="98"/>
        <v>5</v>
      </c>
    </row>
    <row r="166" spans="1:12">
      <c r="A166" s="1">
        <v>42636</v>
      </c>
      <c r="B166">
        <v>38.700000000000003</v>
      </c>
      <c r="C166" s="29">
        <f t="shared" si="90"/>
        <v>-7.692307692307665E-3</v>
      </c>
      <c r="D166" s="30">
        <f t="shared" si="66"/>
        <v>39.035883650550574</v>
      </c>
      <c r="E166">
        <v>39.055</v>
      </c>
      <c r="F166" s="29">
        <f t="shared" si="94"/>
        <v>-8.6044843651396086E-3</v>
      </c>
      <c r="G166" s="29">
        <f t="shared" si="95"/>
        <v>-9.0897452310843008E-3</v>
      </c>
      <c r="H166">
        <v>3291.12</v>
      </c>
      <c r="I166">
        <v>3275.67</v>
      </c>
      <c r="J166" s="29">
        <f t="shared" si="96"/>
        <v>-4.6944505214030485E-3</v>
      </c>
      <c r="K166">
        <f t="shared" ref="K166:K167" si="99">WEEKDAY(A166,2)</f>
        <v>5</v>
      </c>
      <c r="L166">
        <f t="shared" ref="L166:L167" si="100">K167</f>
        <v>1</v>
      </c>
    </row>
    <row r="167" spans="1:12">
      <c r="A167" s="1">
        <v>42639</v>
      </c>
      <c r="B167">
        <v>38</v>
      </c>
      <c r="C167" s="29">
        <f t="shared" si="90"/>
        <v>-1.8087855297157729E-2</v>
      </c>
      <c r="D167" s="30">
        <f t="shared" si="66"/>
        <v>38.394598784370828</v>
      </c>
      <c r="E167">
        <v>38.39</v>
      </c>
      <c r="F167" s="29">
        <f>+B167/D167-1</f>
        <v>-1.0277455602204499E-2</v>
      </c>
      <c r="G167" s="29">
        <f t="shared" si="95"/>
        <v>-1.015889554571503E-2</v>
      </c>
      <c r="H167">
        <v>3275.67</v>
      </c>
      <c r="I167">
        <v>3220.28</v>
      </c>
      <c r="J167" s="29">
        <f t="shared" si="96"/>
        <v>-1.6909517747514258E-2</v>
      </c>
      <c r="K167">
        <f t="shared" si="99"/>
        <v>1</v>
      </c>
      <c r="L167">
        <f t="shared" si="100"/>
        <v>2</v>
      </c>
    </row>
    <row r="168" spans="1:12">
      <c r="A168" s="1">
        <v>42640</v>
      </c>
      <c r="B168">
        <v>38.35</v>
      </c>
      <c r="C168" s="29">
        <f t="shared" si="90"/>
        <v>9.2105263157895578E-3</v>
      </c>
      <c r="D168" s="30">
        <f t="shared" si="66"/>
        <v>38.634029494329688</v>
      </c>
      <c r="E168">
        <v>38.585000000000001</v>
      </c>
      <c r="F168" s="29">
        <f>+B168/D168-1</f>
        <v>-7.3517957626287878E-3</v>
      </c>
      <c r="G168" s="29">
        <f t="shared" si="95"/>
        <v>-6.0904496566023258E-3</v>
      </c>
      <c r="H168">
        <v>3220.28</v>
      </c>
      <c r="I168">
        <v>3240.75</v>
      </c>
      <c r="J168" s="29">
        <f t="shared" si="96"/>
        <v>6.3565901101767519E-3</v>
      </c>
      <c r="K168">
        <f t="shared" ref="K168" si="101">WEEKDAY(A168,2)</f>
        <v>2</v>
      </c>
      <c r="L168">
        <f t="shared" ref="L168" si="102">K169</f>
        <v>3</v>
      </c>
    </row>
    <row r="169" spans="1:12">
      <c r="A169" s="1">
        <v>42641</v>
      </c>
      <c r="B169">
        <v>38.450000000000003</v>
      </c>
      <c r="C169" s="29">
        <f t="shared" si="90"/>
        <v>2.6075619295957697E-3</v>
      </c>
      <c r="D169" s="30">
        <f t="shared" si="66"/>
        <v>38.467604921700222</v>
      </c>
      <c r="E169">
        <v>38.462000000000003</v>
      </c>
      <c r="F169" s="29">
        <f>+B169/D169-1</f>
        <v>-4.5765577909129274E-4</v>
      </c>
      <c r="G169" s="29">
        <f t="shared" si="95"/>
        <v>-3.1199625604494408E-4</v>
      </c>
      <c r="H169">
        <v>3240.75</v>
      </c>
      <c r="I169">
        <v>3230.89</v>
      </c>
      <c r="J169" s="29">
        <f t="shared" si="96"/>
        <v>-3.0425055928412492E-3</v>
      </c>
      <c r="K169">
        <f t="shared" ref="K169" si="103">WEEKDAY(A169,2)</f>
        <v>3</v>
      </c>
      <c r="L169">
        <f t="shared" ref="L169" si="104">K170</f>
        <v>4</v>
      </c>
    </row>
    <row r="170" spans="1:12">
      <c r="A170" s="1">
        <v>42642</v>
      </c>
      <c r="B170">
        <v>38.65</v>
      </c>
      <c r="C170" s="29">
        <f t="shared" si="90"/>
        <v>5.2015604681403538E-3</v>
      </c>
      <c r="D170" s="30">
        <f t="shared" si="66"/>
        <v>38.622710206785129</v>
      </c>
      <c r="E170">
        <v>38.625</v>
      </c>
      <c r="F170" s="29">
        <f>+B170/D170-1</f>
        <v>7.0657375074811846E-4</v>
      </c>
      <c r="G170" s="29">
        <f t="shared" si="95"/>
        <v>6.4724919093839262E-4</v>
      </c>
      <c r="H170">
        <v>3230.89</v>
      </c>
      <c r="I170">
        <v>3244.39</v>
      </c>
      <c r="J170" s="29">
        <f t="shared" si="96"/>
        <v>4.1784152354304993E-3</v>
      </c>
      <c r="K170">
        <f t="shared" ref="K170" si="105">WEEKDAY(A170,2)</f>
        <v>4</v>
      </c>
      <c r="L170">
        <f t="shared" ref="L170" si="106">K171</f>
        <v>5</v>
      </c>
    </row>
    <row r="171" spans="1:12">
      <c r="A171" s="1">
        <v>42643</v>
      </c>
      <c r="B171">
        <v>38.450000000000003</v>
      </c>
      <c r="C171" s="29">
        <f t="shared" si="90"/>
        <v>-5.1746442432081263E-3</v>
      </c>
      <c r="D171" s="30">
        <f t="shared" si="66"/>
        <v>38.730836921578479</v>
      </c>
      <c r="E171">
        <v>38.753</v>
      </c>
      <c r="F171" s="29">
        <f>+B171/D171-1</f>
        <v>-7.2509902677060367E-3</v>
      </c>
      <c r="G171" s="29">
        <f t="shared" si="95"/>
        <v>-7.8187495161664566E-3</v>
      </c>
      <c r="H171">
        <v>3244.39</v>
      </c>
      <c r="I171">
        <v>3253.28</v>
      </c>
      <c r="J171" s="29">
        <f t="shared" si="96"/>
        <v>2.7401144745238248E-3</v>
      </c>
      <c r="K171">
        <f t="shared" ref="K171" si="107">WEEKDAY(A171,2)</f>
        <v>5</v>
      </c>
      <c r="L171">
        <f t="shared" ref="L171" si="108">K172</f>
        <v>1</v>
      </c>
    </row>
    <row r="172" spans="1:12">
      <c r="A172" s="1">
        <v>42646</v>
      </c>
      <c r="B172">
        <v>38.700000000000003</v>
      </c>
      <c r="C172" s="29">
        <f t="shared" si="90"/>
        <v>6.5019505851755532E-3</v>
      </c>
      <c r="D172" s="30">
        <f t="shared" si="66"/>
        <v>38.753</v>
      </c>
      <c r="E172">
        <v>38.753</v>
      </c>
      <c r="F172" s="29">
        <f t="shared" ref="F172:F184" si="109">+B172/D172-1</f>
        <v>-1.3676360539828236E-3</v>
      </c>
      <c r="G172" s="29">
        <f t="shared" si="95"/>
        <v>-1.3676360539828236E-3</v>
      </c>
      <c r="H172">
        <v>3253.28</v>
      </c>
      <c r="I172">
        <v>3253.28</v>
      </c>
      <c r="J172" s="29">
        <f t="shared" si="96"/>
        <v>0</v>
      </c>
      <c r="K172">
        <f t="shared" ref="K172:K176" si="110">WEEKDAY(A172,2)</f>
        <v>1</v>
      </c>
      <c r="L172">
        <f t="shared" ref="L172:L176" si="111">K173</f>
        <v>2</v>
      </c>
    </row>
    <row r="173" spans="1:12">
      <c r="A173" s="1">
        <v>42647</v>
      </c>
      <c r="B173">
        <v>38.700000000000003</v>
      </c>
      <c r="C173" s="29">
        <f t="shared" si="90"/>
        <v>0</v>
      </c>
      <c r="D173" s="30">
        <f t="shared" si="66"/>
        <v>38.753</v>
      </c>
      <c r="E173">
        <v>38.753</v>
      </c>
      <c r="F173" s="29">
        <f t="shared" si="109"/>
        <v>-1.3676360539828236E-3</v>
      </c>
      <c r="G173" s="29">
        <f t="shared" si="95"/>
        <v>-1.3676360539828236E-3</v>
      </c>
      <c r="H173">
        <v>3253.28</v>
      </c>
      <c r="I173">
        <v>3253.28</v>
      </c>
      <c r="J173" s="29">
        <f t="shared" si="96"/>
        <v>0</v>
      </c>
      <c r="K173">
        <f t="shared" si="110"/>
        <v>2</v>
      </c>
      <c r="L173">
        <f t="shared" si="111"/>
        <v>3</v>
      </c>
    </row>
    <row r="174" spans="1:12">
      <c r="A174" s="1">
        <v>42648</v>
      </c>
      <c r="B174">
        <v>38.700000000000003</v>
      </c>
      <c r="C174" s="29">
        <f t="shared" si="90"/>
        <v>0</v>
      </c>
      <c r="D174" s="30">
        <f t="shared" si="66"/>
        <v>38.753</v>
      </c>
      <c r="E174">
        <v>38.753</v>
      </c>
      <c r="F174" s="29">
        <f t="shared" si="109"/>
        <v>-1.3676360539828236E-3</v>
      </c>
      <c r="G174" s="29">
        <f t="shared" si="95"/>
        <v>-1.3676360539828236E-3</v>
      </c>
      <c r="H174">
        <v>3253.28</v>
      </c>
      <c r="I174">
        <v>3253.28</v>
      </c>
      <c r="J174" s="29">
        <f t="shared" si="96"/>
        <v>0</v>
      </c>
      <c r="K174">
        <f t="shared" si="110"/>
        <v>3</v>
      </c>
      <c r="L174">
        <f t="shared" si="111"/>
        <v>4</v>
      </c>
    </row>
    <row r="175" spans="1:12">
      <c r="A175" s="1">
        <v>42649</v>
      </c>
      <c r="B175">
        <v>38.950000000000003</v>
      </c>
      <c r="C175" s="29">
        <f t="shared" si="90"/>
        <v>6.4599483204135222E-3</v>
      </c>
      <c r="D175" s="30">
        <f t="shared" si="66"/>
        <v>38.753</v>
      </c>
      <c r="E175">
        <v>38.753</v>
      </c>
      <c r="F175" s="29">
        <f t="shared" si="109"/>
        <v>5.0834774082006984E-3</v>
      </c>
      <c r="G175" s="29">
        <f t="shared" si="95"/>
        <v>5.0834774082006984E-3</v>
      </c>
      <c r="H175">
        <v>3253.28</v>
      </c>
      <c r="I175">
        <v>3253.28</v>
      </c>
      <c r="J175" s="29">
        <f t="shared" si="96"/>
        <v>0</v>
      </c>
      <c r="K175">
        <f t="shared" si="110"/>
        <v>4</v>
      </c>
      <c r="L175">
        <f t="shared" si="111"/>
        <v>5</v>
      </c>
    </row>
    <row r="176" spans="1:12">
      <c r="A176" s="1">
        <v>42650</v>
      </c>
      <c r="B176">
        <v>38.85</v>
      </c>
      <c r="C176" s="29">
        <f t="shared" si="90"/>
        <v>-2.5673940949936247E-3</v>
      </c>
      <c r="D176" s="30">
        <f t="shared" si="66"/>
        <v>38.753</v>
      </c>
      <c r="E176">
        <v>38.753</v>
      </c>
      <c r="F176" s="29">
        <f t="shared" si="109"/>
        <v>2.5030320233272452E-3</v>
      </c>
      <c r="G176" s="29">
        <f t="shared" si="95"/>
        <v>2.5030320233272452E-3</v>
      </c>
      <c r="H176">
        <v>3253.28</v>
      </c>
      <c r="I176">
        <v>3253.28</v>
      </c>
      <c r="J176" s="29">
        <f t="shared" si="96"/>
        <v>0</v>
      </c>
      <c r="K176">
        <f t="shared" si="110"/>
        <v>5</v>
      </c>
      <c r="L176">
        <f t="shared" si="111"/>
        <v>1</v>
      </c>
    </row>
    <row r="177" spans="1:12">
      <c r="A177" s="1">
        <v>42653</v>
      </c>
      <c r="B177">
        <v>38.85</v>
      </c>
      <c r="C177" s="29">
        <f t="shared" si="90"/>
        <v>0</v>
      </c>
      <c r="D177" s="30">
        <f t="shared" si="66"/>
        <v>39.236507189667037</v>
      </c>
      <c r="E177">
        <v>39.24</v>
      </c>
      <c r="F177" s="29">
        <f t="shared" si="109"/>
        <v>-9.8507032697554564E-3</v>
      </c>
      <c r="G177" s="29">
        <f t="shared" si="95"/>
        <v>-9.9388379204893296E-3</v>
      </c>
      <c r="H177">
        <v>3253.28</v>
      </c>
      <c r="I177">
        <v>3293.87</v>
      </c>
      <c r="J177" s="29">
        <f t="shared" si="96"/>
        <v>1.2476638961294251E-2</v>
      </c>
      <c r="K177">
        <f t="shared" ref="K177:K178" si="112">WEEKDAY(A177,2)</f>
        <v>1</v>
      </c>
      <c r="L177">
        <f t="shared" ref="L177:L178" si="113">K178</f>
        <v>2</v>
      </c>
    </row>
    <row r="178" spans="1:12">
      <c r="A178" s="1">
        <v>42654</v>
      </c>
      <c r="B178">
        <v>39.200000000000003</v>
      </c>
      <c r="C178" s="29">
        <f t="shared" si="90"/>
        <v>9.009009009009139E-3</v>
      </c>
      <c r="D178" s="30">
        <f t="shared" si="66"/>
        <v>39.391176458087294</v>
      </c>
      <c r="E178">
        <v>39.173999999999999</v>
      </c>
      <c r="F178" s="29">
        <f t="shared" si="109"/>
        <v>-4.8532812491829391E-3</v>
      </c>
      <c r="G178" s="29">
        <f t="shared" si="95"/>
        <v>6.6370551896666186E-4</v>
      </c>
      <c r="H178">
        <v>3293.87</v>
      </c>
      <c r="I178">
        <v>3306.56</v>
      </c>
      <c r="J178" s="29">
        <f t="shared" si="96"/>
        <v>3.8526110623673393E-3</v>
      </c>
      <c r="K178">
        <f t="shared" si="112"/>
        <v>2</v>
      </c>
      <c r="L178">
        <f t="shared" si="113"/>
        <v>3</v>
      </c>
    </row>
    <row r="179" spans="1:12">
      <c r="A179" s="1">
        <v>42655</v>
      </c>
      <c r="B179">
        <v>38.799999999999997</v>
      </c>
      <c r="C179" s="29">
        <f t="shared" si="90"/>
        <v>-1.0204081632653184E-2</v>
      </c>
      <c r="D179" s="30">
        <f t="shared" si="66"/>
        <v>39.096399805235656</v>
      </c>
      <c r="E179">
        <v>39.090000000000003</v>
      </c>
      <c r="F179" s="29">
        <f t="shared" si="109"/>
        <v>-7.5812557348557963E-3</v>
      </c>
      <c r="G179" s="29">
        <f t="shared" si="95"/>
        <v>-7.4187771808648106E-3</v>
      </c>
      <c r="H179">
        <v>3306.56</v>
      </c>
      <c r="I179">
        <v>3300.01</v>
      </c>
      <c r="J179" s="29">
        <f t="shared" si="96"/>
        <v>-1.9809106745377614E-3</v>
      </c>
      <c r="K179">
        <f t="shared" ref="K179:K182" si="114">WEEKDAY(A179,2)</f>
        <v>3</v>
      </c>
      <c r="L179">
        <f t="shared" ref="L179:L182" si="115">K180</f>
        <v>4</v>
      </c>
    </row>
    <row r="180" spans="1:12">
      <c r="A180" s="1">
        <v>42656</v>
      </c>
      <c r="B180">
        <v>38.75</v>
      </c>
      <c r="C180" s="29">
        <f t="shared" si="90"/>
        <v>-1.2886597938143174E-3</v>
      </c>
      <c r="D180" s="30">
        <f t="shared" si="66"/>
        <v>39.121271905236654</v>
      </c>
      <c r="E180">
        <v>39.026000000000003</v>
      </c>
      <c r="F180" s="29">
        <f t="shared" si="109"/>
        <v>-9.4902820679242383E-3</v>
      </c>
      <c r="G180" s="29">
        <f t="shared" si="95"/>
        <v>-7.0722082714088641E-3</v>
      </c>
      <c r="H180">
        <v>3300.01</v>
      </c>
      <c r="I180">
        <v>3302.65</v>
      </c>
      <c r="J180" s="29">
        <f t="shared" si="96"/>
        <v>7.9999757576487696E-4</v>
      </c>
      <c r="K180">
        <f t="shared" si="114"/>
        <v>4</v>
      </c>
      <c r="L180">
        <f t="shared" si="115"/>
        <v>5</v>
      </c>
    </row>
    <row r="181" spans="1:12">
      <c r="A181" s="1">
        <v>42657</v>
      </c>
      <c r="B181">
        <v>39</v>
      </c>
      <c r="C181" s="29">
        <f t="shared" ref="C181:C215" si="116">B181/B180-1</f>
        <v>6.4516129032257119E-3</v>
      </c>
      <c r="D181" s="30">
        <f t="shared" ref="D181:D199" si="117">+E180*(1+J181)</f>
        <v>39.063813028931314</v>
      </c>
      <c r="E181">
        <v>39.088999999999999</v>
      </c>
      <c r="F181" s="29">
        <f t="shared" si="109"/>
        <v>-1.6335586309521588E-3</v>
      </c>
      <c r="G181" s="29">
        <f t="shared" si="95"/>
        <v>-2.276855381309284E-3</v>
      </c>
      <c r="H181">
        <v>3302.65</v>
      </c>
      <c r="I181">
        <v>3305.85</v>
      </c>
      <c r="J181" s="29">
        <f t="shared" si="96"/>
        <v>9.6891889846029144E-4</v>
      </c>
      <c r="K181">
        <f t="shared" si="114"/>
        <v>5</v>
      </c>
      <c r="L181">
        <f t="shared" si="115"/>
        <v>1</v>
      </c>
    </row>
    <row r="182" spans="1:12">
      <c r="A182" s="1">
        <v>42660</v>
      </c>
      <c r="B182">
        <v>38.450000000000003</v>
      </c>
      <c r="C182" s="29">
        <f t="shared" si="116"/>
        <v>-1.4102564102564052E-2</v>
      </c>
      <c r="D182" s="30">
        <f t="shared" si="117"/>
        <v>38.758277393106162</v>
      </c>
      <c r="E182">
        <v>38.701999999999998</v>
      </c>
      <c r="F182" s="29">
        <f t="shared" si="109"/>
        <v>-7.9538466062217816E-3</v>
      </c>
      <c r="G182" s="29">
        <f t="shared" si="95"/>
        <v>-6.5112914061287164E-3</v>
      </c>
      <c r="H182">
        <v>3305.85</v>
      </c>
      <c r="I182">
        <v>3277.88</v>
      </c>
      <c r="J182" s="29">
        <f t="shared" si="96"/>
        <v>-8.460758957605452E-3</v>
      </c>
      <c r="K182">
        <f t="shared" si="114"/>
        <v>1</v>
      </c>
      <c r="L182">
        <f t="shared" si="115"/>
        <v>2</v>
      </c>
    </row>
    <row r="183" spans="1:12">
      <c r="A183" s="1">
        <v>42661</v>
      </c>
      <c r="B183">
        <v>39.1</v>
      </c>
      <c r="C183" s="29">
        <f t="shared" si="116"/>
        <v>1.6905071521456483E-2</v>
      </c>
      <c r="D183" s="30">
        <f t="shared" si="117"/>
        <v>39.215015089020945</v>
      </c>
      <c r="E183">
        <v>39.186999999999998</v>
      </c>
      <c r="F183" s="29">
        <f t="shared" si="109"/>
        <v>-2.9329349678904881E-3</v>
      </c>
      <c r="G183" s="29">
        <f t="shared" si="95"/>
        <v>-2.220124020721026E-3</v>
      </c>
      <c r="H183">
        <v>3277.88</v>
      </c>
      <c r="I183">
        <v>3321.33</v>
      </c>
      <c r="J183" s="29">
        <f t="shared" si="96"/>
        <v>1.3255518810938671E-2</v>
      </c>
      <c r="K183">
        <f t="shared" ref="K183:K184" si="118">WEEKDAY(A183,2)</f>
        <v>2</v>
      </c>
      <c r="L183">
        <f t="shared" ref="L183:L184" si="119">K184</f>
        <v>3</v>
      </c>
    </row>
    <row r="184" spans="1:12">
      <c r="A184" s="1">
        <v>42662</v>
      </c>
      <c r="B184">
        <v>39</v>
      </c>
      <c r="C184" s="29">
        <f t="shared" si="116"/>
        <v>-2.5575447570332921E-3</v>
      </c>
      <c r="D184" s="30">
        <f t="shared" si="117"/>
        <v>39.1269451936423</v>
      </c>
      <c r="E184">
        <v>39.152000000000001</v>
      </c>
      <c r="F184" s="29">
        <f t="shared" si="109"/>
        <v>-3.2444442829369091E-3</v>
      </c>
      <c r="G184" s="29">
        <f t="shared" si="95"/>
        <v>-3.8823048630977075E-3</v>
      </c>
      <c r="H184">
        <v>3321.33</v>
      </c>
      <c r="I184">
        <v>3316.24</v>
      </c>
      <c r="J184" s="29">
        <f t="shared" si="96"/>
        <v>-1.5325185994767843E-3</v>
      </c>
      <c r="K184">
        <f t="shared" si="118"/>
        <v>3</v>
      </c>
      <c r="L184">
        <f t="shared" si="119"/>
        <v>4</v>
      </c>
    </row>
    <row r="185" spans="1:12">
      <c r="A185" s="1">
        <v>42663</v>
      </c>
      <c r="B185">
        <v>39.1</v>
      </c>
      <c r="C185" s="29">
        <f t="shared" si="116"/>
        <v>2.564102564102555E-3</v>
      </c>
      <c r="D185" s="30">
        <f t="shared" si="117"/>
        <v>39.179862494873717</v>
      </c>
      <c r="E185">
        <v>39.170999999999999</v>
      </c>
      <c r="F185" s="29">
        <f t="shared" ref="F185" si="120">+B185/D185-1</f>
        <v>-2.0383556701906169E-3</v>
      </c>
      <c r="G185" s="29">
        <f t="shared" ref="G185:G195" si="121">+B185/E185-1</f>
        <v>-1.8125654182941098E-3</v>
      </c>
      <c r="H185">
        <v>3316.24</v>
      </c>
      <c r="I185">
        <v>3318.6</v>
      </c>
      <c r="J185" s="29">
        <f t="shared" si="96"/>
        <v>7.1164933780432094E-4</v>
      </c>
      <c r="K185">
        <f t="shared" ref="K185" si="122">WEEKDAY(A185,2)</f>
        <v>4</v>
      </c>
      <c r="L185">
        <f t="shared" ref="L185" si="123">K186</f>
        <v>5</v>
      </c>
    </row>
    <row r="186" spans="1:12">
      <c r="A186" s="1">
        <v>42664</v>
      </c>
      <c r="B186">
        <v>39.1</v>
      </c>
      <c r="C186" s="29">
        <f t="shared" si="116"/>
        <v>0</v>
      </c>
      <c r="D186" s="30">
        <f t="shared" si="117"/>
        <v>39.278883728078107</v>
      </c>
      <c r="E186">
        <v>39.17</v>
      </c>
      <c r="F186" s="29">
        <f t="shared" ref="F186:F195" si="124">+B186/D186-1</f>
        <v>-4.5541958197308219E-3</v>
      </c>
      <c r="G186" s="29">
        <f t="shared" si="121"/>
        <v>-1.7870819504722801E-3</v>
      </c>
      <c r="H186">
        <v>3318.6</v>
      </c>
      <c r="I186">
        <v>3327.74</v>
      </c>
      <c r="J186" s="29">
        <f t="shared" si="96"/>
        <v>2.7541734466340895E-3</v>
      </c>
      <c r="K186">
        <f t="shared" ref="K186:K189" si="125">WEEKDAY(A186,2)</f>
        <v>5</v>
      </c>
      <c r="L186">
        <f t="shared" ref="L186:L189" si="126">K187</f>
        <v>1</v>
      </c>
    </row>
    <row r="187" spans="1:12">
      <c r="A187" s="1">
        <v>42667</v>
      </c>
      <c r="B187">
        <v>39.6</v>
      </c>
      <c r="C187" s="29">
        <f t="shared" si="116"/>
        <v>1.2787723785166349E-2</v>
      </c>
      <c r="D187" s="30">
        <f t="shared" si="117"/>
        <v>39.63882902510413</v>
      </c>
      <c r="E187">
        <v>39.5</v>
      </c>
      <c r="F187" s="29">
        <f t="shared" si="124"/>
        <v>-9.7957043785368292E-4</v>
      </c>
      <c r="G187" s="29">
        <f t="shared" si="121"/>
        <v>2.5316455696202667E-3</v>
      </c>
      <c r="H187">
        <v>3327.74</v>
      </c>
      <c r="I187">
        <v>3367.57</v>
      </c>
      <c r="J187" s="29">
        <f t="shared" si="96"/>
        <v>1.196908412315878E-2</v>
      </c>
      <c r="K187">
        <f t="shared" si="125"/>
        <v>1</v>
      </c>
      <c r="L187">
        <f t="shared" si="126"/>
        <v>2</v>
      </c>
    </row>
    <row r="188" spans="1:12">
      <c r="A188" s="1">
        <v>42668</v>
      </c>
      <c r="B188">
        <v>39.35</v>
      </c>
      <c r="C188" s="29">
        <f t="shared" si="116"/>
        <v>-6.3131313131312705E-3</v>
      </c>
      <c r="D188" s="30">
        <f t="shared" si="117"/>
        <v>39.498592456875429</v>
      </c>
      <c r="E188">
        <v>39.484999999999999</v>
      </c>
      <c r="F188" s="29">
        <f t="shared" si="124"/>
        <v>-3.7619684052706548E-3</v>
      </c>
      <c r="G188" s="29">
        <f t="shared" si="121"/>
        <v>-3.4190198809673777E-3</v>
      </c>
      <c r="H188">
        <v>3367.57</v>
      </c>
      <c r="I188">
        <v>3367.45</v>
      </c>
      <c r="J188" s="29">
        <f t="shared" si="96"/>
        <v>-3.563400315376164E-5</v>
      </c>
      <c r="K188">
        <f t="shared" si="125"/>
        <v>2</v>
      </c>
      <c r="L188">
        <f t="shared" si="126"/>
        <v>3</v>
      </c>
    </row>
    <row r="189" spans="1:12">
      <c r="A189" s="1">
        <v>42669</v>
      </c>
      <c r="B189">
        <v>39.049999999999997</v>
      </c>
      <c r="C189" s="29">
        <f t="shared" si="116"/>
        <v>-7.6238881829734373E-3</v>
      </c>
      <c r="D189" s="30">
        <f t="shared" si="117"/>
        <v>39.336672556385402</v>
      </c>
      <c r="E189">
        <v>39.347000000000001</v>
      </c>
      <c r="F189" s="29">
        <f t="shared" si="124"/>
        <v>-7.2876666417193148E-3</v>
      </c>
      <c r="G189" s="29">
        <f t="shared" si="121"/>
        <v>-7.5482247693599014E-3</v>
      </c>
      <c r="H189">
        <v>3367.45</v>
      </c>
      <c r="I189">
        <v>3354.8</v>
      </c>
      <c r="J189" s="29">
        <f t="shared" si="96"/>
        <v>-3.756551693417709E-3</v>
      </c>
      <c r="K189">
        <f t="shared" si="125"/>
        <v>3</v>
      </c>
      <c r="L189">
        <f t="shared" si="126"/>
        <v>4</v>
      </c>
    </row>
    <row r="190" spans="1:12">
      <c r="A190" s="1">
        <v>42670</v>
      </c>
      <c r="B190">
        <v>39.049999999999997</v>
      </c>
      <c r="C190" s="29">
        <f t="shared" si="116"/>
        <v>0</v>
      </c>
      <c r="D190" s="30">
        <f t="shared" si="117"/>
        <v>39.240270031000357</v>
      </c>
      <c r="E190">
        <v>39.200000000000003</v>
      </c>
      <c r="F190" s="29">
        <f t="shared" si="124"/>
        <v>-4.8488461177775832E-3</v>
      </c>
      <c r="G190" s="29">
        <f t="shared" si="121"/>
        <v>-3.8265306122450271E-3</v>
      </c>
      <c r="H190">
        <v>3354.8</v>
      </c>
      <c r="I190">
        <v>3345.7</v>
      </c>
      <c r="J190" s="29">
        <f t="shared" si="96"/>
        <v>-2.7125312984381811E-3</v>
      </c>
      <c r="K190">
        <f t="shared" ref="K190:K194" si="127">WEEKDAY(A190,2)</f>
        <v>4</v>
      </c>
      <c r="L190">
        <f t="shared" ref="L190:L194" si="128">K191</f>
        <v>5</v>
      </c>
    </row>
    <row r="191" spans="1:12">
      <c r="A191" s="1">
        <v>42671</v>
      </c>
      <c r="B191">
        <v>39.200000000000003</v>
      </c>
      <c r="C191" s="29">
        <f t="shared" si="116"/>
        <v>3.8412291933420661E-3</v>
      </c>
      <c r="D191" s="30">
        <f t="shared" si="117"/>
        <v>39.134738918611959</v>
      </c>
      <c r="E191">
        <v>39.109000000000002</v>
      </c>
      <c r="F191" s="29">
        <f t="shared" si="124"/>
        <v>1.6675997640809292E-3</v>
      </c>
      <c r="G191" s="29">
        <f t="shared" si="121"/>
        <v>2.3268301413996717E-3</v>
      </c>
      <c r="H191">
        <v>3345.7</v>
      </c>
      <c r="I191">
        <v>3340.13</v>
      </c>
      <c r="J191" s="29">
        <f t="shared" si="96"/>
        <v>-1.6648235047971305E-3</v>
      </c>
      <c r="K191">
        <f t="shared" si="127"/>
        <v>5</v>
      </c>
      <c r="L191">
        <f t="shared" si="128"/>
        <v>1</v>
      </c>
    </row>
    <row r="192" spans="1:12">
      <c r="A192" s="1">
        <v>42674</v>
      </c>
      <c r="B192">
        <v>39.15</v>
      </c>
      <c r="C192" s="29">
        <f t="shared" si="116"/>
        <v>-1.2755102040817867E-3</v>
      </c>
      <c r="D192" s="30">
        <f t="shared" si="117"/>
        <v>39.063921021038105</v>
      </c>
      <c r="E192">
        <v>39.121000000000002</v>
      </c>
      <c r="F192" s="29">
        <f t="shared" si="124"/>
        <v>2.2035417006791569E-3</v>
      </c>
      <c r="G192" s="29">
        <f t="shared" si="121"/>
        <v>7.4128984432908496E-4</v>
      </c>
      <c r="H192">
        <v>3340.13</v>
      </c>
      <c r="I192">
        <v>3336.28</v>
      </c>
      <c r="J192" s="29">
        <f t="shared" si="96"/>
        <v>-1.1526497471655572E-3</v>
      </c>
      <c r="K192">
        <f t="shared" si="127"/>
        <v>1</v>
      </c>
      <c r="L192">
        <f t="shared" si="128"/>
        <v>2</v>
      </c>
    </row>
    <row r="193" spans="1:12">
      <c r="A193" s="1">
        <f>A192+1</f>
        <v>42675</v>
      </c>
      <c r="B193">
        <v>39.299999999999997</v>
      </c>
      <c r="C193" s="29">
        <f t="shared" si="116"/>
        <v>3.8314176245211051E-3</v>
      </c>
      <c r="D193" s="30">
        <f t="shared" si="117"/>
        <v>39.106577100842856</v>
      </c>
      <c r="E193">
        <v>39.348999999999997</v>
      </c>
      <c r="F193" s="29">
        <f t="shared" si="124"/>
        <v>4.9460452306619995E-3</v>
      </c>
      <c r="G193" s="29">
        <f t="shared" si="121"/>
        <v>-1.2452667157996089E-3</v>
      </c>
      <c r="H193">
        <v>3336.28</v>
      </c>
      <c r="I193">
        <v>3335.05</v>
      </c>
      <c r="J193" s="29">
        <f t="shared" si="96"/>
        <v>-3.6867409210261659E-4</v>
      </c>
      <c r="K193">
        <f t="shared" si="127"/>
        <v>2</v>
      </c>
      <c r="L193">
        <f t="shared" si="128"/>
        <v>3</v>
      </c>
    </row>
    <row r="194" spans="1:12">
      <c r="A194" s="1">
        <f t="shared" ref="A194:A196" si="129">A193+1</f>
        <v>42676</v>
      </c>
      <c r="B194">
        <v>38.950000000000003</v>
      </c>
      <c r="C194" s="29">
        <f t="shared" si="116"/>
        <v>-8.9058524173026843E-3</v>
      </c>
      <c r="D194" s="30">
        <f t="shared" si="117"/>
        <v>39.328942339695047</v>
      </c>
      <c r="E194">
        <v>39.121000000000002</v>
      </c>
      <c r="F194" s="29">
        <f t="shared" si="124"/>
        <v>-9.6352029104167514E-3</v>
      </c>
      <c r="G194" s="29">
        <f t="shared" si="121"/>
        <v>-4.3710539096648571E-3</v>
      </c>
      <c r="H194">
        <v>3335.05</v>
      </c>
      <c r="I194">
        <v>3333.35</v>
      </c>
      <c r="J194" s="29">
        <f t="shared" si="96"/>
        <v>-5.0973748519522744E-4</v>
      </c>
      <c r="K194">
        <f t="shared" si="127"/>
        <v>3</v>
      </c>
      <c r="L194">
        <f t="shared" si="128"/>
        <v>4</v>
      </c>
    </row>
    <row r="195" spans="1:12">
      <c r="A195" s="1">
        <f t="shared" si="129"/>
        <v>42677</v>
      </c>
      <c r="B195">
        <v>39.299999999999997</v>
      </c>
      <c r="C195" s="29">
        <f t="shared" si="116"/>
        <v>8.9858793324772979E-3</v>
      </c>
      <c r="D195" s="30">
        <f t="shared" si="117"/>
        <v>39.493390937045312</v>
      </c>
      <c r="E195">
        <v>39.500999999999998</v>
      </c>
      <c r="F195" s="29">
        <f t="shared" si="124"/>
        <v>-4.8967924115098649E-3</v>
      </c>
      <c r="G195" s="29">
        <f t="shared" si="121"/>
        <v>-5.0884787726893643E-3</v>
      </c>
      <c r="H195">
        <v>3333.35</v>
      </c>
      <c r="I195">
        <v>3365.08</v>
      </c>
      <c r="J195" s="29">
        <f t="shared" si="96"/>
        <v>9.5189524052379237E-3</v>
      </c>
      <c r="K195">
        <f t="shared" ref="K195:K196" si="130">WEEKDAY(A195,2)</f>
        <v>4</v>
      </c>
      <c r="L195">
        <f t="shared" ref="L195:L196" si="131">K196</f>
        <v>5</v>
      </c>
    </row>
    <row r="196" spans="1:12">
      <c r="A196" s="1">
        <f t="shared" si="129"/>
        <v>42678</v>
      </c>
      <c r="B196">
        <v>39.1</v>
      </c>
      <c r="C196" s="29">
        <f t="shared" si="116"/>
        <v>-5.0890585241729624E-3</v>
      </c>
      <c r="D196" s="30">
        <f t="shared" si="117"/>
        <v>39.372932937701336</v>
      </c>
      <c r="E196">
        <v>39.383000000000003</v>
      </c>
      <c r="F196" s="29">
        <f t="shared" ref="F196:F216" si="132">+B196/D196-1</f>
        <v>-6.9319940714903661E-3</v>
      </c>
      <c r="G196" s="29">
        <f t="shared" ref="G196:G218" si="133">+B196/E196-1</f>
        <v>-7.1858416067847042E-3</v>
      </c>
      <c r="H196">
        <v>3365.08</v>
      </c>
      <c r="I196">
        <v>3354.17</v>
      </c>
      <c r="J196" s="29">
        <f t="shared" si="96"/>
        <v>-3.2421220297882414E-3</v>
      </c>
      <c r="K196">
        <f t="shared" si="130"/>
        <v>5</v>
      </c>
      <c r="L196">
        <f t="shared" si="131"/>
        <v>1</v>
      </c>
    </row>
    <row r="197" spans="1:12">
      <c r="A197" s="1">
        <v>42681</v>
      </c>
      <c r="B197">
        <v>39.15</v>
      </c>
      <c r="C197" s="29">
        <f t="shared" si="116"/>
        <v>1.2787723785165905E-3</v>
      </c>
      <c r="D197" s="30">
        <f t="shared" si="117"/>
        <v>39.411414439339687</v>
      </c>
      <c r="E197">
        <v>39.383000000000003</v>
      </c>
      <c r="F197" s="29">
        <f t="shared" si="132"/>
        <v>-6.6329626342653825E-3</v>
      </c>
      <c r="G197" s="29">
        <f t="shared" si="133"/>
        <v>-5.916258284031306E-3</v>
      </c>
      <c r="H197">
        <v>3354.17</v>
      </c>
      <c r="I197">
        <v>3356.59</v>
      </c>
      <c r="J197" s="29">
        <f t="shared" si="96"/>
        <v>7.2148996622112271E-4</v>
      </c>
      <c r="K197">
        <f t="shared" ref="K197:K202" si="134">WEEKDAY(A197,2)</f>
        <v>1</v>
      </c>
      <c r="L197">
        <f t="shared" ref="L197:L202" si="135">K198</f>
        <v>2</v>
      </c>
    </row>
    <row r="198" spans="1:12">
      <c r="A198" s="1">
        <v>42682</v>
      </c>
      <c r="B198">
        <v>39.35</v>
      </c>
      <c r="C198" s="29">
        <f t="shared" si="116"/>
        <v>5.1085568326947328E-3</v>
      </c>
      <c r="D198" s="30">
        <f t="shared" si="117"/>
        <v>39.553481050709209</v>
      </c>
      <c r="E198">
        <v>39.460999999999999</v>
      </c>
      <c r="F198" s="29">
        <f t="shared" si="132"/>
        <v>-5.1444536689030373E-3</v>
      </c>
      <c r="G198" s="29">
        <f t="shared" si="133"/>
        <v>-2.8129038797799488E-3</v>
      </c>
      <c r="H198">
        <v>3356.59</v>
      </c>
      <c r="I198">
        <v>3371.12</v>
      </c>
      <c r="J198" s="29">
        <f t="shared" si="96"/>
        <v>4.3287979765178619E-3</v>
      </c>
      <c r="K198">
        <f t="shared" si="134"/>
        <v>2</v>
      </c>
      <c r="L198">
        <f t="shared" si="135"/>
        <v>3</v>
      </c>
    </row>
    <row r="199" spans="1:12">
      <c r="A199" s="1">
        <v>42683</v>
      </c>
      <c r="B199">
        <v>39</v>
      </c>
      <c r="C199" s="29">
        <f t="shared" si="116"/>
        <v>-8.8945362134689177E-3</v>
      </c>
      <c r="D199" s="30">
        <f t="shared" si="117"/>
        <v>39.249479712973731</v>
      </c>
      <c r="E199">
        <v>39.32</v>
      </c>
      <c r="F199" s="29">
        <f t="shared" si="132"/>
        <v>-6.3562552879208312E-3</v>
      </c>
      <c r="G199" s="29">
        <f t="shared" si="133"/>
        <v>-8.1383519837232576E-3</v>
      </c>
      <c r="H199">
        <v>3371.12</v>
      </c>
      <c r="I199">
        <v>3353.05</v>
      </c>
      <c r="J199" s="29">
        <f t="shared" si="96"/>
        <v>-5.3602363606159997E-3</v>
      </c>
      <c r="K199">
        <f t="shared" si="134"/>
        <v>3</v>
      </c>
      <c r="L199">
        <f t="shared" si="135"/>
        <v>4</v>
      </c>
    </row>
    <row r="200" spans="1:12">
      <c r="A200" s="1">
        <v>42684</v>
      </c>
      <c r="B200">
        <v>39.450000000000003</v>
      </c>
      <c r="C200" s="29">
        <f t="shared" si="116"/>
        <v>1.153846153846172E-2</v>
      </c>
      <c r="D200" s="30">
        <f t="shared" ref="D200:D215" si="136">+E199*(1+J200)</f>
        <v>39.760452483559746</v>
      </c>
      <c r="E200">
        <v>39.557000000000002</v>
      </c>
      <c r="F200" s="29">
        <f t="shared" si="132"/>
        <v>-7.8080721965654298E-3</v>
      </c>
      <c r="G200" s="29">
        <f t="shared" si="133"/>
        <v>-2.7049574032408374E-3</v>
      </c>
      <c r="H200">
        <v>3353.05</v>
      </c>
      <c r="I200">
        <v>3390.61</v>
      </c>
      <c r="J200" s="29">
        <f t="shared" si="96"/>
        <v>1.1201741697857148E-2</v>
      </c>
      <c r="K200">
        <f t="shared" si="134"/>
        <v>4</v>
      </c>
      <c r="L200">
        <f t="shared" si="135"/>
        <v>5</v>
      </c>
    </row>
    <row r="201" spans="1:12">
      <c r="A201" s="1">
        <v>42685</v>
      </c>
      <c r="B201">
        <v>39.65</v>
      </c>
      <c r="C201" s="29">
        <f t="shared" si="116"/>
        <v>5.069708491761693E-3</v>
      </c>
      <c r="D201" s="30">
        <f t="shared" si="136"/>
        <v>39.867449084383047</v>
      </c>
      <c r="E201">
        <v>39.783000000000001</v>
      </c>
      <c r="F201" s="29">
        <f t="shared" si="132"/>
        <v>-5.454301425777186E-3</v>
      </c>
      <c r="G201" s="29">
        <f t="shared" si="133"/>
        <v>-3.3431365155971449E-3</v>
      </c>
      <c r="H201">
        <v>3390.61</v>
      </c>
      <c r="I201">
        <v>3417.22</v>
      </c>
      <c r="J201" s="29">
        <f t="shared" si="96"/>
        <v>7.8481453189838124E-3</v>
      </c>
      <c r="K201">
        <f t="shared" si="134"/>
        <v>5</v>
      </c>
      <c r="L201">
        <f t="shared" si="135"/>
        <v>1</v>
      </c>
    </row>
    <row r="202" spans="1:12">
      <c r="A202" s="1">
        <v>42688</v>
      </c>
      <c r="B202">
        <v>39.5</v>
      </c>
      <c r="C202" s="29">
        <f t="shared" si="116"/>
        <v>-3.7831021437578771E-3</v>
      </c>
      <c r="D202" s="30">
        <f t="shared" si="136"/>
        <v>39.934694210498591</v>
      </c>
      <c r="E202">
        <v>39.887</v>
      </c>
      <c r="F202" s="29">
        <f t="shared" si="132"/>
        <v>-1.088512680746434E-2</v>
      </c>
      <c r="G202" s="29">
        <f t="shared" si="133"/>
        <v>-9.7024093062902939E-3</v>
      </c>
      <c r="H202">
        <v>3417.22</v>
      </c>
      <c r="I202">
        <v>3430.25</v>
      </c>
      <c r="J202" s="29">
        <f t="shared" si="96"/>
        <v>3.8130410099437295E-3</v>
      </c>
      <c r="K202">
        <f t="shared" si="134"/>
        <v>1</v>
      </c>
      <c r="L202">
        <f t="shared" si="135"/>
        <v>2</v>
      </c>
    </row>
    <row r="203" spans="1:12">
      <c r="A203" s="1">
        <v>42689</v>
      </c>
      <c r="B203">
        <v>39.450000000000003</v>
      </c>
      <c r="C203" s="29">
        <f t="shared" si="116"/>
        <v>-1.2658227848100223E-3</v>
      </c>
      <c r="D203" s="30">
        <f t="shared" si="136"/>
        <v>39.88258135412871</v>
      </c>
      <c r="E203">
        <v>39.694000000000003</v>
      </c>
      <c r="F203" s="29">
        <f t="shared" si="132"/>
        <v>-1.0846373014015698E-2</v>
      </c>
      <c r="G203" s="29">
        <f t="shared" si="133"/>
        <v>-6.1470247392553246E-3</v>
      </c>
      <c r="H203">
        <v>3430.25</v>
      </c>
      <c r="I203">
        <v>3429.87</v>
      </c>
      <c r="J203" s="29">
        <f t="shared" si="96"/>
        <v>-1.1077909773338224E-4</v>
      </c>
      <c r="K203">
        <f t="shared" ref="K203" si="137">WEEKDAY(A203,2)</f>
        <v>2</v>
      </c>
      <c r="L203">
        <f t="shared" ref="L203" si="138">K204</f>
        <v>3</v>
      </c>
    </row>
    <row r="204" spans="1:12">
      <c r="A204" s="1">
        <v>42690</v>
      </c>
      <c r="B204">
        <v>39.5</v>
      </c>
      <c r="C204" s="29">
        <f t="shared" si="116"/>
        <v>1.2674271229402567E-3</v>
      </c>
      <c r="D204" s="30">
        <f t="shared" si="136"/>
        <v>39.690759550653532</v>
      </c>
      <c r="E204">
        <v>39.637</v>
      </c>
      <c r="F204" s="29">
        <f t="shared" si="132"/>
        <v>-4.8061451283158974E-3</v>
      </c>
      <c r="G204" s="29">
        <f t="shared" si="133"/>
        <v>-3.4563665262254961E-3</v>
      </c>
      <c r="H204">
        <v>3429.87</v>
      </c>
      <c r="I204">
        <v>3429.59</v>
      </c>
      <c r="J204" s="29">
        <f t="shared" si="96"/>
        <v>-8.1635747127384306E-5</v>
      </c>
      <c r="K204">
        <f t="shared" ref="K204" si="139">WEEKDAY(A204,2)</f>
        <v>3</v>
      </c>
      <c r="L204">
        <f t="shared" ref="L204" si="140">K205</f>
        <v>4</v>
      </c>
    </row>
    <row r="205" spans="1:12">
      <c r="A205" s="1">
        <v>42691</v>
      </c>
      <c r="B205">
        <v>39.6</v>
      </c>
      <c r="C205" s="29">
        <f t="shared" si="116"/>
        <v>2.5316455696202667E-3</v>
      </c>
      <c r="D205" s="30">
        <f t="shared" si="136"/>
        <v>39.717323639268834</v>
      </c>
      <c r="E205">
        <v>39.677</v>
      </c>
      <c r="F205" s="29">
        <f t="shared" si="132"/>
        <v>-2.9539663934664562E-3</v>
      </c>
      <c r="G205" s="29">
        <f t="shared" si="133"/>
        <v>-1.9406709176600367E-3</v>
      </c>
      <c r="H205">
        <v>3429.59</v>
      </c>
      <c r="I205">
        <v>3436.54</v>
      </c>
      <c r="J205" s="29">
        <f t="shared" si="96"/>
        <v>2.0264812995138826E-3</v>
      </c>
      <c r="K205">
        <f t="shared" ref="K205" si="141">WEEKDAY(A205,2)</f>
        <v>4</v>
      </c>
      <c r="L205">
        <f t="shared" ref="L205" si="142">K206</f>
        <v>5</v>
      </c>
    </row>
    <row r="206" spans="1:12">
      <c r="A206" s="1">
        <v>42692</v>
      </c>
      <c r="B206">
        <v>39.353000000000002</v>
      </c>
      <c r="C206" s="29">
        <f t="shared" si="116"/>
        <v>-6.2373737373737637E-3</v>
      </c>
      <c r="D206" s="30">
        <f t="shared" si="136"/>
        <v>39.456709486867602</v>
      </c>
      <c r="E206">
        <v>39.314</v>
      </c>
      <c r="F206" s="29">
        <f t="shared" si="132"/>
        <v>-2.6284372978977455E-3</v>
      </c>
      <c r="G206" s="29">
        <f t="shared" si="133"/>
        <v>9.9201302335050201E-4</v>
      </c>
      <c r="H206">
        <v>3436.54</v>
      </c>
      <c r="I206">
        <v>3417.46</v>
      </c>
      <c r="J206" s="29">
        <f t="shared" si="96"/>
        <v>-5.5520960035384537E-3</v>
      </c>
      <c r="K206">
        <f t="shared" ref="K206" si="143">WEEKDAY(A206,2)</f>
        <v>5</v>
      </c>
      <c r="L206">
        <f t="shared" ref="L206" si="144">K207</f>
        <v>1</v>
      </c>
    </row>
    <row r="207" spans="1:12">
      <c r="A207" s="1">
        <v>42695</v>
      </c>
      <c r="B207">
        <v>39.450000000000003</v>
      </c>
      <c r="C207" s="29">
        <f t="shared" si="116"/>
        <v>2.4648692602851074E-3</v>
      </c>
      <c r="D207" s="30">
        <f t="shared" si="136"/>
        <v>39.586066417748853</v>
      </c>
      <c r="E207">
        <v>39.545000000000002</v>
      </c>
      <c r="F207" s="29">
        <f t="shared" si="132"/>
        <v>-3.4372300675937772E-3</v>
      </c>
      <c r="G207" s="29">
        <f t="shared" si="133"/>
        <v>-2.4023264635225638E-3</v>
      </c>
      <c r="H207">
        <v>3417.46</v>
      </c>
      <c r="I207">
        <v>3441.11</v>
      </c>
      <c r="J207" s="29">
        <f t="shared" si="96"/>
        <v>6.9203443493119909E-3</v>
      </c>
      <c r="K207">
        <f t="shared" ref="K207" si="145">WEEKDAY(A207,2)</f>
        <v>1</v>
      </c>
      <c r="L207">
        <f t="shared" ref="L207" si="146">K208</f>
        <v>2</v>
      </c>
    </row>
    <row r="208" spans="1:12">
      <c r="A208" s="1">
        <v>42696</v>
      </c>
      <c r="B208">
        <v>39.950000000000003</v>
      </c>
      <c r="C208" s="29">
        <f t="shared" si="116"/>
        <v>1.2674271229404344E-2</v>
      </c>
      <c r="D208" s="30">
        <f t="shared" si="136"/>
        <v>39.858155130176016</v>
      </c>
      <c r="E208">
        <v>39.886000000000003</v>
      </c>
      <c r="F208" s="29">
        <f t="shared" si="132"/>
        <v>2.3042930492900293E-3</v>
      </c>
      <c r="G208" s="29">
        <f t="shared" si="133"/>
        <v>1.6045730331444297E-3</v>
      </c>
      <c r="H208">
        <v>3441.11</v>
      </c>
      <c r="I208">
        <v>3468.36</v>
      </c>
      <c r="J208" s="29">
        <f t="shared" si="96"/>
        <v>7.9189563832600118E-3</v>
      </c>
      <c r="K208">
        <f t="shared" ref="K208" si="147">WEEKDAY(A208,2)</f>
        <v>2</v>
      </c>
      <c r="L208">
        <f t="shared" ref="L208" si="148">K209</f>
        <v>3</v>
      </c>
    </row>
    <row r="209" spans="1:12">
      <c r="A209" s="1">
        <v>42697</v>
      </c>
      <c r="B209">
        <v>39.950000000000003</v>
      </c>
      <c r="C209" s="29">
        <f t="shared" si="116"/>
        <v>0</v>
      </c>
      <c r="D209" s="30">
        <f t="shared" si="136"/>
        <v>39.959254742875594</v>
      </c>
      <c r="E209">
        <v>39.906999999999996</v>
      </c>
      <c r="F209" s="29">
        <f t="shared" si="132"/>
        <v>-2.3160449150372298E-4</v>
      </c>
      <c r="G209" s="29">
        <f t="shared" si="133"/>
        <v>1.0775051995892682E-3</v>
      </c>
      <c r="H209">
        <v>3468.36</v>
      </c>
      <c r="I209">
        <v>3474.73</v>
      </c>
      <c r="J209" s="29">
        <f t="shared" si="96"/>
        <v>1.8366028901266596E-3</v>
      </c>
      <c r="K209">
        <f t="shared" ref="K209" si="149">WEEKDAY(A209,2)</f>
        <v>3</v>
      </c>
      <c r="L209">
        <f t="shared" ref="L209" si="150">K210</f>
        <v>4</v>
      </c>
    </row>
    <row r="210" spans="1:12">
      <c r="A210" s="1">
        <v>42698</v>
      </c>
      <c r="B210">
        <v>39.9</v>
      </c>
      <c r="C210" s="29">
        <f t="shared" si="116"/>
        <v>-1.2515644555696204E-3</v>
      </c>
      <c r="D210" s="30">
        <f t="shared" si="136"/>
        <v>40.067903745039175</v>
      </c>
      <c r="E210">
        <v>39.896000000000001</v>
      </c>
      <c r="F210" s="29">
        <f t="shared" si="132"/>
        <v>-4.1904798940215482E-3</v>
      </c>
      <c r="G210" s="29">
        <f t="shared" si="133"/>
        <v>1.0026067776203185E-4</v>
      </c>
      <c r="H210">
        <v>3474.73</v>
      </c>
      <c r="I210">
        <v>3488.74</v>
      </c>
      <c r="J210" s="29">
        <f t="shared" si="96"/>
        <v>4.0319679514666529E-3</v>
      </c>
      <c r="K210">
        <f t="shared" ref="K210" si="151">WEEKDAY(A210,2)</f>
        <v>4</v>
      </c>
      <c r="L210">
        <f t="shared" ref="L210" si="152">K211</f>
        <v>5</v>
      </c>
    </row>
    <row r="211" spans="1:12">
      <c r="A211" s="1">
        <v>42699</v>
      </c>
      <c r="B211">
        <v>40.5</v>
      </c>
      <c r="C211" s="29">
        <f t="shared" si="116"/>
        <v>1.5037593984962516E-2</v>
      </c>
      <c r="D211" s="30">
        <f t="shared" si="136"/>
        <v>40.268344674581662</v>
      </c>
      <c r="E211">
        <v>40.325000000000003</v>
      </c>
      <c r="F211" s="29">
        <f t="shared" si="132"/>
        <v>5.752789872302877E-3</v>
      </c>
      <c r="G211" s="29">
        <f t="shared" si="133"/>
        <v>4.3397396156230617E-3</v>
      </c>
      <c r="H211">
        <v>3488.74</v>
      </c>
      <c r="I211">
        <v>3521.3</v>
      </c>
      <c r="J211" s="29">
        <f t="shared" si="96"/>
        <v>9.3328823586740217E-3</v>
      </c>
      <c r="K211">
        <f t="shared" ref="K211" si="153">WEEKDAY(A211,2)</f>
        <v>5</v>
      </c>
      <c r="L211">
        <f t="shared" ref="L211" si="154">K212</f>
        <v>1</v>
      </c>
    </row>
    <row r="212" spans="1:12">
      <c r="A212" s="1">
        <v>42702</v>
      </c>
      <c r="B212">
        <v>40.700000000000003</v>
      </c>
      <c r="C212" s="29">
        <f t="shared" si="116"/>
        <v>4.9382716049384268E-3</v>
      </c>
      <c r="D212" s="30">
        <f t="shared" si="136"/>
        <v>40.482804929997442</v>
      </c>
      <c r="E212">
        <v>40.558999999999997</v>
      </c>
      <c r="F212" s="29">
        <f t="shared" si="132"/>
        <v>5.3651191012611399E-3</v>
      </c>
      <c r="G212" s="29">
        <f t="shared" si="133"/>
        <v>3.4764170714269849E-3</v>
      </c>
      <c r="H212">
        <v>3521.3</v>
      </c>
      <c r="I212">
        <v>3535.08</v>
      </c>
      <c r="J212" s="29">
        <f t="shared" si="96"/>
        <v>3.9133274642886295E-3</v>
      </c>
      <c r="K212">
        <f t="shared" ref="K212" si="155">WEEKDAY(A212,2)</f>
        <v>1</v>
      </c>
      <c r="L212">
        <f t="shared" ref="L212" si="156">K213</f>
        <v>2</v>
      </c>
    </row>
    <row r="213" spans="1:12">
      <c r="A213" s="1">
        <v>42703</v>
      </c>
      <c r="B213">
        <v>41.05</v>
      </c>
      <c r="C213" s="29">
        <f t="shared" si="116"/>
        <v>8.5995085995085319E-3</v>
      </c>
      <c r="D213" s="30">
        <f t="shared" si="136"/>
        <v>40.891266494676209</v>
      </c>
      <c r="E213">
        <v>40.968000000000004</v>
      </c>
      <c r="F213" s="29">
        <f t="shared" si="132"/>
        <v>3.8818437023575569E-3</v>
      </c>
      <c r="G213" s="29">
        <f t="shared" si="133"/>
        <v>2.001562194883677E-3</v>
      </c>
      <c r="H213">
        <v>3535.08</v>
      </c>
      <c r="I213">
        <v>3564.04</v>
      </c>
      <c r="J213" s="29">
        <f t="shared" si="96"/>
        <v>8.1921766975570076E-3</v>
      </c>
      <c r="K213">
        <f t="shared" ref="K213" si="157">WEEKDAY(A213,2)</f>
        <v>2</v>
      </c>
      <c r="L213">
        <f t="shared" ref="L213" si="158">K214</f>
        <v>3</v>
      </c>
    </row>
    <row r="214" spans="1:12">
      <c r="A214" s="1">
        <v>42704</v>
      </c>
      <c r="B214">
        <v>40.75</v>
      </c>
      <c r="C214" s="29">
        <f t="shared" si="116"/>
        <v>-7.3081607795371095E-3</v>
      </c>
      <c r="D214" s="30">
        <f t="shared" si="136"/>
        <v>40.668674874580539</v>
      </c>
      <c r="E214">
        <v>40.734000000000002</v>
      </c>
      <c r="F214" s="29">
        <f t="shared" si="132"/>
        <v>1.9996994165720761E-3</v>
      </c>
      <c r="G214" s="29">
        <f t="shared" si="133"/>
        <v>3.9279226199240291E-4</v>
      </c>
      <c r="H214">
        <v>3564.04</v>
      </c>
      <c r="I214">
        <v>3538</v>
      </c>
      <c r="J214" s="29">
        <f t="shared" si="96"/>
        <v>-7.3063153051031726E-3</v>
      </c>
      <c r="K214">
        <f t="shared" ref="K214" si="159">WEEKDAY(A214,2)</f>
        <v>3</v>
      </c>
      <c r="L214">
        <f t="shared" ref="L214" si="160">K215</f>
        <v>4</v>
      </c>
    </row>
    <row r="215" spans="1:12">
      <c r="A215" s="1">
        <v>42705</v>
      </c>
      <c r="B215">
        <v>41.1</v>
      </c>
      <c r="C215" s="29">
        <f t="shared" si="116"/>
        <v>8.5889570552146743E-3</v>
      </c>
      <c r="D215" s="30">
        <f t="shared" si="136"/>
        <v>41.045319208592431</v>
      </c>
      <c r="E215">
        <v>41.058</v>
      </c>
      <c r="F215" s="29">
        <f t="shared" si="132"/>
        <v>1.3322052906856729E-3</v>
      </c>
      <c r="G215" s="29">
        <f t="shared" si="133"/>
        <v>1.022943153587752E-3</v>
      </c>
      <c r="H215">
        <v>3538</v>
      </c>
      <c r="I215">
        <v>3565.04</v>
      </c>
      <c r="J215" s="29">
        <f t="shared" si="96"/>
        <v>7.6427360090447483E-3</v>
      </c>
      <c r="K215">
        <f t="shared" ref="K215" si="161">WEEKDAY(A215,2)</f>
        <v>4</v>
      </c>
      <c r="L215">
        <f t="shared" ref="L215" si="162">K216</f>
        <v>5</v>
      </c>
    </row>
    <row r="216" spans="1:12">
      <c r="A216" s="1">
        <v>42706</v>
      </c>
      <c r="B216">
        <v>40.85</v>
      </c>
      <c r="C216" s="29">
        <f t="shared" ref="C216:C218" si="163">B216/B215-1</f>
        <v>-6.0827250608272987E-3</v>
      </c>
      <c r="D216" s="30">
        <f t="shared" ref="D216" si="164">+E215*(1+J216)</f>
        <v>40.642357196553192</v>
      </c>
      <c r="E216">
        <v>40.728000000000002</v>
      </c>
      <c r="F216" s="29">
        <f t="shared" si="132"/>
        <v>5.1090246179033016E-3</v>
      </c>
      <c r="G216" s="29">
        <f t="shared" si="133"/>
        <v>2.9954822235316314E-3</v>
      </c>
      <c r="H216">
        <v>3565.04</v>
      </c>
      <c r="I216">
        <v>3528.95</v>
      </c>
      <c r="J216" s="29">
        <f t="shared" si="96"/>
        <v>-1.0123308574377932E-2</v>
      </c>
      <c r="K216">
        <f t="shared" ref="K216:K218" si="165">WEEKDAY(A216,2)</f>
        <v>5</v>
      </c>
      <c r="L216">
        <f t="shared" ref="L216:L218" si="166">K217</f>
        <v>1</v>
      </c>
    </row>
    <row r="217" spans="1:12">
      <c r="A217" s="1">
        <v>42709</v>
      </c>
      <c r="B217">
        <v>40.25</v>
      </c>
      <c r="C217" s="29">
        <f t="shared" si="163"/>
        <v>-1.4687882496940086E-2</v>
      </c>
      <c r="D217" s="30">
        <f>+E216*(1+J217)</f>
        <v>40.040842312869266</v>
      </c>
      <c r="E217">
        <v>40.033999999999999</v>
      </c>
      <c r="F217" s="29">
        <f>+B217/D217-1</f>
        <v>5.2236085718784242E-3</v>
      </c>
      <c r="G217" s="29">
        <f t="shared" si="133"/>
        <v>5.3954138981866517E-3</v>
      </c>
      <c r="H217">
        <v>3528.95</v>
      </c>
      <c r="I217">
        <v>3469.41</v>
      </c>
      <c r="J217" s="29">
        <f t="shared" si="96"/>
        <v>-1.6871874070190862E-2</v>
      </c>
      <c r="K217">
        <f t="shared" si="165"/>
        <v>1</v>
      </c>
      <c r="L217">
        <f t="shared" si="166"/>
        <v>2</v>
      </c>
    </row>
    <row r="218" spans="1:12">
      <c r="A218" s="1">
        <v>42710</v>
      </c>
      <c r="B218">
        <v>40.15</v>
      </c>
      <c r="C218" s="29">
        <f t="shared" si="163"/>
        <v>-2.4844720496894901E-3</v>
      </c>
      <c r="D218" s="30">
        <f>+E217*(1+J218)</f>
        <v>39.915608446392902</v>
      </c>
      <c r="E218">
        <v>39.954999999999998</v>
      </c>
      <c r="F218" s="29">
        <f>+B218/D218-1</f>
        <v>5.8721778955690418E-3</v>
      </c>
      <c r="G218" s="29">
        <f t="shared" si="133"/>
        <v>4.8804905518708974E-3</v>
      </c>
      <c r="H218">
        <v>3469.41</v>
      </c>
      <c r="I218">
        <v>3459.15</v>
      </c>
      <c r="J218" s="29">
        <f t="shared" si="96"/>
        <v>-2.9572751562945143E-3</v>
      </c>
      <c r="K218">
        <f t="shared" si="165"/>
        <v>2</v>
      </c>
      <c r="L218">
        <f t="shared" si="166"/>
        <v>0</v>
      </c>
    </row>
    <row r="219" spans="1:12">
      <c r="A219" s="1">
        <v>42711</v>
      </c>
    </row>
    <row r="220" spans="1:12">
      <c r="A220" s="1">
        <v>42712</v>
      </c>
    </row>
    <row r="221" spans="1:12">
      <c r="A221" s="1">
        <v>42713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048576"/>
  <sheetViews>
    <sheetView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G59" sqref="G59"/>
    </sheetView>
  </sheetViews>
  <sheetFormatPr defaultRowHeight="13.5"/>
  <cols>
    <col min="1" max="1" width="10.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9.375" bestFit="1" customWidth="1"/>
    <col min="9" max="9" width="12.75" bestFit="1" customWidth="1"/>
    <col min="10" max="10" width="13.875" bestFit="1" customWidth="1"/>
  </cols>
  <sheetData>
    <row r="1" spans="1:10">
      <c r="H1" t="s">
        <v>311</v>
      </c>
    </row>
    <row r="2" spans="1:10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</row>
    <row r="3" spans="1:10">
      <c r="A3" s="1">
        <v>42401</v>
      </c>
      <c r="G3" s="29"/>
    </row>
    <row r="4" spans="1:10">
      <c r="A4" s="1">
        <f>A5-1</f>
        <v>42402</v>
      </c>
      <c r="C4" s="29"/>
      <c r="D4" s="30"/>
      <c r="F4" s="29"/>
      <c r="G4" s="29"/>
      <c r="J4" s="29"/>
    </row>
    <row r="5" spans="1:10">
      <c r="A5" s="1">
        <v>42403</v>
      </c>
      <c r="C5" s="29"/>
      <c r="D5" s="30"/>
      <c r="F5" s="29"/>
      <c r="G5" s="29"/>
      <c r="J5" s="29"/>
    </row>
    <row r="6" spans="1:10">
      <c r="A6" s="1">
        <v>42404</v>
      </c>
      <c r="C6" s="29"/>
      <c r="D6" s="30"/>
      <c r="F6" s="29"/>
      <c r="G6" s="29"/>
      <c r="J6" s="29"/>
    </row>
    <row r="7" spans="1:10">
      <c r="A7" s="1">
        <v>42405</v>
      </c>
      <c r="C7" s="29"/>
      <c r="D7" s="30"/>
      <c r="F7" s="29"/>
      <c r="G7" s="29"/>
      <c r="J7" s="29"/>
    </row>
    <row r="8" spans="1:10">
      <c r="A8" s="1">
        <v>42411</v>
      </c>
      <c r="C8" s="29"/>
      <c r="D8" s="30"/>
      <c r="F8" s="29"/>
      <c r="G8" s="29"/>
      <c r="J8" s="29"/>
    </row>
    <row r="9" spans="1:10">
      <c r="A9" s="1">
        <v>42412</v>
      </c>
      <c r="B9">
        <v>75.75</v>
      </c>
      <c r="C9" s="29"/>
      <c r="D9" s="30"/>
      <c r="E9">
        <v>75.67</v>
      </c>
      <c r="F9" s="29" t="e">
        <f t="shared" ref="F9:F38" si="0">+B9/D9-1</f>
        <v>#DIV/0!</v>
      </c>
      <c r="G9" s="29">
        <f t="shared" ref="G9:G38" si="1">+B9/E9-1</f>
        <v>1.0572221488041045E-3</v>
      </c>
      <c r="J9" s="29"/>
    </row>
    <row r="10" spans="1:10">
      <c r="A10" s="1">
        <v>42415</v>
      </c>
      <c r="B10">
        <v>79.400000000000006</v>
      </c>
      <c r="C10" s="29">
        <f t="shared" ref="C10:C38" si="2">B10/B9-1</f>
        <v>4.8184818481848302E-2</v>
      </c>
      <c r="D10" s="30">
        <f t="shared" ref="D10:D22" si="3">+E9*(1+J10)</f>
        <v>79.289657561625589</v>
      </c>
      <c r="E10">
        <v>79.27</v>
      </c>
      <c r="F10" s="29">
        <f t="shared" si="0"/>
        <v>1.3916372168545355E-3</v>
      </c>
      <c r="G10" s="29">
        <f t="shared" si="1"/>
        <v>1.6399646776839027E-3</v>
      </c>
      <c r="H10">
        <v>7505</v>
      </c>
      <c r="I10">
        <v>7864</v>
      </c>
      <c r="J10" s="29">
        <f>+I10/H10-1</f>
        <v>4.7834776815456337E-2</v>
      </c>
    </row>
    <row r="11" spans="1:10">
      <c r="A11" s="1">
        <v>42416</v>
      </c>
      <c r="B11">
        <v>80.900000000000006</v>
      </c>
      <c r="C11" s="29">
        <f t="shared" si="2"/>
        <v>1.8891687657430767E-2</v>
      </c>
      <c r="D11" s="30">
        <f t="shared" si="3"/>
        <v>80.926565590030521</v>
      </c>
      <c r="E11">
        <v>80.92</v>
      </c>
      <c r="F11" s="29">
        <f t="shared" si="0"/>
        <v>-3.2826785415673854E-4</v>
      </c>
      <c r="G11" s="29">
        <f t="shared" si="1"/>
        <v>-2.4715768660399373E-4</v>
      </c>
      <c r="H11">
        <v>7864</v>
      </c>
      <c r="I11">
        <v>8028.34</v>
      </c>
      <c r="J11" s="29">
        <f>+I11/H11-1</f>
        <v>2.0897761953204474E-2</v>
      </c>
    </row>
    <row r="12" spans="1:10">
      <c r="A12" s="1">
        <v>42417</v>
      </c>
      <c r="B12">
        <v>79.849999999999994</v>
      </c>
      <c r="C12" s="29">
        <f t="shared" si="2"/>
        <v>-1.2978986402966797E-2</v>
      </c>
      <c r="D12" s="30">
        <f t="shared" si="3"/>
        <v>79.916303893457425</v>
      </c>
      <c r="E12">
        <v>79.92</v>
      </c>
      <c r="F12" s="29">
        <f t="shared" si="0"/>
        <v>-8.2966666658934596E-4</v>
      </c>
      <c r="G12" s="29">
        <f t="shared" si="1"/>
        <v>-8.7587587587600879E-4</v>
      </c>
      <c r="H12">
        <v>8028.34</v>
      </c>
      <c r="I12">
        <v>7928.76</v>
      </c>
      <c r="J12" s="29">
        <f>+I12/H12-1</f>
        <v>-1.2403560387327928E-2</v>
      </c>
    </row>
    <row r="13" spans="1:10">
      <c r="A13" s="1">
        <v>42418</v>
      </c>
      <c r="B13">
        <v>82.3</v>
      </c>
      <c r="C13" s="29">
        <f t="shared" si="2"/>
        <v>3.0682529743268683E-2</v>
      </c>
      <c r="D13" s="30">
        <f t="shared" si="3"/>
        <v>82.316059812631494</v>
      </c>
      <c r="E13">
        <v>82.3</v>
      </c>
      <c r="F13" s="29">
        <f t="shared" si="0"/>
        <v>-1.950993848350846E-4</v>
      </c>
      <c r="G13" s="29">
        <f t="shared" si="1"/>
        <v>0</v>
      </c>
      <c r="H13">
        <v>7928.76</v>
      </c>
      <c r="I13">
        <v>8166.47</v>
      </c>
      <c r="J13" s="29">
        <f>+I13/H13-1</f>
        <v>2.9980728386279853E-2</v>
      </c>
    </row>
    <row r="14" spans="1:10">
      <c r="A14" s="1">
        <v>42419</v>
      </c>
      <c r="B14">
        <v>81.650000000000006</v>
      </c>
      <c r="C14" s="29">
        <f t="shared" si="2"/>
        <v>-7.8979343863911922E-3</v>
      </c>
      <c r="D14" s="30">
        <f t="shared" si="3"/>
        <v>81.756806919023759</v>
      </c>
      <c r="E14">
        <v>81.760000000000005</v>
      </c>
      <c r="F14" s="29">
        <f t="shared" si="0"/>
        <v>-1.3063978774212615E-3</v>
      </c>
      <c r="G14" s="29">
        <f t="shared" si="1"/>
        <v>-1.3454011741682592E-3</v>
      </c>
      <c r="H14">
        <v>8166.47</v>
      </c>
      <c r="I14">
        <v>8112.57</v>
      </c>
      <c r="J14" s="29">
        <f>+I14/H14-1</f>
        <v>-6.6001589426031293E-3</v>
      </c>
    </row>
    <row r="15" spans="1:10">
      <c r="A15" s="1">
        <v>42422</v>
      </c>
      <c r="B15">
        <v>82.9</v>
      </c>
      <c r="C15" s="29">
        <f t="shared" si="2"/>
        <v>1.5309246785058184E-2</v>
      </c>
      <c r="D15" s="30">
        <f t="shared" si="3"/>
        <v>82.856506778986201</v>
      </c>
      <c r="E15">
        <v>82.85</v>
      </c>
      <c r="F15" s="29">
        <f t="shared" si="0"/>
        <v>5.2492221437505648E-4</v>
      </c>
      <c r="G15" s="29">
        <f t="shared" si="1"/>
        <v>6.035003017503815E-4</v>
      </c>
      <c r="H15">
        <v>8112.57</v>
      </c>
      <c r="I15">
        <v>8221.3700000000008</v>
      </c>
      <c r="J15" s="29">
        <f t="shared" ref="J15:J38" si="4">+I15/H15-1</f>
        <v>1.3411286435741188E-2</v>
      </c>
    </row>
    <row r="16" spans="1:10">
      <c r="A16" s="1">
        <v>42423</v>
      </c>
      <c r="B16">
        <v>82.35</v>
      </c>
      <c r="C16" s="29">
        <f t="shared" si="2"/>
        <v>-6.63449939686378E-3</v>
      </c>
      <c r="D16" s="30">
        <f t="shared" si="3"/>
        <v>82.338572160114438</v>
      </c>
      <c r="E16">
        <v>82.34</v>
      </c>
      <c r="F16" s="29">
        <f t="shared" si="0"/>
        <v>1.3879084353485283E-4</v>
      </c>
      <c r="G16" s="29">
        <f t="shared" si="1"/>
        <v>1.2144765606003638E-4</v>
      </c>
      <c r="H16">
        <v>8221.369999999999</v>
      </c>
      <c r="I16">
        <v>8170.62</v>
      </c>
      <c r="J16" s="29">
        <f t="shared" si="4"/>
        <v>-6.1729371138872224E-3</v>
      </c>
    </row>
    <row r="17" spans="1:10">
      <c r="A17" s="1">
        <v>42424</v>
      </c>
      <c r="B17">
        <v>81.150000000000006</v>
      </c>
      <c r="C17" s="29">
        <f t="shared" si="2"/>
        <v>-1.4571948998178375E-2</v>
      </c>
      <c r="D17" s="30">
        <f t="shared" si="3"/>
        <v>81.242451784564693</v>
      </c>
      <c r="E17">
        <v>81.239999999999995</v>
      </c>
      <c r="F17" s="29">
        <f t="shared" si="0"/>
        <v>-1.1379738367552905E-3</v>
      </c>
      <c r="G17" s="29">
        <f t="shared" si="1"/>
        <v>-1.1078286558344752E-3</v>
      </c>
      <c r="H17">
        <v>8170.62</v>
      </c>
      <c r="I17">
        <v>8061.71</v>
      </c>
      <c r="J17" s="29">
        <f t="shared" si="4"/>
        <v>-1.3329465817771502E-2</v>
      </c>
    </row>
    <row r="18" spans="1:10">
      <c r="A18" s="1">
        <v>42425</v>
      </c>
      <c r="B18">
        <v>79.349999999999994</v>
      </c>
      <c r="C18" s="29">
        <f t="shared" si="2"/>
        <v>-2.2181146025878173E-2</v>
      </c>
      <c r="D18" s="30">
        <f t="shared" si="3"/>
        <v>79.327637139018876</v>
      </c>
      <c r="E18">
        <v>79.33</v>
      </c>
      <c r="F18" s="29">
        <f t="shared" si="0"/>
        <v>2.8190504328184929E-4</v>
      </c>
      <c r="G18" s="29">
        <f t="shared" si="1"/>
        <v>2.5211143325343244E-4</v>
      </c>
      <c r="H18">
        <v>8061.71</v>
      </c>
      <c r="I18">
        <v>7871.94</v>
      </c>
      <c r="J18" s="29">
        <f t="shared" si="4"/>
        <v>-2.3539670863873874E-2</v>
      </c>
    </row>
    <row r="19" spans="1:10">
      <c r="A19" s="1">
        <v>42426</v>
      </c>
      <c r="B19">
        <v>81.150000000000006</v>
      </c>
      <c r="C19" s="29">
        <f t="shared" si="2"/>
        <v>2.2684310018903808E-2</v>
      </c>
      <c r="D19" s="30">
        <f t="shared" si="3"/>
        <v>80.966193720988727</v>
      </c>
      <c r="E19">
        <v>80.959999999999994</v>
      </c>
      <c r="F19" s="29">
        <f t="shared" si="0"/>
        <v>2.2701607987734018E-3</v>
      </c>
      <c r="G19" s="29">
        <f t="shared" si="1"/>
        <v>2.3468379446642817E-3</v>
      </c>
      <c r="H19">
        <v>7871.94</v>
      </c>
      <c r="I19">
        <v>8034.3</v>
      </c>
      <c r="J19" s="29">
        <f t="shared" si="4"/>
        <v>2.0625157203942202E-2</v>
      </c>
    </row>
    <row r="20" spans="1:10">
      <c r="A20" s="1">
        <v>42429</v>
      </c>
      <c r="B20">
        <v>79.849999999999994</v>
      </c>
      <c r="C20" s="29">
        <f t="shared" si="2"/>
        <v>-1.6019716574245391E-2</v>
      </c>
      <c r="D20" s="30">
        <f t="shared" si="3"/>
        <v>79.771341174713413</v>
      </c>
      <c r="E20">
        <v>79.77</v>
      </c>
      <c r="F20" s="29">
        <f t="shared" si="0"/>
        <v>9.8605368956139472E-4</v>
      </c>
      <c r="G20" s="29">
        <f t="shared" si="1"/>
        <v>1.0028832894570794E-3</v>
      </c>
      <c r="H20">
        <v>8034.3</v>
      </c>
      <c r="I20">
        <v>7916.34</v>
      </c>
      <c r="J20" s="29">
        <f t="shared" si="4"/>
        <v>-1.468205070759121E-2</v>
      </c>
    </row>
    <row r="21" spans="1:10">
      <c r="A21" s="1">
        <v>42430</v>
      </c>
      <c r="B21">
        <v>81.25</v>
      </c>
      <c r="C21" s="29">
        <f t="shared" si="2"/>
        <v>1.7532874139010612E-2</v>
      </c>
      <c r="D21" s="30">
        <f t="shared" si="3"/>
        <v>81.301143369284276</v>
      </c>
      <c r="E21">
        <v>81.3</v>
      </c>
      <c r="F21" s="29">
        <f t="shared" si="0"/>
        <v>-6.2906088604408605E-4</v>
      </c>
      <c r="G21" s="29">
        <f t="shared" si="1"/>
        <v>-6.1500615006149228E-4</v>
      </c>
      <c r="H21">
        <v>7916.34</v>
      </c>
      <c r="I21">
        <v>8068.29</v>
      </c>
      <c r="J21" s="29">
        <f t="shared" si="4"/>
        <v>1.9194476235229851E-2</v>
      </c>
    </row>
    <row r="22" spans="1:10">
      <c r="A22" s="1">
        <v>42431</v>
      </c>
      <c r="B22">
        <v>84.35</v>
      </c>
      <c r="C22" s="29">
        <f t="shared" si="2"/>
        <v>3.8153846153845983E-2</v>
      </c>
      <c r="D22" s="30">
        <f t="shared" si="3"/>
        <v>84.381388993206741</v>
      </c>
      <c r="E22">
        <v>84.381388993206741</v>
      </c>
      <c r="F22" s="29">
        <f t="shared" si="0"/>
        <v>-3.7198952969685894E-4</v>
      </c>
      <c r="G22" s="29">
        <f t="shared" si="1"/>
        <v>-3.7198952969685894E-4</v>
      </c>
      <c r="H22">
        <v>8068.29</v>
      </c>
      <c r="I22">
        <v>8374.09</v>
      </c>
      <c r="J22" s="29">
        <f t="shared" si="4"/>
        <v>3.7901463631079269E-2</v>
      </c>
    </row>
    <row r="23" spans="1:10">
      <c r="A23" s="1">
        <v>42432</v>
      </c>
      <c r="B23">
        <v>84.4</v>
      </c>
      <c r="C23" s="29">
        <f t="shared" si="2"/>
        <v>5.9276822762321935E-4</v>
      </c>
      <c r="D23" s="30">
        <f>+E22*(1+J23)</f>
        <v>84.549666286164737</v>
      </c>
      <c r="E23">
        <v>84.4</v>
      </c>
      <c r="F23" s="29">
        <f t="shared" si="0"/>
        <v>-1.7701582127855886E-3</v>
      </c>
      <c r="G23" s="29">
        <f t="shared" si="1"/>
        <v>0</v>
      </c>
      <c r="H23">
        <v>8374.09</v>
      </c>
      <c r="I23">
        <v>8390.7900000000009</v>
      </c>
      <c r="J23" s="29">
        <f t="shared" si="4"/>
        <v>1.9942465390270225E-3</v>
      </c>
    </row>
    <row r="24" spans="1:10">
      <c r="A24" s="1">
        <v>42433</v>
      </c>
      <c r="B24">
        <v>86.15</v>
      </c>
      <c r="C24" s="29">
        <f t="shared" si="2"/>
        <v>2.0734597156398138E-2</v>
      </c>
      <c r="D24" s="30">
        <f>+E23*(1+J24)</f>
        <v>86.0787882904947</v>
      </c>
      <c r="E24">
        <v>86.21</v>
      </c>
      <c r="F24" s="29">
        <f t="shared" si="0"/>
        <v>8.2728522228947554E-4</v>
      </c>
      <c r="G24" s="29">
        <f t="shared" si="1"/>
        <v>-6.9597494490181155E-4</v>
      </c>
      <c r="H24">
        <v>8390.7900000000009</v>
      </c>
      <c r="I24">
        <v>8557.69</v>
      </c>
      <c r="J24" s="29">
        <f t="shared" si="4"/>
        <v>1.989085652244893E-2</v>
      </c>
    </row>
    <row r="25" spans="1:10">
      <c r="A25" s="1">
        <v>42436</v>
      </c>
      <c r="B25">
        <v>86.85</v>
      </c>
      <c r="C25" s="29">
        <f t="shared" si="2"/>
        <v>8.1253627394077821E-3</v>
      </c>
      <c r="D25" s="30">
        <f>+E24*(1+J25)</f>
        <v>86.901276524389147</v>
      </c>
      <c r="E25">
        <v>86.9</v>
      </c>
      <c r="F25" s="29">
        <f t="shared" si="0"/>
        <v>-5.9005490413899242E-4</v>
      </c>
      <c r="G25" s="29">
        <f t="shared" si="1"/>
        <v>-5.7537399309559589E-4</v>
      </c>
      <c r="H25">
        <v>8557.69</v>
      </c>
      <c r="I25">
        <v>8626.31</v>
      </c>
      <c r="J25" s="29">
        <f t="shared" si="4"/>
        <v>8.0185190162296305E-3</v>
      </c>
    </row>
    <row r="26" spans="1:10">
      <c r="A26" s="1">
        <v>42437</v>
      </c>
      <c r="B26">
        <v>85.6</v>
      </c>
      <c r="C26" s="29">
        <f t="shared" si="2"/>
        <v>-1.4392630972941856E-2</v>
      </c>
      <c r="D26" s="30">
        <f>+E25*(1+J26)</f>
        <v>85.680159651113868</v>
      </c>
      <c r="F26" s="29">
        <f t="shared" si="0"/>
        <v>-9.3556841444131233E-4</v>
      </c>
      <c r="G26" s="29"/>
      <c r="H26">
        <v>8626.31</v>
      </c>
      <c r="I26">
        <v>8505.2199999999993</v>
      </c>
      <c r="J26" s="29">
        <f t="shared" si="4"/>
        <v>-1.4037288249552859E-2</v>
      </c>
    </row>
    <row r="27" spans="1:10">
      <c r="A27" s="1">
        <v>42438</v>
      </c>
      <c r="B27">
        <v>85</v>
      </c>
      <c r="C27" s="29">
        <f t="shared" si="2"/>
        <v>-7.0093457943924964E-3</v>
      </c>
      <c r="E27">
        <v>85.04</v>
      </c>
      <c r="G27" s="29">
        <f t="shared" si="1"/>
        <v>-4.7036688617130284E-4</v>
      </c>
      <c r="H27">
        <v>8505.2199999999993</v>
      </c>
      <c r="I27">
        <v>8441.48</v>
      </c>
      <c r="J27" s="29">
        <f t="shared" si="4"/>
        <v>-7.4942211959243554E-3</v>
      </c>
    </row>
    <row r="28" spans="1:10">
      <c r="A28" s="1">
        <v>42439</v>
      </c>
      <c r="B28">
        <v>84.9</v>
      </c>
      <c r="C28" s="29">
        <f t="shared" si="2"/>
        <v>-1.1764705882352233E-3</v>
      </c>
      <c r="D28" s="30">
        <f t="shared" ref="D28:D38" si="5">+E27*(1+J28)</f>
        <v>84.825019498950425</v>
      </c>
      <c r="E28">
        <v>84.82</v>
      </c>
      <c r="F28" s="29">
        <f t="shared" si="0"/>
        <v>8.8394322208795728E-4</v>
      </c>
      <c r="G28" s="29">
        <f t="shared" si="1"/>
        <v>9.4317377976915751E-4</v>
      </c>
      <c r="H28">
        <v>8441.48</v>
      </c>
      <c r="I28">
        <v>8420.14</v>
      </c>
      <c r="J28" s="29">
        <f t="shared" si="4"/>
        <v>-2.527992721655492E-3</v>
      </c>
    </row>
    <row r="29" spans="1:10">
      <c r="A29" s="1">
        <v>42440</v>
      </c>
      <c r="B29">
        <v>86.2</v>
      </c>
      <c r="C29" s="29">
        <f t="shared" si="2"/>
        <v>1.5312131919905658E-2</v>
      </c>
      <c r="D29" s="30">
        <f t="shared" si="5"/>
        <v>86.24267570372939</v>
      </c>
      <c r="E29">
        <v>86.24</v>
      </c>
      <c r="F29" s="29">
        <f t="shared" si="0"/>
        <v>-4.948327887691617E-4</v>
      </c>
      <c r="G29" s="29">
        <f t="shared" si="1"/>
        <v>-4.6382189239324578E-4</v>
      </c>
      <c r="H29">
        <v>8420.14</v>
      </c>
      <c r="I29">
        <v>8561.3700000000008</v>
      </c>
      <c r="J29" s="29">
        <f t="shared" si="4"/>
        <v>1.6772880260898404E-2</v>
      </c>
    </row>
    <row r="30" spans="1:10">
      <c r="A30" s="1">
        <v>42443</v>
      </c>
      <c r="B30">
        <v>87.45</v>
      </c>
      <c r="C30" s="29">
        <f t="shared" si="2"/>
        <v>1.450116009280733E-2</v>
      </c>
      <c r="D30" s="30">
        <f t="shared" si="5"/>
        <v>87.498136957052424</v>
      </c>
      <c r="E30">
        <v>87.49</v>
      </c>
      <c r="F30" s="29">
        <f t="shared" si="0"/>
        <v>-5.5014836574229786E-4</v>
      </c>
      <c r="G30" s="29">
        <f t="shared" si="1"/>
        <v>-4.5719510801223162E-4</v>
      </c>
      <c r="H30">
        <v>8561.3700000000008</v>
      </c>
      <c r="I30">
        <v>8686.27</v>
      </c>
      <c r="J30" s="29">
        <f t="shared" si="4"/>
        <v>1.4588786607750759E-2</v>
      </c>
    </row>
    <row r="31" spans="1:10">
      <c r="A31" s="1">
        <v>42444</v>
      </c>
      <c r="B31">
        <v>86.7</v>
      </c>
      <c r="C31" s="29">
        <f t="shared" si="2"/>
        <v>-8.5763293310463506E-3</v>
      </c>
      <c r="D31" s="30">
        <f t="shared" si="5"/>
        <v>86.677776387333097</v>
      </c>
      <c r="E31">
        <v>86.67</v>
      </c>
      <c r="F31" s="29">
        <f t="shared" si="0"/>
        <v>2.5639343316319341E-4</v>
      </c>
      <c r="G31" s="29">
        <f t="shared" si="1"/>
        <v>3.4614053305648262E-4</v>
      </c>
      <c r="H31">
        <v>8686.27</v>
      </c>
      <c r="I31">
        <v>8605.6299999999992</v>
      </c>
      <c r="J31" s="29">
        <f t="shared" si="4"/>
        <v>-9.2836165580855168E-3</v>
      </c>
    </row>
    <row r="32" spans="1:10">
      <c r="A32" s="1">
        <v>42445</v>
      </c>
      <c r="B32">
        <v>86.3</v>
      </c>
      <c r="C32" s="29">
        <f t="shared" si="2"/>
        <v>-4.6136101499424376E-3</v>
      </c>
      <c r="D32" s="30">
        <f t="shared" si="5"/>
        <v>86.324856076777664</v>
      </c>
      <c r="E32">
        <v>86.33</v>
      </c>
      <c r="F32" s="29">
        <f t="shared" si="0"/>
        <v>-2.8793649833092072E-4</v>
      </c>
      <c r="G32" s="29">
        <f t="shared" si="1"/>
        <v>-3.4750376462411303E-4</v>
      </c>
      <c r="H32">
        <v>8605.6299999999992</v>
      </c>
      <c r="I32">
        <v>8571.36</v>
      </c>
      <c r="J32" s="29">
        <f t="shared" si="4"/>
        <v>-3.9822767188455455E-3</v>
      </c>
    </row>
    <row r="33" spans="1:10">
      <c r="A33" s="1">
        <v>42446</v>
      </c>
      <c r="B33">
        <v>88.4</v>
      </c>
      <c r="C33" s="29">
        <f t="shared" si="2"/>
        <v>2.4333719582850577E-2</v>
      </c>
      <c r="D33" s="30">
        <f t="shared" si="5"/>
        <v>88.369260409083267</v>
      </c>
      <c r="E33">
        <v>88.36</v>
      </c>
      <c r="F33" s="29">
        <f t="shared" si="0"/>
        <v>3.4785388917413229E-4</v>
      </c>
      <c r="G33" s="29">
        <f t="shared" si="1"/>
        <v>4.5269352648258376E-4</v>
      </c>
      <c r="H33">
        <v>8571.36</v>
      </c>
      <c r="I33">
        <v>8773.83</v>
      </c>
      <c r="J33" s="29">
        <f t="shared" si="4"/>
        <v>2.362168897351169E-2</v>
      </c>
    </row>
    <row r="34" spans="1:10">
      <c r="A34" s="1">
        <v>42447</v>
      </c>
      <c r="B34">
        <v>89.4</v>
      </c>
      <c r="C34" s="29">
        <f t="shared" si="2"/>
        <v>1.1312217194570096E-2</v>
      </c>
      <c r="D34" s="30">
        <f t="shared" si="5"/>
        <v>89.459536325641139</v>
      </c>
      <c r="E34">
        <v>89.46</v>
      </c>
      <c r="F34" s="29">
        <f t="shared" si="0"/>
        <v>-6.6551122537028551E-4</v>
      </c>
      <c r="G34" s="29">
        <f t="shared" si="1"/>
        <v>-6.7069081153570131E-4</v>
      </c>
      <c r="H34">
        <v>8773.83</v>
      </c>
      <c r="I34">
        <v>8883.01</v>
      </c>
      <c r="J34" s="29">
        <f t="shared" si="4"/>
        <v>1.2443824418754357E-2</v>
      </c>
    </row>
    <row r="35" spans="1:10">
      <c r="A35" s="1">
        <v>42450</v>
      </c>
      <c r="B35">
        <v>89.8</v>
      </c>
      <c r="C35" s="29">
        <f t="shared" si="2"/>
        <v>4.4742729306486151E-3</v>
      </c>
      <c r="D35" s="30">
        <f t="shared" si="5"/>
        <v>89.919636361998911</v>
      </c>
      <c r="E35">
        <v>89.91</v>
      </c>
      <c r="F35" s="29">
        <f t="shared" si="0"/>
        <v>-1.3304809365252135E-3</v>
      </c>
      <c r="G35" s="29">
        <f t="shared" si="1"/>
        <v>-1.2234456678901218E-3</v>
      </c>
      <c r="H35">
        <v>8883.01</v>
      </c>
      <c r="I35">
        <v>8928.65</v>
      </c>
      <c r="J35" s="29">
        <f t="shared" si="4"/>
        <v>5.1378980773408855E-3</v>
      </c>
    </row>
    <row r="36" spans="1:10">
      <c r="A36" s="1">
        <v>42451</v>
      </c>
      <c r="B36">
        <v>89.5</v>
      </c>
      <c r="C36" s="29">
        <f t="shared" si="2"/>
        <v>-3.3407572383072903E-3</v>
      </c>
      <c r="D36" s="30">
        <f t="shared" si="5"/>
        <v>89.623412598769136</v>
      </c>
      <c r="E36">
        <v>89.62</v>
      </c>
      <c r="F36" s="29">
        <f t="shared" si="0"/>
        <v>-1.3770129388136487E-3</v>
      </c>
      <c r="G36" s="29">
        <f t="shared" si="1"/>
        <v>-1.3389868332961408E-3</v>
      </c>
      <c r="H36">
        <v>8928.65</v>
      </c>
      <c r="I36">
        <v>8900.19</v>
      </c>
      <c r="J36" s="29">
        <f t="shared" si="4"/>
        <v>-3.1874919500707311E-3</v>
      </c>
    </row>
    <row r="37" spans="1:10">
      <c r="A37" s="1">
        <v>42452</v>
      </c>
      <c r="B37">
        <v>89.25</v>
      </c>
      <c r="C37" s="29">
        <f t="shared" si="2"/>
        <v>-2.7932960893854997E-3</v>
      </c>
      <c r="D37" s="30">
        <f t="shared" si="5"/>
        <v>89.349534627912433</v>
      </c>
      <c r="E37">
        <v>89.35</v>
      </c>
      <c r="F37" s="29">
        <f t="shared" si="0"/>
        <v>-1.1139915650029142E-3</v>
      </c>
      <c r="G37" s="29">
        <f t="shared" si="1"/>
        <v>-1.1191941801902416E-3</v>
      </c>
      <c r="H37">
        <v>8900.19</v>
      </c>
      <c r="I37">
        <v>8873.33</v>
      </c>
      <c r="J37" s="29">
        <f t="shared" si="4"/>
        <v>-3.0179131007316284E-3</v>
      </c>
    </row>
    <row r="38" spans="1:10">
      <c r="A38" s="1">
        <v>42453</v>
      </c>
      <c r="B38">
        <v>87.55</v>
      </c>
      <c r="C38" s="29">
        <f t="shared" si="2"/>
        <v>-1.9047619047619091E-2</v>
      </c>
      <c r="D38" s="30">
        <f t="shared" si="5"/>
        <v>87.61603203081593</v>
      </c>
      <c r="E38">
        <v>87.62</v>
      </c>
      <c r="F38" s="29">
        <f t="shared" si="0"/>
        <v>-7.5365237714386524E-4</v>
      </c>
      <c r="G38" s="29">
        <f t="shared" si="1"/>
        <v>-7.9890435973528628E-4</v>
      </c>
      <c r="H38">
        <v>8873.33</v>
      </c>
      <c r="I38">
        <v>8701.1299999999992</v>
      </c>
      <c r="J38" s="29">
        <f t="shared" si="4"/>
        <v>-1.9406468597471416E-2</v>
      </c>
    </row>
    <row r="39" spans="1:10">
      <c r="A39" s="1">
        <v>42454</v>
      </c>
      <c r="B39">
        <v>87.55</v>
      </c>
      <c r="C39" s="29">
        <f>B39/B38-1</f>
        <v>0</v>
      </c>
      <c r="D39" s="30">
        <f>+E38*(1+J39)</f>
        <v>87.62</v>
      </c>
      <c r="E39">
        <v>87.62</v>
      </c>
      <c r="F39" s="29">
        <f>+B39/D39-1</f>
        <v>-7.9890435973528628E-4</v>
      </c>
      <c r="G39" s="29">
        <f t="shared" ref="G39:G48" si="6">+B39/E39-1</f>
        <v>-7.9890435973528628E-4</v>
      </c>
      <c r="H39">
        <v>8701.1299999999992</v>
      </c>
      <c r="I39">
        <v>8701.1299999999992</v>
      </c>
      <c r="J39" s="29">
        <f t="shared" ref="J39:J48" si="7">+I39/H39-1</f>
        <v>0</v>
      </c>
    </row>
    <row r="40" spans="1:10">
      <c r="A40" s="1">
        <v>42457</v>
      </c>
      <c r="B40">
        <v>87.55</v>
      </c>
      <c r="C40" s="29">
        <f>B40/B39-1</f>
        <v>0</v>
      </c>
      <c r="D40" s="30"/>
      <c r="H40">
        <v>8701.1299999999992</v>
      </c>
      <c r="I40">
        <v>8701.1299999999992</v>
      </c>
      <c r="J40" s="29">
        <f t="shared" si="7"/>
        <v>0</v>
      </c>
    </row>
    <row r="41" spans="1:10">
      <c r="A41" s="1">
        <v>42458</v>
      </c>
      <c r="B41">
        <v>87.9</v>
      </c>
      <c r="C41" s="29">
        <f t="shared" ref="C41:C48" si="8">B41/B40-1</f>
        <v>3.9977155910908557E-3</v>
      </c>
      <c r="D41" s="30"/>
      <c r="E41">
        <v>87.87</v>
      </c>
      <c r="G41" s="29">
        <f t="shared" si="6"/>
        <v>3.4141345168992032E-4</v>
      </c>
      <c r="H41">
        <v>8701.1299999999992</v>
      </c>
      <c r="I41">
        <v>8726.93</v>
      </c>
      <c r="J41" s="29">
        <f t="shared" si="7"/>
        <v>2.9651321150243604E-3</v>
      </c>
    </row>
    <row r="42" spans="1:10">
      <c r="A42" s="1">
        <v>42459</v>
      </c>
      <c r="B42">
        <v>90.55</v>
      </c>
      <c r="C42" s="29">
        <f t="shared" si="8"/>
        <v>3.0147895335608466E-2</v>
      </c>
      <c r="D42" s="30">
        <f>+E41*(1+J42)</f>
        <v>90.412178933485208</v>
      </c>
      <c r="E42">
        <v>90.41</v>
      </c>
      <c r="F42" s="29">
        <f t="shared" ref="F42:F48" si="9">+B42/D42-1</f>
        <v>1.5243639534026077E-3</v>
      </c>
      <c r="G42" s="29">
        <f t="shared" si="6"/>
        <v>1.5485012719831381E-3</v>
      </c>
      <c r="H42">
        <v>8726.93</v>
      </c>
      <c r="I42">
        <v>8979.41</v>
      </c>
      <c r="J42" s="29">
        <f t="shared" si="7"/>
        <v>2.8931136149825898E-2</v>
      </c>
    </row>
    <row r="43" spans="1:10">
      <c r="A43" s="1">
        <v>42460</v>
      </c>
      <c r="B43">
        <v>90.55</v>
      </c>
      <c r="C43" s="29">
        <f t="shared" si="8"/>
        <v>0</v>
      </c>
      <c r="D43" s="30">
        <f>+E42*(1+J43)</f>
        <v>90.650035191621726</v>
      </c>
      <c r="E43">
        <v>90.65</v>
      </c>
      <c r="F43" s="29">
        <f t="shared" si="9"/>
        <v>-1.103531746129649E-3</v>
      </c>
      <c r="G43" s="29">
        <f t="shared" si="6"/>
        <v>-1.1031439602868787E-3</v>
      </c>
      <c r="H43">
        <v>8979.41</v>
      </c>
      <c r="I43">
        <v>9003.25</v>
      </c>
      <c r="J43" s="29">
        <f t="shared" si="7"/>
        <v>2.6549628539069836E-3</v>
      </c>
    </row>
    <row r="44" spans="1:10">
      <c r="A44" s="1">
        <v>42461</v>
      </c>
      <c r="B44">
        <v>88.9</v>
      </c>
      <c r="C44" s="29">
        <f t="shared" si="8"/>
        <v>-1.8221976808393103E-2</v>
      </c>
      <c r="D44" s="30">
        <f>+E43*(1+J44)</f>
        <v>89.035099436314681</v>
      </c>
      <c r="E44">
        <v>89.03</v>
      </c>
      <c r="F44" s="29">
        <f t="shared" si="9"/>
        <v>-1.5173727796116143E-3</v>
      </c>
      <c r="G44" s="29">
        <f t="shared" si="6"/>
        <v>-1.4601819611366196E-3</v>
      </c>
      <c r="H44">
        <v>9003.25</v>
      </c>
      <c r="I44">
        <v>8842.86</v>
      </c>
      <c r="J44" s="29">
        <f t="shared" si="7"/>
        <v>-1.7814678032932463E-2</v>
      </c>
    </row>
    <row r="45" spans="1:10">
      <c r="A45" s="1">
        <v>42465</v>
      </c>
      <c r="B45">
        <v>87.3</v>
      </c>
      <c r="C45" s="29">
        <f t="shared" si="8"/>
        <v>-1.7997750281214975E-2</v>
      </c>
      <c r="D45" s="30">
        <f>+E44*(1+J45)</f>
        <v>87.379651854716684</v>
      </c>
      <c r="F45" s="29">
        <f t="shared" si="9"/>
        <v>-9.1156067832731669E-4</v>
      </c>
      <c r="H45">
        <v>8842.86</v>
      </c>
      <c r="I45">
        <v>8678.94</v>
      </c>
      <c r="J45" s="29">
        <f t="shared" si="7"/>
        <v>-1.8536989164139261E-2</v>
      </c>
    </row>
    <row r="46" spans="1:10">
      <c r="A46" s="1">
        <v>42466</v>
      </c>
      <c r="B46">
        <v>87.15</v>
      </c>
      <c r="C46" s="29">
        <f t="shared" si="8"/>
        <v>-1.7182130584191269E-3</v>
      </c>
      <c r="E46">
        <v>87.27</v>
      </c>
      <c r="G46" s="29">
        <f t="shared" si="6"/>
        <v>-1.3750429700927214E-3</v>
      </c>
      <c r="H46">
        <v>8678.94</v>
      </c>
      <c r="I46">
        <v>8668.5300000000007</v>
      </c>
      <c r="J46" s="29">
        <f t="shared" si="7"/>
        <v>-1.1994552330123476E-3</v>
      </c>
    </row>
    <row r="47" spans="1:10">
      <c r="A47" s="1">
        <v>42467</v>
      </c>
      <c r="B47">
        <v>87</v>
      </c>
      <c r="C47" s="29">
        <f t="shared" si="8"/>
        <v>-1.7211703958692759E-3</v>
      </c>
      <c r="D47" s="30">
        <f>+E46*(1+J47)</f>
        <v>87.056570041287273</v>
      </c>
      <c r="E47">
        <v>87.06</v>
      </c>
      <c r="F47" s="29">
        <f t="shared" si="9"/>
        <v>-6.4980783484169802E-4</v>
      </c>
      <c r="G47" s="29">
        <f t="shared" si="6"/>
        <v>-6.8917987594763197E-4</v>
      </c>
      <c r="H47">
        <v>8668.5300000000007</v>
      </c>
      <c r="I47">
        <v>8647.33</v>
      </c>
      <c r="J47" s="29">
        <f t="shared" si="7"/>
        <v>-2.4456280361261351E-3</v>
      </c>
    </row>
    <row r="48" spans="1:10">
      <c r="A48" s="1">
        <v>42468</v>
      </c>
      <c r="B48">
        <v>87.6</v>
      </c>
      <c r="C48" s="29">
        <f t="shared" si="8"/>
        <v>6.8965517241379448E-3</v>
      </c>
      <c r="D48" s="30">
        <f>+E47*(1+J48)</f>
        <v>87.638699876146745</v>
      </c>
      <c r="E48">
        <v>87.63</v>
      </c>
      <c r="F48" s="29">
        <f t="shared" si="9"/>
        <v>-4.4158432520613466E-4</v>
      </c>
      <c r="G48" s="29">
        <f t="shared" si="6"/>
        <v>-3.42348510783963E-4</v>
      </c>
      <c r="H48">
        <v>8647.33</v>
      </c>
      <c r="I48">
        <v>8704.81</v>
      </c>
      <c r="J48" s="29">
        <f t="shared" si="7"/>
        <v>6.6471384808952649E-3</v>
      </c>
    </row>
    <row r="49" spans="1:10">
      <c r="A49" s="1">
        <v>42471</v>
      </c>
    </row>
    <row r="50" spans="1:10">
      <c r="A50" s="1">
        <v>42472</v>
      </c>
    </row>
    <row r="51" spans="1:10">
      <c r="A51" s="1">
        <v>42473</v>
      </c>
    </row>
    <row r="52" spans="1:10">
      <c r="A52" s="1">
        <v>42474</v>
      </c>
    </row>
    <row r="53" spans="1:10">
      <c r="A53" s="1">
        <v>42475</v>
      </c>
    </row>
    <row r="54" spans="1:10">
      <c r="A54" s="1">
        <v>42478</v>
      </c>
      <c r="B54">
        <v>91.4</v>
      </c>
      <c r="I54">
        <f>+I55-153.6</f>
        <v>9090.85</v>
      </c>
    </row>
    <row r="55" spans="1:10">
      <c r="A55" s="1">
        <v>42479</v>
      </c>
      <c r="B55">
        <v>93</v>
      </c>
      <c r="C55" s="29">
        <f>B55/B54-1</f>
        <v>1.7505470459518557E-2</v>
      </c>
      <c r="E55">
        <v>93.04</v>
      </c>
      <c r="F55" s="29"/>
      <c r="G55" s="29">
        <f>+B55/E55-1</f>
        <v>-4.2992261392960085E-4</v>
      </c>
      <c r="H55">
        <v>9090.85</v>
      </c>
      <c r="I55">
        <v>9244.4500000000007</v>
      </c>
      <c r="J55" s="29">
        <f>+I55/H55-1</f>
        <v>1.689610982471379E-2</v>
      </c>
    </row>
    <row r="56" spans="1:10">
      <c r="A56" s="1">
        <v>42480</v>
      </c>
    </row>
    <row r="57" spans="1:10">
      <c r="A57" s="1">
        <v>42481</v>
      </c>
    </row>
    <row r="58" spans="1:10">
      <c r="A58" s="1">
        <v>42482</v>
      </c>
    </row>
    <row r="59" spans="1:10">
      <c r="A59" s="1">
        <v>42485</v>
      </c>
    </row>
    <row r="60" spans="1:10">
      <c r="A60" s="1">
        <v>42486</v>
      </c>
    </row>
    <row r="61" spans="1:10">
      <c r="A61" s="1">
        <v>42487</v>
      </c>
    </row>
    <row r="62" spans="1:10">
      <c r="A62" s="1">
        <v>42488</v>
      </c>
    </row>
    <row r="63" spans="1:10">
      <c r="A63" s="1">
        <v>42489</v>
      </c>
    </row>
    <row r="1048576" spans="4:4">
      <c r="D1048576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48576"/>
  <sheetViews>
    <sheetView zoomScaleNormal="10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47" sqref="A47"/>
    </sheetView>
  </sheetViews>
  <sheetFormatPr defaultRowHeight="13.5"/>
  <cols>
    <col min="1" max="1" width="10.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0">
      <c r="H1" t="s">
        <v>312</v>
      </c>
    </row>
    <row r="2" spans="1:10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</row>
    <row r="3" spans="1:10">
      <c r="A3" s="1">
        <v>42401</v>
      </c>
      <c r="G3" s="29"/>
    </row>
    <row r="4" spans="1:10">
      <c r="A4" s="1">
        <f>A5-1</f>
        <v>42402</v>
      </c>
      <c r="C4" s="29"/>
      <c r="D4" s="30"/>
      <c r="F4" s="29"/>
      <c r="G4" s="29"/>
      <c r="J4" s="29"/>
    </row>
    <row r="5" spans="1:10">
      <c r="A5" s="1">
        <v>42403</v>
      </c>
      <c r="C5" s="29"/>
      <c r="D5" s="30"/>
      <c r="F5" s="29"/>
      <c r="G5" s="29"/>
      <c r="J5" s="29"/>
    </row>
    <row r="6" spans="1:10">
      <c r="A6" s="1">
        <v>42404</v>
      </c>
      <c r="C6" s="29"/>
      <c r="D6" s="30"/>
      <c r="F6" s="29"/>
      <c r="G6" s="29"/>
      <c r="J6" s="29"/>
    </row>
    <row r="7" spans="1:10">
      <c r="A7" s="1">
        <v>42405</v>
      </c>
      <c r="C7" s="29"/>
      <c r="D7" s="30"/>
      <c r="F7" s="29"/>
      <c r="G7" s="29"/>
      <c r="J7" s="29"/>
    </row>
    <row r="8" spans="1:10">
      <c r="A8" s="1">
        <v>42411</v>
      </c>
      <c r="C8" s="29"/>
      <c r="D8" s="30"/>
      <c r="F8" s="29"/>
      <c r="G8" s="29"/>
      <c r="J8" s="29"/>
    </row>
    <row r="9" spans="1:10">
      <c r="A9" s="1">
        <v>42412</v>
      </c>
      <c r="B9">
        <v>18.52</v>
      </c>
      <c r="C9" s="29"/>
      <c r="D9" s="30"/>
      <c r="E9">
        <v>18.5</v>
      </c>
      <c r="F9" s="29"/>
      <c r="G9" s="29">
        <f t="shared" ref="G9:G38" si="0">+B9/E9-1</f>
        <v>1.08108108108107E-3</v>
      </c>
      <c r="J9" s="29"/>
    </row>
    <row r="10" spans="1:10">
      <c r="A10" s="1">
        <v>42415</v>
      </c>
      <c r="B10">
        <v>19.12</v>
      </c>
      <c r="C10" s="29">
        <f t="shared" ref="C10:C38" si="1">B10/B9-1</f>
        <v>3.2397408207343492E-2</v>
      </c>
      <c r="D10" s="30">
        <f t="shared" ref="D10:D21" si="2">+E9*(1+J10)</f>
        <v>19.104444147252124</v>
      </c>
      <c r="E10">
        <v>19.102</v>
      </c>
      <c r="F10" s="29">
        <f t="shared" ref="F10:F21" si="3">+B10/D10-1</f>
        <v>8.1425309357219255E-4</v>
      </c>
      <c r="G10" s="29">
        <f t="shared" si="0"/>
        <v>9.4230970578990103E-4</v>
      </c>
      <c r="H10">
        <v>18319.599999999999</v>
      </c>
      <c r="I10">
        <v>18918.150000000001</v>
      </c>
      <c r="J10" s="29">
        <f>+I10/H10-1</f>
        <v>3.2672656608222939E-2</v>
      </c>
    </row>
    <row r="11" spans="1:10">
      <c r="A11" s="1">
        <v>42416</v>
      </c>
      <c r="B11">
        <v>19.3</v>
      </c>
      <c r="C11" s="29">
        <f t="shared" si="1"/>
        <v>9.4142259414224938E-3</v>
      </c>
      <c r="D11" s="30">
        <f t="shared" si="2"/>
        <v>19.307911828587887</v>
      </c>
      <c r="E11">
        <v>19.306999999999999</v>
      </c>
      <c r="F11" s="29">
        <f t="shared" si="3"/>
        <v>-4.0977132370012548E-4</v>
      </c>
      <c r="G11" s="29">
        <f t="shared" si="0"/>
        <v>-3.6256280105650962E-4</v>
      </c>
      <c r="H11">
        <v>18918.150000000001</v>
      </c>
      <c r="I11">
        <v>19122.079999999998</v>
      </c>
      <c r="J11" s="29">
        <f>+I11/H11-1</f>
        <v>1.0779595256406926E-2</v>
      </c>
    </row>
    <row r="12" spans="1:10">
      <c r="A12" s="1">
        <v>42417</v>
      </c>
      <c r="B12">
        <v>19.100000000000001</v>
      </c>
      <c r="C12" s="29">
        <f t="shared" si="1"/>
        <v>-1.0362694300518061E-2</v>
      </c>
      <c r="D12" s="30">
        <f t="shared" si="2"/>
        <v>19.107579980315951</v>
      </c>
      <c r="E12">
        <v>19.108000000000001</v>
      </c>
      <c r="F12" s="29">
        <f t="shared" si="3"/>
        <v>-3.9670017468240726E-4</v>
      </c>
      <c r="G12" s="29">
        <f t="shared" si="0"/>
        <v>-4.1867280720109257E-4</v>
      </c>
      <c r="H12">
        <v>19122.079999999998</v>
      </c>
      <c r="I12">
        <v>18924.57</v>
      </c>
      <c r="J12" s="29">
        <f>+I12/H12-1</f>
        <v>-1.0328897274773374E-2</v>
      </c>
    </row>
    <row r="13" spans="1:10">
      <c r="A13" s="1">
        <v>42418</v>
      </c>
      <c r="B13">
        <v>19.559999999999999</v>
      </c>
      <c r="C13" s="29">
        <f t="shared" si="1"/>
        <v>2.4083769633507668E-2</v>
      </c>
      <c r="D13" s="30">
        <f t="shared" si="2"/>
        <v>19.550760341714504</v>
      </c>
      <c r="E13">
        <v>19.548999999999999</v>
      </c>
      <c r="F13" s="29">
        <f t="shared" si="3"/>
        <v>4.7259841172420103E-4</v>
      </c>
      <c r="G13" s="29">
        <f t="shared" si="0"/>
        <v>5.626886285743371E-4</v>
      </c>
      <c r="H13">
        <v>18924.57</v>
      </c>
      <c r="I13">
        <v>19363.080000000002</v>
      </c>
      <c r="J13" s="29">
        <f t="shared" ref="J13:J21" si="4">+I13/H13-1</f>
        <v>2.3171464397870212E-2</v>
      </c>
    </row>
    <row r="14" spans="1:10">
      <c r="A14" s="1">
        <v>42419</v>
      </c>
      <c r="B14">
        <v>19.440000000000001</v>
      </c>
      <c r="C14" s="29">
        <f t="shared" si="1"/>
        <v>-6.1349693251532278E-3</v>
      </c>
      <c r="D14" s="30">
        <f t="shared" si="2"/>
        <v>19.470675094044953</v>
      </c>
      <c r="E14">
        <v>19.471</v>
      </c>
      <c r="F14" s="29">
        <f t="shared" si="3"/>
        <v>-1.5754509741849887E-3</v>
      </c>
      <c r="G14" s="29">
        <f t="shared" si="0"/>
        <v>-1.5921113450771962E-3</v>
      </c>
      <c r="H14">
        <v>19363.080000000002</v>
      </c>
      <c r="I14">
        <v>19285.5</v>
      </c>
      <c r="J14" s="29">
        <f t="shared" si="4"/>
        <v>-4.0065939922782068E-3</v>
      </c>
    </row>
    <row r="15" spans="1:10">
      <c r="A15" s="1">
        <v>42422</v>
      </c>
      <c r="B15">
        <v>19.66</v>
      </c>
      <c r="C15" s="29">
        <f t="shared" si="1"/>
        <v>1.1316872427983515E-2</v>
      </c>
      <c r="D15" s="30">
        <f t="shared" si="2"/>
        <v>19.651307790308781</v>
      </c>
      <c r="E15">
        <v>19.651</v>
      </c>
      <c r="F15" s="29">
        <f t="shared" si="3"/>
        <v>4.423221998235416E-4</v>
      </c>
      <c r="G15" s="29">
        <f t="shared" si="0"/>
        <v>4.5799195969675743E-4</v>
      </c>
      <c r="H15">
        <v>19285.5</v>
      </c>
      <c r="I15">
        <v>19464.09</v>
      </c>
      <c r="J15" s="29">
        <f t="shared" si="4"/>
        <v>9.2603251147234111E-3</v>
      </c>
    </row>
    <row r="16" spans="1:10">
      <c r="A16" s="1">
        <v>42423</v>
      </c>
      <c r="B16">
        <v>19.62</v>
      </c>
      <c r="C16" s="29">
        <f t="shared" si="1"/>
        <v>-2.0345879959308144E-3</v>
      </c>
      <c r="D16" s="30">
        <f t="shared" si="2"/>
        <v>19.601216485332731</v>
      </c>
      <c r="E16">
        <v>19.600999999999999</v>
      </c>
      <c r="F16" s="29">
        <f t="shared" si="3"/>
        <v>9.5828310866963307E-4</v>
      </c>
      <c r="G16" s="29">
        <f t="shared" si="0"/>
        <v>9.6933829906653557E-4</v>
      </c>
      <c r="H16">
        <v>19464.09</v>
      </c>
      <c r="I16">
        <v>19414.78</v>
      </c>
      <c r="J16" s="29">
        <f t="shared" si="4"/>
        <v>-2.5333832714502513E-3</v>
      </c>
    </row>
    <row r="17" spans="1:10">
      <c r="A17" s="1">
        <v>42424</v>
      </c>
      <c r="B17">
        <v>19.36</v>
      </c>
      <c r="C17" s="29">
        <f t="shared" si="1"/>
        <v>-1.3251783893985847E-2</v>
      </c>
      <c r="D17" s="30">
        <f t="shared" si="2"/>
        <v>19.376537485874167</v>
      </c>
      <c r="E17">
        <v>19.376999999999999</v>
      </c>
      <c r="F17" s="29">
        <f t="shared" si="3"/>
        <v>-8.5347993088147334E-4</v>
      </c>
      <c r="G17" s="29">
        <f t="shared" si="0"/>
        <v>-8.7732879186663837E-4</v>
      </c>
      <c r="H17">
        <v>19414.78</v>
      </c>
      <c r="I17">
        <v>19192.45</v>
      </c>
      <c r="J17" s="29">
        <f t="shared" si="4"/>
        <v>-1.1451584823520933E-2</v>
      </c>
    </row>
    <row r="18" spans="1:10">
      <c r="A18" s="1">
        <v>42425</v>
      </c>
      <c r="B18">
        <v>19.079999999999998</v>
      </c>
      <c r="C18" s="29">
        <f t="shared" si="1"/>
        <v>-1.4462809917355379E-2</v>
      </c>
      <c r="D18" s="30">
        <f t="shared" si="2"/>
        <v>19.070379693577422</v>
      </c>
      <c r="E18">
        <v>19.071999999999999</v>
      </c>
      <c r="F18" s="29">
        <f t="shared" si="3"/>
        <v>5.0446328689601749E-4</v>
      </c>
      <c r="G18" s="29">
        <f t="shared" si="0"/>
        <v>4.1946308724827297E-4</v>
      </c>
      <c r="H18">
        <v>19192.45</v>
      </c>
      <c r="I18">
        <v>18888.75</v>
      </c>
      <c r="J18" s="29">
        <f t="shared" si="4"/>
        <v>-1.5823930764441219E-2</v>
      </c>
    </row>
    <row r="19" spans="1:10">
      <c r="A19" s="1">
        <v>42426</v>
      </c>
      <c r="B19">
        <v>19.579999999999998</v>
      </c>
      <c r="C19" s="29">
        <f t="shared" si="1"/>
        <v>2.6205450733752578E-2</v>
      </c>
      <c r="D19" s="30">
        <f t="shared" si="2"/>
        <v>19.552012113030244</v>
      </c>
      <c r="E19">
        <v>19.55</v>
      </c>
      <c r="F19" s="29">
        <f t="shared" si="3"/>
        <v>1.4314581439474061E-3</v>
      </c>
      <c r="G19" s="29">
        <f t="shared" si="0"/>
        <v>1.534526854219731E-3</v>
      </c>
      <c r="H19">
        <v>18888.75</v>
      </c>
      <c r="I19">
        <v>19364.150000000001</v>
      </c>
      <c r="J19" s="29">
        <f t="shared" si="4"/>
        <v>2.5168420356032062E-2</v>
      </c>
    </row>
    <row r="20" spans="1:10">
      <c r="A20" s="1">
        <v>42429</v>
      </c>
      <c r="B20">
        <v>19.3</v>
      </c>
      <c r="C20" s="29">
        <f t="shared" si="1"/>
        <v>-1.43003064351378E-2</v>
      </c>
      <c r="D20" s="30">
        <f t="shared" si="2"/>
        <v>19.295359285070607</v>
      </c>
      <c r="E20">
        <v>19.295999999999999</v>
      </c>
      <c r="F20" s="29">
        <f t="shared" si="3"/>
        <v>2.4050938159958513E-4</v>
      </c>
      <c r="G20" s="29">
        <f t="shared" si="0"/>
        <v>2.0729684908804558E-4</v>
      </c>
      <c r="H20">
        <v>19364.150000000001</v>
      </c>
      <c r="I20">
        <v>19111.93</v>
      </c>
      <c r="J20" s="29">
        <f t="shared" si="4"/>
        <v>-1.3025100507897402E-2</v>
      </c>
    </row>
    <row r="21" spans="1:10">
      <c r="A21" s="1">
        <v>42430</v>
      </c>
      <c r="B21">
        <v>19.559999999999999</v>
      </c>
      <c r="C21" s="29">
        <f t="shared" si="1"/>
        <v>1.3471502590673534E-2</v>
      </c>
      <c r="D21" s="30">
        <f t="shared" si="2"/>
        <v>19.594376295852904</v>
      </c>
      <c r="E21">
        <v>19.593</v>
      </c>
      <c r="F21" s="29">
        <f t="shared" si="3"/>
        <v>-1.7543960233212808E-3</v>
      </c>
      <c r="G21" s="29">
        <f t="shared" si="0"/>
        <v>-1.6842749961721859E-3</v>
      </c>
      <c r="H21">
        <v>19111.93</v>
      </c>
      <c r="I21">
        <v>19407.46</v>
      </c>
      <c r="J21" s="29">
        <f t="shared" si="4"/>
        <v>1.5463116493205975E-2</v>
      </c>
    </row>
    <row r="22" spans="1:10">
      <c r="A22" s="1">
        <v>42431</v>
      </c>
      <c r="B22">
        <v>20.2</v>
      </c>
      <c r="C22" s="29">
        <f t="shared" si="1"/>
        <v>3.2719836400818103E-2</v>
      </c>
      <c r="D22" s="30">
        <f>+E21*(1+J22)</f>
        <v>20.194728190602998</v>
      </c>
      <c r="E22">
        <v>20.194728190602998</v>
      </c>
      <c r="F22" s="29">
        <f>+B22/D22-1</f>
        <v>2.6104879190480546E-4</v>
      </c>
      <c r="G22" s="29">
        <f t="shared" si="0"/>
        <v>2.6104879190480546E-4</v>
      </c>
      <c r="H22">
        <v>19407.46</v>
      </c>
      <c r="I22">
        <v>20003.490000000002</v>
      </c>
      <c r="J22" s="29">
        <f t="shared" ref="J22:J38" si="5">+I22/H22-1</f>
        <v>3.0711386240136695E-2</v>
      </c>
    </row>
    <row r="23" spans="1:10">
      <c r="A23" s="1">
        <v>42432</v>
      </c>
      <c r="B23">
        <v>20.149999999999999</v>
      </c>
      <c r="C23" s="29">
        <f t="shared" si="1"/>
        <v>-2.4752475247524774E-3</v>
      </c>
      <c r="D23" s="30">
        <f>+E22*(1+J23)</f>
        <v>20.132408036909521</v>
      </c>
      <c r="E23">
        <v>20.190999999999999</v>
      </c>
      <c r="F23" s="29">
        <f>+B23/D23-1</f>
        <v>8.7381316026502454E-4</v>
      </c>
      <c r="G23" s="29">
        <f t="shared" si="0"/>
        <v>-2.0306076964984321E-3</v>
      </c>
      <c r="H23">
        <v>20003.490000000002</v>
      </c>
      <c r="I23">
        <v>19941.759999999998</v>
      </c>
      <c r="J23" s="29">
        <f t="shared" si="5"/>
        <v>-3.0859614997184037E-3</v>
      </c>
    </row>
    <row r="24" spans="1:10">
      <c r="A24" s="1">
        <v>42433</v>
      </c>
      <c r="B24">
        <v>20.399999999999999</v>
      </c>
      <c r="C24" s="29">
        <f t="shared" si="1"/>
        <v>1.2406947890818865E-2</v>
      </c>
      <c r="D24" s="30">
        <f>+E23*(1+J24)</f>
        <v>20.428876372998175</v>
      </c>
      <c r="E24">
        <v>20.427</v>
      </c>
      <c r="F24" s="29">
        <f>+B24/D24-1</f>
        <v>-1.4135076482397757E-3</v>
      </c>
      <c r="G24" s="29">
        <f t="shared" si="0"/>
        <v>-1.3217799970627331E-3</v>
      </c>
      <c r="H24">
        <v>19941.759999999998</v>
      </c>
      <c r="I24">
        <v>20176.7</v>
      </c>
      <c r="J24" s="29">
        <f t="shared" si="5"/>
        <v>1.1781307166468968E-2</v>
      </c>
    </row>
    <row r="25" spans="1:10">
      <c r="A25" s="1">
        <v>42436</v>
      </c>
      <c r="B25">
        <v>20.45</v>
      </c>
      <c r="C25" s="29">
        <f t="shared" si="1"/>
        <v>2.450980392156854E-3</v>
      </c>
      <c r="D25" s="30">
        <f>+E24*(1+J25)</f>
        <v>20.409809356336766</v>
      </c>
      <c r="E25">
        <v>20.422999999999998</v>
      </c>
      <c r="F25" s="29">
        <f>+B25/D25-1</f>
        <v>1.969182708252859E-3</v>
      </c>
      <c r="G25" s="29">
        <f t="shared" si="0"/>
        <v>1.3220388777359648E-3</v>
      </c>
      <c r="H25">
        <v>20176.7</v>
      </c>
      <c r="I25">
        <v>20159.72</v>
      </c>
      <c r="J25" s="29">
        <f t="shared" si="5"/>
        <v>-8.4156477521102335E-4</v>
      </c>
    </row>
    <row r="26" spans="1:10">
      <c r="A26" s="1">
        <v>42437</v>
      </c>
      <c r="B26">
        <v>20.3</v>
      </c>
      <c r="C26" s="29">
        <f t="shared" si="1"/>
        <v>-7.3349633251833524E-3</v>
      </c>
      <c r="D26" s="30">
        <f>+E25*(1+J26)</f>
        <v>20.272925335272515</v>
      </c>
      <c r="F26" s="29">
        <f>+B26/D26-1</f>
        <v>1.3355085306991921E-3</v>
      </c>
      <c r="H26">
        <v>20159.72</v>
      </c>
      <c r="I26">
        <v>20011.580000000002</v>
      </c>
      <c r="J26" s="29">
        <f t="shared" si="5"/>
        <v>-7.3483163456634637E-3</v>
      </c>
    </row>
    <row r="27" spans="1:10">
      <c r="A27" s="1">
        <v>42438</v>
      </c>
      <c r="B27">
        <v>20.3</v>
      </c>
      <c r="C27" s="29">
        <f t="shared" si="1"/>
        <v>0</v>
      </c>
      <c r="E27">
        <v>20.260000000000002</v>
      </c>
      <c r="G27" s="29">
        <f t="shared" si="0"/>
        <v>1.9743336623889718E-3</v>
      </c>
      <c r="H27">
        <v>20011.580000000002</v>
      </c>
      <c r="I27">
        <v>19996.259999999998</v>
      </c>
      <c r="J27" s="29">
        <f t="shared" si="5"/>
        <v>-7.6555674264622287E-4</v>
      </c>
    </row>
    <row r="28" spans="1:10">
      <c r="A28" s="1">
        <v>42439</v>
      </c>
      <c r="B28">
        <v>20.3</v>
      </c>
      <c r="C28" s="29">
        <f t="shared" si="1"/>
        <v>0</v>
      </c>
      <c r="E28">
        <v>20.251999999999999</v>
      </c>
      <c r="F28" s="29"/>
      <c r="G28" s="29">
        <f t="shared" si="0"/>
        <v>2.3701362828363326E-3</v>
      </c>
      <c r="H28">
        <v>19996.259999999998</v>
      </c>
      <c r="I28">
        <v>19984.419999999998</v>
      </c>
      <c r="J28" s="29">
        <f t="shared" si="5"/>
        <v>-5.9211072470555237E-4</v>
      </c>
    </row>
    <row r="29" spans="1:10">
      <c r="A29" s="1">
        <v>42440</v>
      </c>
      <c r="B29">
        <v>20.5</v>
      </c>
      <c r="C29" s="29">
        <f t="shared" si="1"/>
        <v>9.8522167487684609E-3</v>
      </c>
      <c r="E29">
        <v>20.474</v>
      </c>
      <c r="F29" s="29"/>
      <c r="G29" s="29">
        <f t="shared" si="0"/>
        <v>1.2699032919800679E-3</v>
      </c>
      <c r="H29">
        <v>19984.419999999998</v>
      </c>
      <c r="I29">
        <v>20199.599999999999</v>
      </c>
      <c r="J29" s="29">
        <f t="shared" si="5"/>
        <v>1.0767387795092453E-2</v>
      </c>
    </row>
    <row r="30" spans="1:10">
      <c r="A30" s="1">
        <v>42443</v>
      </c>
      <c r="B30">
        <v>20.7</v>
      </c>
      <c r="C30" s="29">
        <f t="shared" si="1"/>
        <v>9.7560975609756184E-3</v>
      </c>
      <c r="E30">
        <v>20.707999999999998</v>
      </c>
      <c r="F30" s="29"/>
      <c r="G30" s="29">
        <f t="shared" si="0"/>
        <v>-3.8632412594163945E-4</v>
      </c>
      <c r="H30">
        <v>20199.599999999999</v>
      </c>
      <c r="I30">
        <v>20435.34</v>
      </c>
      <c r="J30" s="29">
        <f t="shared" si="5"/>
        <v>1.1670528129269941E-2</v>
      </c>
    </row>
    <row r="31" spans="1:10">
      <c r="A31" s="1">
        <v>42444</v>
      </c>
      <c r="B31">
        <v>20.6</v>
      </c>
      <c r="C31" s="29">
        <f t="shared" si="1"/>
        <v>-4.8309178743960457E-3</v>
      </c>
      <c r="D31" s="30">
        <f t="shared" ref="D31:D38" si="6">+E30*(1+J31)</f>
        <v>20.55947437918821</v>
      </c>
      <c r="E31">
        <v>20.561</v>
      </c>
      <c r="F31" s="29">
        <f t="shared" ref="F31:F38" si="7">+B31/D31-1</f>
        <v>1.97114089905015E-3</v>
      </c>
      <c r="G31" s="29">
        <f t="shared" si="0"/>
        <v>1.8967949029717879E-3</v>
      </c>
      <c r="H31">
        <v>20435.34</v>
      </c>
      <c r="I31">
        <v>20288.77</v>
      </c>
      <c r="J31" s="29">
        <f t="shared" si="5"/>
        <v>-7.1723788300072089E-3</v>
      </c>
    </row>
    <row r="32" spans="1:10">
      <c r="A32" s="1">
        <v>42445</v>
      </c>
      <c r="B32">
        <v>20.55</v>
      </c>
      <c r="C32" s="29">
        <f t="shared" si="1"/>
        <v>-2.4271844660194164E-3</v>
      </c>
      <c r="D32" s="30">
        <f t="shared" si="6"/>
        <v>20.529513109961815</v>
      </c>
      <c r="E32">
        <v>20.53</v>
      </c>
      <c r="F32" s="29">
        <f t="shared" si="7"/>
        <v>9.9792381477592507E-4</v>
      </c>
      <c r="G32" s="29">
        <f t="shared" si="0"/>
        <v>9.7418412079885996E-4</v>
      </c>
      <c r="H32">
        <v>20288.77</v>
      </c>
      <c r="I32">
        <v>20257.7</v>
      </c>
      <c r="J32" s="29">
        <f t="shared" si="5"/>
        <v>-1.5313890393552354E-3</v>
      </c>
    </row>
    <row r="33" spans="1:10">
      <c r="A33" s="1">
        <v>42446</v>
      </c>
      <c r="B33">
        <v>20.75</v>
      </c>
      <c r="C33" s="29">
        <f t="shared" si="1"/>
        <v>9.7323600973235891E-3</v>
      </c>
      <c r="D33" s="30">
        <f t="shared" si="6"/>
        <v>20.779418161982854</v>
      </c>
      <c r="E33">
        <v>20.777000000000001</v>
      </c>
      <c r="F33" s="29">
        <f t="shared" si="7"/>
        <v>-1.4157355972880259E-3</v>
      </c>
      <c r="G33" s="29">
        <f t="shared" si="0"/>
        <v>-1.2995138855466104E-3</v>
      </c>
      <c r="H33">
        <v>20257.7</v>
      </c>
      <c r="I33">
        <v>20503.810000000001</v>
      </c>
      <c r="J33" s="29">
        <f t="shared" si="5"/>
        <v>1.2148960642126339E-2</v>
      </c>
    </row>
    <row r="34" spans="1:10">
      <c r="A34" s="1">
        <v>42447</v>
      </c>
      <c r="B34">
        <v>20.95</v>
      </c>
      <c r="C34" s="29">
        <f t="shared" si="1"/>
        <v>9.6385542168675453E-3</v>
      </c>
      <c r="D34" s="30">
        <f t="shared" si="6"/>
        <v>20.947056011053554</v>
      </c>
      <c r="E34">
        <v>20.946000000000002</v>
      </c>
      <c r="F34" s="29">
        <f t="shared" si="7"/>
        <v>1.4054428196930147E-4</v>
      </c>
      <c r="G34" s="29">
        <f t="shared" si="0"/>
        <v>1.9096724911671359E-4</v>
      </c>
      <c r="H34">
        <v>20503.810000000001</v>
      </c>
      <c r="I34">
        <v>20671.63</v>
      </c>
      <c r="J34" s="29">
        <f t="shared" si="5"/>
        <v>8.1848202846201978E-3</v>
      </c>
    </row>
    <row r="35" spans="1:10">
      <c r="A35" s="1">
        <v>42450</v>
      </c>
      <c r="B35">
        <v>20.9</v>
      </c>
      <c r="C35" s="29">
        <f t="shared" si="1"/>
        <v>-2.3866348448687846E-3</v>
      </c>
      <c r="D35" s="30">
        <f t="shared" si="6"/>
        <v>20.958686175207276</v>
      </c>
      <c r="E35">
        <v>20.957999999999998</v>
      </c>
      <c r="F35" s="29">
        <f t="shared" si="7"/>
        <v>-2.8000884557687344E-3</v>
      </c>
      <c r="G35" s="29">
        <f t="shared" si="0"/>
        <v>-2.7674396411870861E-3</v>
      </c>
      <c r="H35">
        <v>20671.63</v>
      </c>
      <c r="I35">
        <v>20684.150000000001</v>
      </c>
      <c r="J35" s="29">
        <f t="shared" si="5"/>
        <v>6.0566099528669426E-4</v>
      </c>
    </row>
    <row r="36" spans="1:10">
      <c r="A36" s="1">
        <v>42451</v>
      </c>
      <c r="B36">
        <v>20.9</v>
      </c>
      <c r="C36" s="29">
        <f t="shared" si="1"/>
        <v>0</v>
      </c>
      <c r="D36" s="30">
        <f t="shared" si="6"/>
        <v>20.940369630852608</v>
      </c>
      <c r="E36">
        <v>20.940999999999999</v>
      </c>
      <c r="F36" s="29">
        <f t="shared" si="7"/>
        <v>-1.9278375484418353E-3</v>
      </c>
      <c r="G36" s="29">
        <f t="shared" si="0"/>
        <v>-1.9578816675421828E-3</v>
      </c>
      <c r="H36">
        <v>20684.150000000001</v>
      </c>
      <c r="I36">
        <v>20666.75</v>
      </c>
      <c r="J36" s="29">
        <f t="shared" si="5"/>
        <v>-8.4122383564233516E-4</v>
      </c>
    </row>
    <row r="37" spans="1:10">
      <c r="A37" s="1">
        <v>42452</v>
      </c>
      <c r="B37">
        <v>20.9</v>
      </c>
      <c r="C37" s="29">
        <f t="shared" si="1"/>
        <v>0</v>
      </c>
      <c r="D37" s="30">
        <f t="shared" si="6"/>
        <v>20.888796324047078</v>
      </c>
      <c r="E37">
        <v>20.888999999999999</v>
      </c>
      <c r="F37" s="29">
        <f t="shared" si="7"/>
        <v>5.3634856595463631E-4</v>
      </c>
      <c r="G37" s="29">
        <f t="shared" si="0"/>
        <v>5.2659294365442477E-4</v>
      </c>
      <c r="H37">
        <v>20666.75</v>
      </c>
      <c r="I37">
        <v>20615.23</v>
      </c>
      <c r="J37" s="29">
        <f t="shared" si="5"/>
        <v>-2.492893173817845E-3</v>
      </c>
    </row>
    <row r="38" spans="1:10">
      <c r="A38" s="1">
        <v>42453</v>
      </c>
      <c r="B38">
        <v>20.55</v>
      </c>
      <c r="C38" s="29">
        <f t="shared" si="1"/>
        <v>-1.6746411483253509E-2</v>
      </c>
      <c r="D38" s="30">
        <f t="shared" si="6"/>
        <v>20.615799449727216</v>
      </c>
      <c r="E38">
        <v>20.617999999999999</v>
      </c>
      <c r="F38" s="29">
        <f t="shared" si="7"/>
        <v>-3.1917001272577794E-3</v>
      </c>
      <c r="G38" s="29">
        <f t="shared" si="0"/>
        <v>-3.2980890484042291E-3</v>
      </c>
      <c r="H38">
        <v>20615.23</v>
      </c>
      <c r="I38">
        <v>20345.61</v>
      </c>
      <c r="J38" s="29">
        <f t="shared" si="5"/>
        <v>-1.3078680179653523E-2</v>
      </c>
    </row>
    <row r="39" spans="1:10">
      <c r="A39" s="1">
        <v>42454</v>
      </c>
      <c r="B39">
        <v>20.55</v>
      </c>
      <c r="C39" s="29">
        <f t="shared" ref="C39:C48" si="8">B39/B38-1</f>
        <v>0</v>
      </c>
      <c r="D39" s="30">
        <f>+E38*(1+J39)</f>
        <v>20.617999999999999</v>
      </c>
      <c r="E39">
        <v>20.617999999999999</v>
      </c>
      <c r="F39" s="29">
        <f>+B39/D39-1</f>
        <v>-3.2980890484042291E-3</v>
      </c>
      <c r="G39" s="29">
        <f>+B39/E39-1</f>
        <v>-3.2980890484042291E-3</v>
      </c>
      <c r="H39">
        <v>20345.61</v>
      </c>
      <c r="I39">
        <v>20345.61</v>
      </c>
      <c r="J39" s="29">
        <f t="shared" ref="J39:J48" si="9">+I39/H39-1</f>
        <v>0</v>
      </c>
    </row>
    <row r="40" spans="1:10">
      <c r="A40" s="1">
        <v>42457</v>
      </c>
      <c r="B40">
        <v>20.55</v>
      </c>
      <c r="C40" s="29">
        <f t="shared" si="8"/>
        <v>0</v>
      </c>
      <c r="H40">
        <v>20345.61</v>
      </c>
      <c r="I40">
        <v>20345.61</v>
      </c>
      <c r="J40" s="29">
        <f t="shared" si="9"/>
        <v>0</v>
      </c>
    </row>
    <row r="41" spans="1:10">
      <c r="A41" s="1">
        <v>42458</v>
      </c>
      <c r="B41">
        <v>20.6</v>
      </c>
      <c r="C41" s="29">
        <f t="shared" si="8"/>
        <v>2.4330900243310083E-3</v>
      </c>
      <c r="E41">
        <v>20.638000000000002</v>
      </c>
      <c r="G41" s="29">
        <f t="shared" ref="G41:G48" si="10">+B41/E41-1</f>
        <v>-1.8412636883419209E-3</v>
      </c>
      <c r="H41">
        <v>20345.61</v>
      </c>
      <c r="I41">
        <v>20366.3</v>
      </c>
      <c r="J41" s="29">
        <f t="shared" si="9"/>
        <v>1.0169269930957459E-3</v>
      </c>
    </row>
    <row r="42" spans="1:10">
      <c r="A42" s="1">
        <v>42459</v>
      </c>
      <c r="B42">
        <v>21.15</v>
      </c>
      <c r="C42" s="29">
        <f t="shared" si="8"/>
        <v>2.6699029126213469E-2</v>
      </c>
      <c r="D42" s="30">
        <f t="shared" ref="D42:D48" si="11">+E41*(1+J42)</f>
        <v>21.080921071574124</v>
      </c>
      <c r="E42">
        <v>21.077999999999999</v>
      </c>
      <c r="F42" s="29">
        <f t="shared" ref="F42:F48" si="12">+B42/D42-1</f>
        <v>3.2768458356888797E-3</v>
      </c>
      <c r="G42" s="29">
        <f t="shared" si="10"/>
        <v>3.4158838599487318E-3</v>
      </c>
      <c r="H42">
        <v>20366.3</v>
      </c>
      <c r="I42">
        <v>20803.39</v>
      </c>
      <c r="J42" s="29">
        <f t="shared" si="9"/>
        <v>2.1461433839234489E-2</v>
      </c>
    </row>
    <row r="43" spans="1:10">
      <c r="A43" s="1">
        <v>42460</v>
      </c>
      <c r="B43">
        <v>21.05</v>
      </c>
      <c r="C43" s="29">
        <f t="shared" si="8"/>
        <v>-4.7281323877067516E-3</v>
      </c>
      <c r="D43" s="30">
        <f t="shared" si="11"/>
        <v>21.050957685261874</v>
      </c>
      <c r="E43">
        <v>21.050999999999998</v>
      </c>
      <c r="F43" s="29">
        <f t="shared" si="12"/>
        <v>-4.5493667138241101E-5</v>
      </c>
      <c r="G43" s="29">
        <f t="shared" si="10"/>
        <v>-4.7503681535165931E-5</v>
      </c>
      <c r="H43">
        <v>20803.39</v>
      </c>
      <c r="I43">
        <v>20776.7</v>
      </c>
      <c r="J43" s="29">
        <f t="shared" si="9"/>
        <v>-1.2829639784669444E-3</v>
      </c>
    </row>
    <row r="44" spans="1:10">
      <c r="A44" s="1">
        <v>42461</v>
      </c>
      <c r="B44">
        <v>20.75</v>
      </c>
      <c r="C44" s="29">
        <f t="shared" si="8"/>
        <v>-1.4251781472684133E-2</v>
      </c>
      <c r="D44" s="30">
        <f t="shared" si="11"/>
        <v>20.769552668133048</v>
      </c>
      <c r="E44">
        <v>20.777000000000001</v>
      </c>
      <c r="F44" s="29">
        <f t="shared" si="12"/>
        <v>-9.4141017119975245E-4</v>
      </c>
      <c r="G44" s="29">
        <f t="shared" si="10"/>
        <v>-1.2995138855466104E-3</v>
      </c>
      <c r="H44">
        <v>20776.7</v>
      </c>
      <c r="I44">
        <v>20498.919999999998</v>
      </c>
      <c r="J44" s="29">
        <f t="shared" si="9"/>
        <v>-1.3369784421972786E-2</v>
      </c>
    </row>
    <row r="45" spans="1:10">
      <c r="A45" s="1">
        <v>42465</v>
      </c>
      <c r="B45">
        <v>20.399999999999999</v>
      </c>
      <c r="C45" s="29">
        <f t="shared" si="8"/>
        <v>-1.6867469879518149E-2</v>
      </c>
      <c r="D45" s="30">
        <f t="shared" si="11"/>
        <v>20.45071296439032</v>
      </c>
      <c r="E45">
        <v>20.454000000000001</v>
      </c>
      <c r="F45" s="29">
        <f t="shared" si="12"/>
        <v>-2.4797651054330183E-3</v>
      </c>
      <c r="G45" s="29">
        <f t="shared" si="10"/>
        <v>-2.6400704018775256E-3</v>
      </c>
      <c r="H45">
        <v>20498.919999999998</v>
      </c>
      <c r="I45">
        <v>20177</v>
      </c>
      <c r="J45" s="29">
        <f t="shared" si="9"/>
        <v>-1.5704241979577427E-2</v>
      </c>
    </row>
    <row r="46" spans="1:10">
      <c r="A46" s="1">
        <v>42466</v>
      </c>
      <c r="B46">
        <v>20.5</v>
      </c>
      <c r="C46" s="29">
        <f t="shared" si="8"/>
        <v>4.9019607843137081E-3</v>
      </c>
      <c r="D46" s="30">
        <f t="shared" si="11"/>
        <v>20.484077324676612</v>
      </c>
      <c r="E46">
        <v>20.484000000000002</v>
      </c>
      <c r="F46" s="29">
        <f t="shared" si="12"/>
        <v>7.7731962592264559E-4</v>
      </c>
      <c r="G46" s="29">
        <f t="shared" si="10"/>
        <v>7.8109744190579811E-4</v>
      </c>
      <c r="H46">
        <v>20177</v>
      </c>
      <c r="I46">
        <v>20206.669999999998</v>
      </c>
      <c r="J46" s="29">
        <f t="shared" si="9"/>
        <v>1.4704861971550631E-3</v>
      </c>
    </row>
    <row r="47" spans="1:10">
      <c r="A47" s="1">
        <v>42467</v>
      </c>
      <c r="B47">
        <v>20.55</v>
      </c>
      <c r="C47" s="29">
        <f t="shared" si="8"/>
        <v>2.4390243902439046E-3</v>
      </c>
      <c r="D47" s="30">
        <f t="shared" si="11"/>
        <v>20.544194971264442</v>
      </c>
      <c r="E47">
        <v>20.544</v>
      </c>
      <c r="F47" s="29">
        <f t="shared" si="12"/>
        <v>2.8256296942652526E-4</v>
      </c>
      <c r="G47" s="29">
        <f t="shared" si="10"/>
        <v>2.9205607476634476E-4</v>
      </c>
      <c r="H47">
        <v>20206.669999999998</v>
      </c>
      <c r="I47">
        <v>20266.05</v>
      </c>
      <c r="J47" s="29">
        <f t="shared" si="9"/>
        <v>2.9386336293908411E-3</v>
      </c>
    </row>
    <row r="48" spans="1:10">
      <c r="A48" s="1">
        <v>42468</v>
      </c>
      <c r="B48">
        <v>20.65</v>
      </c>
      <c r="C48" s="29">
        <f t="shared" si="8"/>
        <v>4.8661800486617945E-3</v>
      </c>
      <c r="D48" s="30">
        <f t="shared" si="11"/>
        <v>20.649781166038771</v>
      </c>
      <c r="E48">
        <v>20.65</v>
      </c>
      <c r="F48" s="29">
        <f t="shared" si="12"/>
        <v>1.0597398561573712E-5</v>
      </c>
      <c r="G48" s="29">
        <f t="shared" si="10"/>
        <v>0</v>
      </c>
      <c r="H48">
        <v>20266.05</v>
      </c>
      <c r="I48">
        <v>20370.400000000001</v>
      </c>
      <c r="J48" s="29">
        <f t="shared" si="9"/>
        <v>5.149005356248626E-3</v>
      </c>
    </row>
    <row r="49" spans="1:1">
      <c r="A49" s="1">
        <v>42471</v>
      </c>
    </row>
    <row r="50" spans="1:1">
      <c r="A50" s="1">
        <v>42472</v>
      </c>
    </row>
    <row r="51" spans="1:1">
      <c r="A51" s="1">
        <v>42473</v>
      </c>
    </row>
    <row r="52" spans="1:1">
      <c r="A52" s="1">
        <v>42474</v>
      </c>
    </row>
    <row r="53" spans="1:1">
      <c r="A53" s="1">
        <v>42475</v>
      </c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1048576" spans="3:3">
      <c r="C1048576" s="29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227"/>
  <sheetViews>
    <sheetView zoomScaleNormal="100" workbookViewId="0">
      <pane xSplit="1" ySplit="2" topLeftCell="B199" activePane="bottomRight" state="frozen"/>
      <selection pane="topRight" activeCell="B1" sqref="B1"/>
      <selection pane="bottomLeft" activeCell="A3" sqref="A3"/>
      <selection pane="bottomRight" activeCell="E224" sqref="E224"/>
    </sheetView>
  </sheetViews>
  <sheetFormatPr defaultRowHeight="13.5"/>
  <cols>
    <col min="1" max="1" width="11.5" bestFit="1" customWidth="1"/>
    <col min="2" max="2" width="9.5" bestFit="1" customWidth="1"/>
    <col min="3" max="3" width="13.125" customWidth="1"/>
    <col min="4" max="4" width="15.125" bestFit="1" customWidth="1"/>
    <col min="5" max="5" width="13.125" customWidth="1"/>
    <col min="6" max="6" width="20" bestFit="1" customWidth="1"/>
    <col min="7" max="7" width="14.125" bestFit="1" customWidth="1"/>
    <col min="8" max="8" width="14.125" customWidth="1"/>
    <col min="9" max="9" width="11.25" bestFit="1" customWidth="1"/>
    <col min="10" max="10" width="12.75" bestFit="1" customWidth="1"/>
    <col min="14" max="14" width="18.375" bestFit="1" customWidth="1"/>
    <col min="15" max="15" width="19.375" bestFit="1" customWidth="1"/>
  </cols>
  <sheetData>
    <row r="1" spans="1:16">
      <c r="H1" t="s">
        <v>315</v>
      </c>
      <c r="N1" t="s">
        <v>64</v>
      </c>
    </row>
    <row r="2" spans="1:16">
      <c r="A2" s="43"/>
      <c r="B2" s="43" t="s">
        <v>50</v>
      </c>
      <c r="C2" s="44" t="s">
        <v>58</v>
      </c>
      <c r="D2" s="44" t="s">
        <v>52</v>
      </c>
      <c r="E2" s="44" t="s">
        <v>51</v>
      </c>
      <c r="F2" s="44" t="s">
        <v>63</v>
      </c>
      <c r="G2" s="44" t="s">
        <v>56</v>
      </c>
      <c r="H2" s="44" t="s">
        <v>53</v>
      </c>
      <c r="I2" s="44" t="s">
        <v>54</v>
      </c>
      <c r="J2" s="44" t="s">
        <v>55</v>
      </c>
      <c r="K2" t="s">
        <v>351</v>
      </c>
      <c r="L2" t="s">
        <v>352</v>
      </c>
      <c r="M2" s="44"/>
      <c r="N2" s="44" t="s">
        <v>65</v>
      </c>
      <c r="O2" s="44" t="s">
        <v>87</v>
      </c>
    </row>
    <row r="3" spans="1:16">
      <c r="A3" s="1">
        <v>42401</v>
      </c>
      <c r="B3">
        <v>30.53</v>
      </c>
      <c r="E3">
        <v>30.82</v>
      </c>
      <c r="G3" s="29">
        <f t="shared" ref="G3:G12" si="0">+B3/E3-1</f>
        <v>-9.4094743672938908E-3</v>
      </c>
      <c r="K3">
        <f>WEEKDAY(A3,2)</f>
        <v>1</v>
      </c>
      <c r="L3">
        <f>K4</f>
        <v>2</v>
      </c>
      <c r="N3" t="s">
        <v>67</v>
      </c>
    </row>
    <row r="4" spans="1:16">
      <c r="A4" s="1">
        <f>A5-1</f>
        <v>42402</v>
      </c>
      <c r="B4">
        <v>29.75</v>
      </c>
      <c r="C4" s="29">
        <f t="shared" ref="C4:C41" si="1">B4/B3-1</f>
        <v>-2.5548640681297141E-2</v>
      </c>
      <c r="D4" s="30">
        <f t="shared" ref="D4:D11" si="2">+E3*(1+J4)</f>
        <v>30.496543618322999</v>
      </c>
      <c r="E4">
        <v>30.49</v>
      </c>
      <c r="F4" s="29">
        <f t="shared" ref="F4:F10" si="3">+B4/D4-1</f>
        <v>-2.4479614072542288E-2</v>
      </c>
      <c r="G4" s="29">
        <f t="shared" si="0"/>
        <v>-2.4270252541816917E-2</v>
      </c>
      <c r="H4">
        <v>13795.12</v>
      </c>
      <c r="I4">
        <v>13650.34</v>
      </c>
      <c r="J4" s="29">
        <f t="shared" ref="J4:J9" si="4">+I4/H4-1</f>
        <v>-1.0495015628715132E-2</v>
      </c>
      <c r="K4">
        <f t="shared" ref="K4:K66" si="5">WEEKDAY(A4,2)</f>
        <v>2</v>
      </c>
      <c r="L4">
        <f t="shared" ref="L4:L66" si="6">K5</f>
        <v>3</v>
      </c>
    </row>
    <row r="5" spans="1:16">
      <c r="A5" s="1">
        <v>42403</v>
      </c>
      <c r="B5">
        <v>30.23</v>
      </c>
      <c r="C5" s="29">
        <f t="shared" si="1"/>
        <v>1.6134453781512681E-2</v>
      </c>
      <c r="D5" s="30">
        <f t="shared" si="2"/>
        <v>29.786491486658939</v>
      </c>
      <c r="E5">
        <v>29.79</v>
      </c>
      <c r="F5" s="29">
        <f t="shared" si="3"/>
        <v>1.4889585553897966E-2</v>
      </c>
      <c r="G5" s="29">
        <f t="shared" si="0"/>
        <v>1.4770057066129549E-2</v>
      </c>
      <c r="H5">
        <v>13650.339999999998</v>
      </c>
      <c r="I5">
        <v>13335.38</v>
      </c>
      <c r="J5" s="29">
        <f t="shared" si="4"/>
        <v>-2.3073417951494202E-2</v>
      </c>
      <c r="K5">
        <f t="shared" si="5"/>
        <v>3</v>
      </c>
      <c r="L5">
        <f t="shared" si="6"/>
        <v>4</v>
      </c>
      <c r="N5" s="33">
        <v>700</v>
      </c>
      <c r="O5" s="33" t="s">
        <v>68</v>
      </c>
      <c r="P5" s="34">
        <v>9.7799999999999998E-2</v>
      </c>
    </row>
    <row r="6" spans="1:16">
      <c r="A6" s="1">
        <v>42404</v>
      </c>
      <c r="B6">
        <v>29.95</v>
      </c>
      <c r="C6" s="29">
        <f t="shared" si="1"/>
        <v>-9.2623221964935887E-3</v>
      </c>
      <c r="D6" s="30">
        <f t="shared" si="2"/>
        <v>30.239797193630778</v>
      </c>
      <c r="E6">
        <v>30.24</v>
      </c>
      <c r="F6" s="29">
        <f t="shared" si="3"/>
        <v>-9.5833048011253474E-3</v>
      </c>
      <c r="G6" s="29">
        <f t="shared" si="0"/>
        <v>-9.5899470899470929E-3</v>
      </c>
      <c r="H6">
        <v>13335.38</v>
      </c>
      <c r="I6">
        <v>13536.73</v>
      </c>
      <c r="J6" s="29">
        <f t="shared" si="4"/>
        <v>1.5098932313889923E-2</v>
      </c>
      <c r="K6">
        <f t="shared" si="5"/>
        <v>4</v>
      </c>
      <c r="L6">
        <f t="shared" si="6"/>
        <v>5</v>
      </c>
      <c r="N6" s="33">
        <v>941</v>
      </c>
      <c r="O6" s="33" t="s">
        <v>71</v>
      </c>
      <c r="P6" s="34">
        <v>9.4299999999999995E-2</v>
      </c>
    </row>
    <row r="7" spans="1:16">
      <c r="A7" s="1">
        <v>42405</v>
      </c>
      <c r="B7">
        <v>29.73</v>
      </c>
      <c r="C7" s="29">
        <f t="shared" si="1"/>
        <v>-7.3455759599332371E-3</v>
      </c>
      <c r="D7" s="30">
        <f t="shared" si="2"/>
        <v>30.451641777593256</v>
      </c>
      <c r="E7">
        <v>30.46</v>
      </c>
      <c r="F7" s="29">
        <f t="shared" si="3"/>
        <v>-2.3697959632647758E-2</v>
      </c>
      <c r="G7" s="29">
        <f t="shared" si="0"/>
        <v>-2.3965856861457691E-2</v>
      </c>
      <c r="H7">
        <v>13536.73</v>
      </c>
      <c r="I7">
        <v>13631.47</v>
      </c>
      <c r="J7" s="29">
        <f t="shared" si="4"/>
        <v>6.9987360315231228E-3</v>
      </c>
      <c r="K7">
        <f t="shared" si="5"/>
        <v>5</v>
      </c>
      <c r="L7">
        <f t="shared" si="6"/>
        <v>1</v>
      </c>
      <c r="N7" s="33">
        <v>939</v>
      </c>
      <c r="O7" s="33" t="s">
        <v>72</v>
      </c>
      <c r="P7" s="34">
        <v>8.7599999999999997E-2</v>
      </c>
    </row>
    <row r="8" spans="1:16">
      <c r="A8" s="1">
        <v>42408</v>
      </c>
      <c r="B8">
        <v>29.14</v>
      </c>
      <c r="C8" s="29">
        <f t="shared" si="1"/>
        <v>-1.9845274133871493E-2</v>
      </c>
      <c r="D8" s="30">
        <f t="shared" si="2"/>
        <v>30.46</v>
      </c>
      <c r="E8">
        <v>30.47</v>
      </c>
      <c r="F8" s="29">
        <f t="shared" si="3"/>
        <v>-4.3335521996060389E-2</v>
      </c>
      <c r="G8" s="29">
        <f t="shared" si="0"/>
        <v>-4.364949130292084E-2</v>
      </c>
      <c r="H8">
        <v>13631.47</v>
      </c>
      <c r="I8">
        <v>13631.47</v>
      </c>
      <c r="J8" s="29">
        <f t="shared" si="4"/>
        <v>0</v>
      </c>
      <c r="K8">
        <f t="shared" si="5"/>
        <v>1</v>
      </c>
      <c r="L8">
        <f t="shared" si="6"/>
        <v>2</v>
      </c>
      <c r="N8" s="33">
        <v>1398</v>
      </c>
      <c r="O8" s="33" t="s">
        <v>73</v>
      </c>
      <c r="P8" s="34">
        <v>6.3799999999999996E-2</v>
      </c>
    </row>
    <row r="9" spans="1:16">
      <c r="A9" s="1">
        <v>42409</v>
      </c>
      <c r="B9">
        <v>28.87</v>
      </c>
      <c r="C9" s="29">
        <f t="shared" si="1"/>
        <v>-9.2656142759094395E-3</v>
      </c>
      <c r="D9" s="30">
        <f t="shared" si="2"/>
        <v>30.47</v>
      </c>
      <c r="E9">
        <v>30.43</v>
      </c>
      <c r="F9" s="29">
        <f t="shared" si="3"/>
        <v>-5.251066622907774E-2</v>
      </c>
      <c r="G9" s="29">
        <f t="shared" si="0"/>
        <v>-5.1265198816956903E-2</v>
      </c>
      <c r="H9">
        <v>13631.47</v>
      </c>
      <c r="I9">
        <v>13631.47</v>
      </c>
      <c r="J9" s="29">
        <f t="shared" si="4"/>
        <v>0</v>
      </c>
      <c r="K9">
        <f t="shared" si="5"/>
        <v>2</v>
      </c>
      <c r="L9">
        <f t="shared" si="6"/>
        <v>3</v>
      </c>
      <c r="N9" s="33">
        <v>3988</v>
      </c>
      <c r="O9" s="33" t="s">
        <v>75</v>
      </c>
      <c r="P9" s="34">
        <v>5.45E-2</v>
      </c>
    </row>
    <row r="10" spans="1:16">
      <c r="A10" s="1">
        <v>42410</v>
      </c>
      <c r="B10">
        <v>29.07</v>
      </c>
      <c r="C10" s="29">
        <f t="shared" si="1"/>
        <v>6.927606511950124E-3</v>
      </c>
      <c r="D10" s="30">
        <f t="shared" si="2"/>
        <v>30.43</v>
      </c>
      <c r="E10">
        <v>30.46</v>
      </c>
      <c r="F10" s="29">
        <f t="shared" si="3"/>
        <v>-4.4692737430167551E-2</v>
      </c>
      <c r="G10" s="29">
        <f t="shared" si="0"/>
        <v>-4.5633617859487829E-2</v>
      </c>
      <c r="H10">
        <v>13631.47</v>
      </c>
      <c r="I10">
        <v>13631.47</v>
      </c>
      <c r="J10" s="29">
        <f t="shared" ref="J10:J18" si="7">+I10/H10-1</f>
        <v>0</v>
      </c>
      <c r="K10">
        <f t="shared" si="5"/>
        <v>3</v>
      </c>
      <c r="L10">
        <f t="shared" si="6"/>
        <v>4</v>
      </c>
      <c r="N10" s="33">
        <v>2318</v>
      </c>
      <c r="O10" s="33" t="s">
        <v>76</v>
      </c>
      <c r="P10" s="34">
        <v>4.1399999999999999E-2</v>
      </c>
    </row>
    <row r="11" spans="1:16">
      <c r="A11" s="1">
        <v>42411</v>
      </c>
      <c r="B11">
        <v>28.44</v>
      </c>
      <c r="C11" s="29">
        <f t="shared" si="1"/>
        <v>-2.1671826625386914E-2</v>
      </c>
      <c r="D11" s="30">
        <f t="shared" si="2"/>
        <v>29.029942141236422</v>
      </c>
      <c r="E11">
        <v>29.02</v>
      </c>
      <c r="F11" s="29">
        <f t="shared" ref="F11:F35" si="8">+B11/D11-1</f>
        <v>-2.0321850397297947E-2</v>
      </c>
      <c r="G11" s="29">
        <f t="shared" si="0"/>
        <v>-1.9986216402480994E-2</v>
      </c>
      <c r="H11">
        <v>13631.47</v>
      </c>
      <c r="I11">
        <v>12991.49</v>
      </c>
      <c r="J11" s="29">
        <f t="shared" si="7"/>
        <v>-4.6948714995521335E-2</v>
      </c>
      <c r="K11">
        <f t="shared" si="5"/>
        <v>4</v>
      </c>
      <c r="L11">
        <f t="shared" si="6"/>
        <v>5</v>
      </c>
      <c r="N11" s="33">
        <v>883</v>
      </c>
      <c r="O11" s="33" t="s">
        <v>78</v>
      </c>
      <c r="P11" s="34">
        <v>3.9899999999999998E-2</v>
      </c>
    </row>
    <row r="12" spans="1:16">
      <c r="A12" s="1">
        <v>42412</v>
      </c>
      <c r="B12">
        <v>29.07</v>
      </c>
      <c r="C12" s="29">
        <f t="shared" si="1"/>
        <v>2.2151898734177111E-2</v>
      </c>
      <c r="D12" s="30">
        <f t="shared" ref="D12:D18" si="9">+E11*(1+J12)</f>
        <v>28.51586045942382</v>
      </c>
      <c r="E12">
        <v>28.52</v>
      </c>
      <c r="F12" s="29">
        <f t="shared" si="8"/>
        <v>1.94326782235692E-2</v>
      </c>
      <c r="G12" s="29">
        <f t="shared" si="0"/>
        <v>1.9284712482468436E-2</v>
      </c>
      <c r="H12">
        <v>12991.49</v>
      </c>
      <c r="I12">
        <v>12765.8</v>
      </c>
      <c r="J12" s="29">
        <f t="shared" si="7"/>
        <v>-1.7372141301729149E-2</v>
      </c>
      <c r="K12">
        <f t="shared" si="5"/>
        <v>5</v>
      </c>
      <c r="L12">
        <f t="shared" si="6"/>
        <v>1</v>
      </c>
      <c r="N12" s="33">
        <v>386</v>
      </c>
      <c r="O12" s="33" t="s">
        <v>86</v>
      </c>
      <c r="P12" s="34">
        <v>3.6400000000000002E-2</v>
      </c>
    </row>
    <row r="13" spans="1:16">
      <c r="A13" s="1">
        <v>42415</v>
      </c>
      <c r="B13">
        <v>29.07</v>
      </c>
      <c r="C13" s="29">
        <f t="shared" si="1"/>
        <v>0</v>
      </c>
      <c r="D13" s="30">
        <f t="shared" si="9"/>
        <v>29.74624963574551</v>
      </c>
      <c r="E13" s="38">
        <v>29.7462496357455</v>
      </c>
      <c r="F13" s="29">
        <f t="shared" si="8"/>
        <v>-2.2733946094934732E-2</v>
      </c>
      <c r="G13" s="29">
        <f t="shared" ref="G13:G41" si="10">+B13/E13-1</f>
        <v>-2.2733946094934399E-2</v>
      </c>
      <c r="H13">
        <v>12765.8</v>
      </c>
      <c r="I13">
        <v>13314.68</v>
      </c>
      <c r="J13" s="29">
        <f t="shared" si="7"/>
        <v>4.2996130285607004E-2</v>
      </c>
      <c r="K13">
        <f t="shared" si="5"/>
        <v>1</v>
      </c>
      <c r="L13">
        <f t="shared" si="6"/>
        <v>2</v>
      </c>
      <c r="N13" s="33">
        <v>2628</v>
      </c>
      <c r="O13" s="33" t="s">
        <v>79</v>
      </c>
      <c r="P13" s="34">
        <v>3.3700000000000001E-2</v>
      </c>
    </row>
    <row r="14" spans="1:16">
      <c r="A14" s="1">
        <v>42416</v>
      </c>
      <c r="B14">
        <v>30.29</v>
      </c>
      <c r="C14" s="29">
        <f t="shared" si="1"/>
        <v>4.1967664258685922E-2</v>
      </c>
      <c r="D14" s="30">
        <f t="shared" si="9"/>
        <v>30.301131617289933</v>
      </c>
      <c r="E14">
        <v>30.3</v>
      </c>
      <c r="F14" s="29">
        <f t="shared" si="8"/>
        <v>-3.6736638850742853E-4</v>
      </c>
      <c r="G14" s="29">
        <f t="shared" si="10"/>
        <v>-3.3003300330036733E-4</v>
      </c>
      <c r="H14">
        <v>13314.68</v>
      </c>
      <c r="I14">
        <v>13563.05</v>
      </c>
      <c r="J14" s="29">
        <f t="shared" si="7"/>
        <v>1.8653846731577328E-2</v>
      </c>
      <c r="K14">
        <f t="shared" si="5"/>
        <v>2</v>
      </c>
      <c r="L14">
        <f t="shared" si="6"/>
        <v>3</v>
      </c>
      <c r="N14" s="33">
        <v>857</v>
      </c>
      <c r="O14" s="33" t="s">
        <v>80</v>
      </c>
      <c r="P14" s="34">
        <v>3.2800000000000003E-2</v>
      </c>
    </row>
    <row r="15" spans="1:16">
      <c r="A15" s="1">
        <v>42417</v>
      </c>
      <c r="B15">
        <v>30.76</v>
      </c>
      <c r="C15" s="29">
        <f t="shared" si="1"/>
        <v>1.5516672169032741E-2</v>
      </c>
      <c r="D15" s="30">
        <f t="shared" si="9"/>
        <v>29.941575309388377</v>
      </c>
      <c r="E15">
        <v>29.94</v>
      </c>
      <c r="F15" s="29">
        <f t="shared" si="8"/>
        <v>2.7334055812187064E-2</v>
      </c>
      <c r="G15" s="29">
        <f t="shared" si="10"/>
        <v>2.73881095524382E-2</v>
      </c>
      <c r="H15">
        <v>13563.050000000001</v>
      </c>
      <c r="I15">
        <v>13402.61</v>
      </c>
      <c r="J15" s="29">
        <f t="shared" si="7"/>
        <v>-1.1829197709954609E-2</v>
      </c>
      <c r="K15">
        <f t="shared" si="5"/>
        <v>3</v>
      </c>
      <c r="L15">
        <f t="shared" si="6"/>
        <v>4</v>
      </c>
    </row>
    <row r="16" spans="1:16">
      <c r="A16" s="1">
        <v>42418</v>
      </c>
      <c r="B16">
        <v>30.47</v>
      </c>
      <c r="C16" s="29">
        <f t="shared" si="1"/>
        <v>-9.427828348504641E-3</v>
      </c>
      <c r="D16" s="30">
        <f t="shared" si="9"/>
        <v>30.851115700598612</v>
      </c>
      <c r="E16">
        <v>30.85</v>
      </c>
      <c r="F16" s="29">
        <f t="shared" si="8"/>
        <v>-1.2353384697565972E-2</v>
      </c>
      <c r="G16" s="29">
        <f t="shared" si="10"/>
        <v>-1.231766612641827E-2</v>
      </c>
      <c r="H16">
        <v>13402.61</v>
      </c>
      <c r="I16">
        <v>13810.47</v>
      </c>
      <c r="J16" s="29">
        <f t="shared" si="7"/>
        <v>3.0431386125538085E-2</v>
      </c>
      <c r="K16">
        <f t="shared" si="5"/>
        <v>4</v>
      </c>
      <c r="L16">
        <f t="shared" si="6"/>
        <v>5</v>
      </c>
      <c r="N16" s="33"/>
      <c r="O16" s="33"/>
      <c r="P16" s="34"/>
    </row>
    <row r="17" spans="1:16">
      <c r="A17" s="1">
        <v>42419</v>
      </c>
      <c r="B17">
        <v>30.46</v>
      </c>
      <c r="C17" s="29">
        <f t="shared" si="1"/>
        <v>-3.2819166393172061E-4</v>
      </c>
      <c r="D17" s="30">
        <f t="shared" si="9"/>
        <v>30.679694137853385</v>
      </c>
      <c r="E17">
        <v>30.68</v>
      </c>
      <c r="F17" s="29">
        <f t="shared" si="8"/>
        <v>-7.1608972653453007E-3</v>
      </c>
      <c r="G17" s="29">
        <f t="shared" si="10"/>
        <v>-7.1707953063885332E-3</v>
      </c>
      <c r="H17">
        <v>13810.47</v>
      </c>
      <c r="I17">
        <v>13734.23</v>
      </c>
      <c r="J17" s="29">
        <f t="shared" si="7"/>
        <v>-5.5204493402468691E-3</v>
      </c>
      <c r="K17">
        <f t="shared" si="5"/>
        <v>5</v>
      </c>
      <c r="L17">
        <f t="shared" si="6"/>
        <v>1</v>
      </c>
      <c r="N17" s="33"/>
      <c r="O17" s="33"/>
      <c r="P17" s="34"/>
    </row>
    <row r="18" spans="1:16">
      <c r="A18" s="1">
        <v>42422</v>
      </c>
      <c r="B18">
        <v>31.32</v>
      </c>
      <c r="C18" s="29">
        <f t="shared" si="1"/>
        <v>2.8233749179251477E-2</v>
      </c>
      <c r="D18" s="30">
        <f t="shared" si="9"/>
        <v>30.992781539263579</v>
      </c>
      <c r="E18">
        <v>30.99</v>
      </c>
      <c r="F18" s="29">
        <f t="shared" si="8"/>
        <v>1.0557892660324253E-2</v>
      </c>
      <c r="G18" s="29">
        <f t="shared" si="10"/>
        <v>1.0648596321394033E-2</v>
      </c>
      <c r="H18">
        <v>13734.23</v>
      </c>
      <c r="I18">
        <v>13874.25</v>
      </c>
      <c r="J18" s="29">
        <f t="shared" si="7"/>
        <v>1.0194965425801117E-2</v>
      </c>
      <c r="K18">
        <f t="shared" si="5"/>
        <v>1</v>
      </c>
      <c r="L18">
        <f t="shared" si="6"/>
        <v>2</v>
      </c>
      <c r="N18" s="33"/>
      <c r="O18" s="33"/>
      <c r="P18" s="34"/>
    </row>
    <row r="19" spans="1:16">
      <c r="A19" s="1">
        <v>42423</v>
      </c>
      <c r="B19">
        <v>30.54</v>
      </c>
      <c r="C19" s="29">
        <f t="shared" si="1"/>
        <v>-2.4904214559386961E-2</v>
      </c>
      <c r="D19" s="30">
        <f t="shared" ref="D19:D41" si="11">+E18*(1+J19)</f>
        <v>30.864447418779392</v>
      </c>
      <c r="E19">
        <v>30.86</v>
      </c>
      <c r="F19" s="29">
        <f t="shared" si="8"/>
        <v>-1.0512011259335985E-2</v>
      </c>
      <c r="G19" s="29">
        <f t="shared" si="10"/>
        <v>-1.0369410239792654E-2</v>
      </c>
      <c r="H19">
        <v>13874.25</v>
      </c>
      <c r="I19">
        <v>13818.04</v>
      </c>
      <c r="J19" s="29">
        <f t="shared" ref="J19:J41" si="12">+I19/H19-1</f>
        <v>-4.0513901652341477E-3</v>
      </c>
      <c r="K19">
        <f t="shared" si="5"/>
        <v>2</v>
      </c>
      <c r="L19">
        <f t="shared" si="6"/>
        <v>3</v>
      </c>
      <c r="N19" s="33"/>
      <c r="O19" s="33"/>
      <c r="P19" s="34"/>
    </row>
    <row r="20" spans="1:16">
      <c r="A20" s="1">
        <v>42424</v>
      </c>
      <c r="B20">
        <v>30.45</v>
      </c>
      <c r="C20" s="29">
        <f t="shared" si="1"/>
        <v>-2.9469548133594925E-3</v>
      </c>
      <c r="D20" s="30">
        <f t="shared" si="11"/>
        <v>30.493714434174457</v>
      </c>
      <c r="E20">
        <v>30.5</v>
      </c>
      <c r="F20" s="29">
        <f t="shared" si="8"/>
        <v>-1.433555569913314E-3</v>
      </c>
      <c r="G20" s="29">
        <f t="shared" si="10"/>
        <v>-1.6393442622950616E-3</v>
      </c>
      <c r="H20">
        <v>13818.04</v>
      </c>
      <c r="I20">
        <v>13654.03</v>
      </c>
      <c r="J20" s="29">
        <f t="shared" si="12"/>
        <v>-1.1869266552998803E-2</v>
      </c>
      <c r="K20">
        <f t="shared" si="5"/>
        <v>3</v>
      </c>
      <c r="L20">
        <f t="shared" si="6"/>
        <v>4</v>
      </c>
      <c r="N20" s="33"/>
      <c r="O20" s="33"/>
      <c r="P20" s="34"/>
    </row>
    <row r="21" spans="1:16">
      <c r="A21" s="1">
        <v>42425</v>
      </c>
      <c r="B21">
        <v>30.35</v>
      </c>
      <c r="C21" s="29">
        <f t="shared" si="1"/>
        <v>-3.2840722495893759E-3</v>
      </c>
      <c r="D21" s="30">
        <f t="shared" si="11"/>
        <v>29.853077076877668</v>
      </c>
      <c r="E21">
        <v>29.85</v>
      </c>
      <c r="F21" s="29">
        <f t="shared" si="8"/>
        <v>1.6645618200182843E-2</v>
      </c>
      <c r="G21" s="29">
        <f t="shared" si="10"/>
        <v>1.675041876046901E-2</v>
      </c>
      <c r="H21">
        <v>13654.03</v>
      </c>
      <c r="I21">
        <v>13364.42</v>
      </c>
      <c r="J21" s="29">
        <f t="shared" si="12"/>
        <v>-2.121058764335515E-2</v>
      </c>
      <c r="K21">
        <f t="shared" si="5"/>
        <v>4</v>
      </c>
      <c r="L21">
        <f t="shared" si="6"/>
        <v>5</v>
      </c>
    </row>
    <row r="22" spans="1:16">
      <c r="A22" s="1">
        <v>42426</v>
      </c>
      <c r="B22">
        <v>30.42</v>
      </c>
      <c r="C22" s="29">
        <f t="shared" si="1"/>
        <v>2.3064250411861664E-3</v>
      </c>
      <c r="D22" s="30">
        <f t="shared" si="11"/>
        <v>30.538355461740952</v>
      </c>
      <c r="E22">
        <v>30.54</v>
      </c>
      <c r="F22" s="29">
        <f t="shared" si="8"/>
        <v>-3.8756331161718949E-3</v>
      </c>
      <c r="G22" s="29">
        <f t="shared" si="10"/>
        <v>-3.9292730844793233E-3</v>
      </c>
      <c r="H22">
        <f>+I22-308.19</f>
        <v>13364.42</v>
      </c>
      <c r="I22">
        <v>13672.61</v>
      </c>
      <c r="J22" s="29">
        <f t="shared" si="12"/>
        <v>2.3060484480433852E-2</v>
      </c>
      <c r="K22">
        <f t="shared" si="5"/>
        <v>5</v>
      </c>
      <c r="L22">
        <f t="shared" si="6"/>
        <v>1</v>
      </c>
    </row>
    <row r="23" spans="1:16">
      <c r="A23" s="1">
        <v>42429</v>
      </c>
      <c r="B23">
        <v>30.28</v>
      </c>
      <c r="C23" s="29">
        <f t="shared" si="1"/>
        <v>-4.6022353714662012E-3</v>
      </c>
      <c r="D23" s="30">
        <f t="shared" si="11"/>
        <v>30.048817555682486</v>
      </c>
      <c r="E23">
        <v>30.04</v>
      </c>
      <c r="F23" s="29">
        <f t="shared" si="8"/>
        <v>7.6935621140206134E-3</v>
      </c>
      <c r="G23" s="29">
        <f t="shared" si="10"/>
        <v>7.9893475366179523E-3</v>
      </c>
      <c r="H23">
        <v>13672.61</v>
      </c>
      <c r="I23">
        <v>13452.71</v>
      </c>
      <c r="J23" s="29">
        <f t="shared" si="12"/>
        <v>-1.6083249650213238E-2</v>
      </c>
      <c r="K23">
        <f t="shared" si="5"/>
        <v>1</v>
      </c>
      <c r="L23">
        <f t="shared" si="6"/>
        <v>2</v>
      </c>
    </row>
    <row r="24" spans="1:16">
      <c r="A24" s="1">
        <v>42430</v>
      </c>
      <c r="B24">
        <v>31.37</v>
      </c>
      <c r="C24" s="29">
        <f t="shared" si="1"/>
        <v>3.5997357992074042E-2</v>
      </c>
      <c r="D24" s="30">
        <f t="shared" si="11"/>
        <v>30.667609039368276</v>
      </c>
      <c r="E24">
        <v>30.67</v>
      </c>
      <c r="F24" s="29">
        <f t="shared" si="8"/>
        <v>2.2903349254585148E-2</v>
      </c>
      <c r="G24" s="29">
        <f t="shared" si="10"/>
        <v>2.2823606129768415E-2</v>
      </c>
      <c r="H24">
        <v>13452.71</v>
      </c>
      <c r="I24">
        <v>13733.77</v>
      </c>
      <c r="J24" s="29">
        <f t="shared" si="12"/>
        <v>2.0892444719316838E-2</v>
      </c>
      <c r="K24">
        <f t="shared" si="5"/>
        <v>2</v>
      </c>
      <c r="L24">
        <f t="shared" si="6"/>
        <v>3</v>
      </c>
    </row>
    <row r="25" spans="1:16">
      <c r="A25" s="1">
        <v>42431</v>
      </c>
      <c r="B25">
        <v>32.049999999999997</v>
      </c>
      <c r="C25" s="29">
        <f t="shared" si="1"/>
        <v>2.1676761236850473E-2</v>
      </c>
      <c r="D25" s="30">
        <f t="shared" si="11"/>
        <v>31.762740332770974</v>
      </c>
      <c r="E25">
        <v>31.74</v>
      </c>
      <c r="F25" s="29">
        <f t="shared" si="8"/>
        <v>9.0439195176319487E-3</v>
      </c>
      <c r="G25" s="29">
        <f t="shared" si="10"/>
        <v>9.7668557025833991E-3</v>
      </c>
      <c r="H25">
        <v>13733.77</v>
      </c>
      <c r="I25">
        <v>14223.09</v>
      </c>
      <c r="J25" s="29">
        <f t="shared" si="12"/>
        <v>3.5628964224681203E-2</v>
      </c>
      <c r="K25">
        <f t="shared" si="5"/>
        <v>3</v>
      </c>
      <c r="L25">
        <f t="shared" si="6"/>
        <v>4</v>
      </c>
    </row>
    <row r="26" spans="1:16">
      <c r="A26" s="1">
        <v>42432</v>
      </c>
      <c r="B26">
        <v>32.08</v>
      </c>
      <c r="C26" s="29">
        <f t="shared" si="1"/>
        <v>9.3603744149772794E-4</v>
      </c>
      <c r="D26" s="30">
        <f t="shared" si="11"/>
        <v>31.766733959918174</v>
      </c>
      <c r="E26">
        <v>31.76</v>
      </c>
      <c r="F26" s="29">
        <f t="shared" si="8"/>
        <v>9.8614494167732492E-3</v>
      </c>
      <c r="G26" s="29">
        <f t="shared" si="10"/>
        <v>1.0075566750629594E-2</v>
      </c>
      <c r="H26">
        <f>+I26-11.97</f>
        <v>14211.43</v>
      </c>
      <c r="I26">
        <v>14223.4</v>
      </c>
      <c r="J26" s="29">
        <f t="shared" si="12"/>
        <v>8.4227977057893533E-4</v>
      </c>
      <c r="K26">
        <f t="shared" si="5"/>
        <v>4</v>
      </c>
      <c r="L26">
        <f t="shared" si="6"/>
        <v>5</v>
      </c>
    </row>
    <row r="27" spans="1:16">
      <c r="A27" s="1">
        <v>42433</v>
      </c>
      <c r="B27">
        <v>32.99</v>
      </c>
      <c r="C27" s="29">
        <f t="shared" si="1"/>
        <v>2.8366583541147294E-2</v>
      </c>
      <c r="D27" s="30">
        <f t="shared" si="11"/>
        <v>32.32098153746643</v>
      </c>
      <c r="E27">
        <v>32.32</v>
      </c>
      <c r="F27" s="29">
        <f t="shared" si="8"/>
        <v>2.0699200046200517E-2</v>
      </c>
      <c r="G27" s="29">
        <f t="shared" si="10"/>
        <v>2.0730198019802026E-2</v>
      </c>
      <c r="H27">
        <v>14223.4</v>
      </c>
      <c r="I27">
        <v>14474.63</v>
      </c>
      <c r="J27" s="29">
        <f t="shared" si="12"/>
        <v>1.7663146645668482E-2</v>
      </c>
      <c r="K27">
        <f t="shared" si="5"/>
        <v>5</v>
      </c>
      <c r="L27">
        <f t="shared" si="6"/>
        <v>1</v>
      </c>
    </row>
    <row r="28" spans="1:16">
      <c r="A28" s="1">
        <v>42436</v>
      </c>
      <c r="B28">
        <v>32.61</v>
      </c>
      <c r="C28" s="29">
        <f t="shared" si="1"/>
        <v>-1.1518642012731228E-2</v>
      </c>
      <c r="D28" s="30">
        <f t="shared" si="11"/>
        <v>32.515264680340707</v>
      </c>
      <c r="E28">
        <v>32.520000000000003</v>
      </c>
      <c r="F28" s="29">
        <f t="shared" si="8"/>
        <v>2.9135644624345147E-3</v>
      </c>
      <c r="G28" s="29">
        <f t="shared" si="10"/>
        <v>2.7675276752765487E-3</v>
      </c>
      <c r="H28">
        <v>14474.63</v>
      </c>
      <c r="I28">
        <v>14562.08</v>
      </c>
      <c r="J28" s="29">
        <f t="shared" si="12"/>
        <v>6.0416052085614513E-3</v>
      </c>
      <c r="K28">
        <f t="shared" si="5"/>
        <v>1</v>
      </c>
      <c r="L28">
        <f t="shared" si="6"/>
        <v>2</v>
      </c>
    </row>
    <row r="29" spans="1:16">
      <c r="A29" s="1">
        <v>42437</v>
      </c>
      <c r="B29">
        <v>31.86</v>
      </c>
      <c r="C29" s="29">
        <f t="shared" si="1"/>
        <v>-2.2999080036798514E-2</v>
      </c>
      <c r="D29" s="30">
        <f t="shared" si="11"/>
        <v>32.144018876424248</v>
      </c>
      <c r="E29">
        <v>32.159999999999997</v>
      </c>
      <c r="F29" s="29">
        <f t="shared" si="8"/>
        <v>-8.8358234704920546E-3</v>
      </c>
      <c r="G29" s="29">
        <f t="shared" si="10"/>
        <v>-9.3283582089551675E-3</v>
      </c>
      <c r="H29">
        <v>14562.08</v>
      </c>
      <c r="I29">
        <v>14393.72</v>
      </c>
      <c r="J29" s="29">
        <f t="shared" si="12"/>
        <v>-1.1561535165306114E-2</v>
      </c>
      <c r="K29">
        <f t="shared" si="5"/>
        <v>2</v>
      </c>
      <c r="L29">
        <f t="shared" si="6"/>
        <v>3</v>
      </c>
    </row>
    <row r="30" spans="1:16">
      <c r="A30" s="1">
        <v>42438</v>
      </c>
      <c r="B30">
        <v>31.98</v>
      </c>
      <c r="C30" s="29">
        <f t="shared" si="1"/>
        <v>3.7664783427495685E-3</v>
      </c>
      <c r="D30" s="30">
        <f t="shared" si="11"/>
        <v>31.954908754575111</v>
      </c>
      <c r="E30">
        <v>31.95</v>
      </c>
      <c r="F30" s="29">
        <f t="shared" si="8"/>
        <v>7.8520785703384277E-4</v>
      </c>
      <c r="G30" s="29">
        <f t="shared" si="10"/>
        <v>9.3896713615015948E-4</v>
      </c>
      <c r="H30">
        <v>14401.27</v>
      </c>
      <c r="I30">
        <v>14309.43</v>
      </c>
      <c r="J30" s="29">
        <f t="shared" si="12"/>
        <v>-6.377215342813547E-3</v>
      </c>
      <c r="K30">
        <f t="shared" si="5"/>
        <v>3</v>
      </c>
      <c r="L30">
        <f t="shared" si="6"/>
        <v>4</v>
      </c>
    </row>
    <row r="31" spans="1:16">
      <c r="A31" s="1">
        <v>42439</v>
      </c>
      <c r="B31">
        <v>31.73</v>
      </c>
      <c r="C31" s="29">
        <f t="shared" si="1"/>
        <v>-7.8173858661663154E-3</v>
      </c>
      <c r="D31" s="30">
        <f t="shared" si="11"/>
        <v>31.858656424469736</v>
      </c>
      <c r="E31">
        <v>31.87</v>
      </c>
      <c r="F31" s="29">
        <f t="shared" si="8"/>
        <v>-4.0383506057373175E-3</v>
      </c>
      <c r="G31" s="29">
        <f t="shared" si="10"/>
        <v>-4.3928459366174843E-3</v>
      </c>
      <c r="H31">
        <v>14309.43</v>
      </c>
      <c r="I31">
        <v>14268.52</v>
      </c>
      <c r="J31" s="29">
        <f t="shared" si="12"/>
        <v>-2.8589538507124423E-3</v>
      </c>
      <c r="K31">
        <f t="shared" si="5"/>
        <v>4</v>
      </c>
      <c r="L31">
        <f t="shared" si="6"/>
        <v>5</v>
      </c>
    </row>
    <row r="32" spans="1:16">
      <c r="A32" s="1">
        <v>42440</v>
      </c>
      <c r="B32">
        <v>32.86</v>
      </c>
      <c r="C32" s="29">
        <f t="shared" si="1"/>
        <v>3.5612984557201299E-2</v>
      </c>
      <c r="D32" s="30">
        <f t="shared" si="11"/>
        <v>32.451046565063031</v>
      </c>
      <c r="E32">
        <v>32.450000000000003</v>
      </c>
      <c r="F32" s="29">
        <f t="shared" si="8"/>
        <v>1.2602164744272004E-2</v>
      </c>
      <c r="G32" s="29">
        <f t="shared" si="10"/>
        <v>1.2634822804314272E-2</v>
      </c>
      <c r="H32">
        <f>I32-260.26</f>
        <v>14275.08</v>
      </c>
      <c r="I32">
        <v>14535.34</v>
      </c>
      <c r="J32" s="29">
        <f t="shared" si="12"/>
        <v>1.8231771730876423E-2</v>
      </c>
      <c r="K32">
        <f t="shared" si="5"/>
        <v>5</v>
      </c>
      <c r="L32">
        <f t="shared" si="6"/>
        <v>1</v>
      </c>
    </row>
    <row r="33" spans="1:12">
      <c r="A33" s="1">
        <v>42443</v>
      </c>
      <c r="B33">
        <v>32.9</v>
      </c>
      <c r="C33" s="29">
        <f t="shared" si="1"/>
        <v>1.2172854534389099E-3</v>
      </c>
      <c r="D33" s="30">
        <f t="shared" si="11"/>
        <v>32.936258628969121</v>
      </c>
      <c r="E33">
        <v>32.94</v>
      </c>
      <c r="F33" s="29">
        <f t="shared" si="8"/>
        <v>-1.1008727304937516E-3</v>
      </c>
      <c r="G33" s="29">
        <f t="shared" si="10"/>
        <v>-1.2143290831815312E-3</v>
      </c>
      <c r="H33">
        <v>14535.34</v>
      </c>
      <c r="I33">
        <v>14753.15</v>
      </c>
      <c r="J33" s="29">
        <f t="shared" si="12"/>
        <v>1.4984857595350398E-2</v>
      </c>
      <c r="K33">
        <f t="shared" si="5"/>
        <v>1</v>
      </c>
      <c r="L33">
        <f t="shared" si="6"/>
        <v>2</v>
      </c>
    </row>
    <row r="34" spans="1:12">
      <c r="A34" s="1">
        <v>42444</v>
      </c>
      <c r="B34">
        <v>32.700000000000003</v>
      </c>
      <c r="C34" s="29">
        <f t="shared" si="1"/>
        <v>-6.0790273556229346E-3</v>
      </c>
      <c r="D34" s="30">
        <f t="shared" si="11"/>
        <v>32.584837488943037</v>
      </c>
      <c r="E34">
        <v>32.58</v>
      </c>
      <c r="F34" s="29">
        <f t="shared" si="8"/>
        <v>3.5342361641681475E-3</v>
      </c>
      <c r="G34" s="29">
        <f t="shared" si="10"/>
        <v>3.6832412523022384E-3</v>
      </c>
      <c r="H34">
        <v>14753.15</v>
      </c>
      <c r="I34">
        <v>14594.08</v>
      </c>
      <c r="J34" s="29">
        <f t="shared" si="12"/>
        <v>-1.0782104160806272E-2</v>
      </c>
      <c r="K34">
        <f t="shared" si="5"/>
        <v>2</v>
      </c>
      <c r="L34">
        <f t="shared" si="6"/>
        <v>3</v>
      </c>
    </row>
    <row r="35" spans="1:12">
      <c r="A35" s="1">
        <v>42445</v>
      </c>
      <c r="B35">
        <v>33.07</v>
      </c>
      <c r="C35" s="29">
        <f t="shared" si="1"/>
        <v>1.1314984709480003E-2</v>
      </c>
      <c r="D35" s="30">
        <f t="shared" si="11"/>
        <v>32.426968154210478</v>
      </c>
      <c r="E35">
        <v>32.44</v>
      </c>
      <c r="F35" s="29">
        <f t="shared" si="8"/>
        <v>1.9830156267817145E-2</v>
      </c>
      <c r="G35" s="29">
        <f t="shared" si="10"/>
        <v>1.9420468557336701E-2</v>
      </c>
      <c r="H35">
        <v>14594.08</v>
      </c>
      <c r="I35">
        <v>14525.53</v>
      </c>
      <c r="J35" s="29">
        <f t="shared" si="12"/>
        <v>-4.6971100610657679E-3</v>
      </c>
      <c r="K35">
        <f t="shared" si="5"/>
        <v>3</v>
      </c>
      <c r="L35">
        <f t="shared" si="6"/>
        <v>4</v>
      </c>
    </row>
    <row r="36" spans="1:12">
      <c r="A36" s="1">
        <v>42446</v>
      </c>
      <c r="B36">
        <v>33.46</v>
      </c>
      <c r="C36" s="29">
        <f t="shared" si="1"/>
        <v>1.1793166011490719E-2</v>
      </c>
      <c r="D36" s="30">
        <f t="shared" si="11"/>
        <v>33.129319720166137</v>
      </c>
      <c r="E36">
        <v>33.130000000000003</v>
      </c>
      <c r="F36" s="29">
        <f t="shared" ref="F36:F41" si="13">+B36/D36-1</f>
        <v>9.9814992468008068E-3</v>
      </c>
      <c r="G36" s="29">
        <f t="shared" si="10"/>
        <v>9.9607606399032544E-3</v>
      </c>
      <c r="H36">
        <v>14530.05</v>
      </c>
      <c r="I36">
        <v>14838.8</v>
      </c>
      <c r="J36" s="29">
        <f t="shared" si="12"/>
        <v>2.1249066589585031E-2</v>
      </c>
      <c r="K36">
        <f t="shared" si="5"/>
        <v>4</v>
      </c>
      <c r="L36">
        <f t="shared" si="6"/>
        <v>5</v>
      </c>
    </row>
    <row r="37" spans="1:12">
      <c r="A37" s="1">
        <v>42447</v>
      </c>
      <c r="B37">
        <v>33.68</v>
      </c>
      <c r="C37" s="29">
        <f t="shared" si="1"/>
        <v>6.5750149432157734E-3</v>
      </c>
      <c r="D37" s="30">
        <f t="shared" si="11"/>
        <v>33.569164285521744</v>
      </c>
      <c r="E37">
        <v>33.57</v>
      </c>
      <c r="F37" s="29">
        <f t="shared" si="13"/>
        <v>3.3017120573972658E-3</v>
      </c>
      <c r="G37" s="29">
        <f t="shared" si="10"/>
        <v>3.2767351802203137E-3</v>
      </c>
      <c r="H37">
        <v>14838.8</v>
      </c>
      <c r="I37">
        <v>15035.5</v>
      </c>
      <c r="J37" s="29">
        <f t="shared" si="12"/>
        <v>1.3255788877806873E-2</v>
      </c>
      <c r="K37">
        <f t="shared" si="5"/>
        <v>5</v>
      </c>
      <c r="L37">
        <f t="shared" si="6"/>
        <v>1</v>
      </c>
    </row>
    <row r="38" spans="1:12">
      <c r="A38" s="1">
        <v>42450</v>
      </c>
      <c r="B38">
        <v>33.71</v>
      </c>
      <c r="C38" s="29">
        <f t="shared" si="1"/>
        <v>8.9073634204273056E-4</v>
      </c>
      <c r="D38" s="30">
        <f t="shared" si="11"/>
        <v>33.665917475308433</v>
      </c>
      <c r="E38">
        <v>33.64</v>
      </c>
      <c r="F38" s="29">
        <f t="shared" si="13"/>
        <v>1.309411060129273E-3</v>
      </c>
      <c r="G38" s="29">
        <f t="shared" si="10"/>
        <v>2.0808561236622669E-3</v>
      </c>
      <c r="H38">
        <v>15035.5</v>
      </c>
      <c r="I38">
        <v>15078.46</v>
      </c>
      <c r="J38" s="29">
        <f t="shared" si="12"/>
        <v>2.8572378703732859E-3</v>
      </c>
      <c r="K38">
        <f t="shared" si="5"/>
        <v>1</v>
      </c>
      <c r="L38">
        <f t="shared" si="6"/>
        <v>2</v>
      </c>
    </row>
    <row r="39" spans="1:12">
      <c r="A39" s="1">
        <v>42451</v>
      </c>
      <c r="B39">
        <v>33.44</v>
      </c>
      <c r="C39" s="29">
        <f t="shared" si="1"/>
        <v>-8.0094927321270326E-3</v>
      </c>
      <c r="D39" s="30">
        <f t="shared" si="11"/>
        <v>33.553974013427236</v>
      </c>
      <c r="E39">
        <v>33.549999999999997</v>
      </c>
      <c r="F39" s="29">
        <f t="shared" si="13"/>
        <v>-3.3967366542523303E-3</v>
      </c>
      <c r="G39" s="29">
        <f t="shared" si="10"/>
        <v>-3.2786885245901232E-3</v>
      </c>
      <c r="H39">
        <f>+I39+38.54</f>
        <v>15070.86</v>
      </c>
      <c r="I39">
        <v>15032.32</v>
      </c>
      <c r="J39" s="29">
        <f t="shared" si="12"/>
        <v>-2.5572528707719089E-3</v>
      </c>
      <c r="K39">
        <f t="shared" si="5"/>
        <v>2</v>
      </c>
      <c r="L39">
        <f t="shared" si="6"/>
        <v>3</v>
      </c>
    </row>
    <row r="40" spans="1:12">
      <c r="A40" s="1">
        <v>42452</v>
      </c>
      <c r="B40">
        <v>32.97</v>
      </c>
      <c r="C40" s="29">
        <f t="shared" si="1"/>
        <v>-1.4055023923444931E-2</v>
      </c>
      <c r="D40" s="30">
        <f t="shared" si="11"/>
        <v>33.478672595520415</v>
      </c>
      <c r="E40">
        <v>33.479999999999997</v>
      </c>
      <c r="F40" s="29">
        <f t="shared" si="13"/>
        <v>-1.5193929629948255E-2</v>
      </c>
      <c r="G40" s="29">
        <f t="shared" si="10"/>
        <v>-1.5232974910394215E-2</v>
      </c>
      <c r="H40">
        <v>15028.2</v>
      </c>
      <c r="I40">
        <v>14996.25</v>
      </c>
      <c r="J40" s="29">
        <f t="shared" si="12"/>
        <v>-2.1260031141454583E-3</v>
      </c>
      <c r="K40">
        <f t="shared" si="5"/>
        <v>3</v>
      </c>
      <c r="L40">
        <f t="shared" si="6"/>
        <v>4</v>
      </c>
    </row>
    <row r="41" spans="1:12">
      <c r="A41" s="1">
        <v>42453</v>
      </c>
      <c r="B41">
        <v>32.74</v>
      </c>
      <c r="C41" s="29">
        <f t="shared" si="1"/>
        <v>-6.9760388231724368E-3</v>
      </c>
      <c r="D41" s="30">
        <f t="shared" si="11"/>
        <v>32.917864186046508</v>
      </c>
      <c r="E41">
        <v>32.909999999999997</v>
      </c>
      <c r="F41" s="29">
        <f t="shared" si="13"/>
        <v>-5.403272370322898E-3</v>
      </c>
      <c r="G41" s="29">
        <f t="shared" si="10"/>
        <v>-5.1656031601334806E-3</v>
      </c>
      <c r="H41">
        <v>14996.25</v>
      </c>
      <c r="I41">
        <v>14744.46</v>
      </c>
      <c r="J41" s="29">
        <f t="shared" si="12"/>
        <v>-1.6790197549387376E-2</v>
      </c>
      <c r="K41">
        <f t="shared" si="5"/>
        <v>4</v>
      </c>
      <c r="L41">
        <f t="shared" si="6"/>
        <v>5</v>
      </c>
    </row>
    <row r="42" spans="1:12">
      <c r="A42" s="1">
        <v>42454</v>
      </c>
      <c r="B42">
        <v>32.74</v>
      </c>
      <c r="C42" s="29">
        <f t="shared" ref="C42:C93" si="14">B42/B41-1</f>
        <v>0</v>
      </c>
      <c r="D42" s="30">
        <f t="shared" ref="D42:D58" si="15">+E41*(1+J42)</f>
        <v>32.909999999999997</v>
      </c>
      <c r="E42">
        <v>32.909999999999997</v>
      </c>
      <c r="F42" s="29">
        <f>+B42/D42-1</f>
        <v>-5.1656031601334806E-3</v>
      </c>
      <c r="G42" s="29">
        <f t="shared" ref="G42:G78" si="16">+B42/E42-1</f>
        <v>-5.1656031601334806E-3</v>
      </c>
      <c r="H42">
        <v>14744.46</v>
      </c>
      <c r="I42">
        <v>14744.46</v>
      </c>
      <c r="J42" s="29">
        <f t="shared" ref="J42:J47" si="17">+I42/H42-1</f>
        <v>0</v>
      </c>
      <c r="K42">
        <f t="shared" si="5"/>
        <v>5</v>
      </c>
      <c r="L42">
        <f t="shared" si="6"/>
        <v>1</v>
      </c>
    </row>
    <row r="43" spans="1:12">
      <c r="A43" s="1">
        <v>42457</v>
      </c>
      <c r="B43">
        <v>33.01</v>
      </c>
      <c r="C43" s="29">
        <f t="shared" si="14"/>
        <v>8.2467929138667628E-3</v>
      </c>
      <c r="D43" s="30">
        <f t="shared" si="15"/>
        <v>32.909999999999997</v>
      </c>
      <c r="E43">
        <v>32.92</v>
      </c>
      <c r="F43" s="29">
        <f>+B43/D43-1</f>
        <v>3.0385900941962696E-3</v>
      </c>
      <c r="G43" s="29">
        <f t="shared" si="16"/>
        <v>2.7339003645199256E-3</v>
      </c>
      <c r="H43">
        <v>14744.46</v>
      </c>
      <c r="I43">
        <v>14744.46</v>
      </c>
      <c r="J43" s="29">
        <f t="shared" si="17"/>
        <v>0</v>
      </c>
      <c r="K43">
        <f t="shared" si="5"/>
        <v>1</v>
      </c>
      <c r="L43">
        <f t="shared" si="6"/>
        <v>2</v>
      </c>
    </row>
    <row r="44" spans="1:12">
      <c r="A44" s="1">
        <v>42458</v>
      </c>
      <c r="B44">
        <v>33.340000000000003</v>
      </c>
      <c r="C44" s="29">
        <f t="shared" si="14"/>
        <v>9.9969706149654058E-3</v>
      </c>
      <c r="D44" s="30">
        <f t="shared" si="15"/>
        <v>32.929288044458737</v>
      </c>
      <c r="E44">
        <v>32.92</v>
      </c>
      <c r="F44" s="29">
        <f>+B44/D44-1</f>
        <v>1.247254283137722E-2</v>
      </c>
      <c r="G44" s="29">
        <f t="shared" si="16"/>
        <v>1.2758201701093652E-2</v>
      </c>
      <c r="H44">
        <v>14744.46</v>
      </c>
      <c r="I44">
        <v>14748.62</v>
      </c>
      <c r="J44" s="29">
        <f t="shared" si="17"/>
        <v>2.8213986812675174E-4</v>
      </c>
      <c r="K44">
        <f t="shared" si="5"/>
        <v>2</v>
      </c>
      <c r="L44">
        <f t="shared" si="6"/>
        <v>3</v>
      </c>
    </row>
    <row r="45" spans="1:12">
      <c r="A45" s="1">
        <v>42459</v>
      </c>
      <c r="B45">
        <v>33.840000000000003</v>
      </c>
      <c r="C45" s="29">
        <f t="shared" si="14"/>
        <v>1.4997000599880073E-2</v>
      </c>
      <c r="D45" s="30">
        <f t="shared" si="15"/>
        <v>33.73702808805163</v>
      </c>
      <c r="E45">
        <v>33.74</v>
      </c>
      <c r="F45" s="29">
        <f t="shared" ref="F45:F66" si="18">+B45/D45-1</f>
        <v>3.0521927325555254E-3</v>
      </c>
      <c r="G45" s="29">
        <f t="shared" si="16"/>
        <v>2.9638411381149865E-3</v>
      </c>
      <c r="H45">
        <v>14748.62</v>
      </c>
      <c r="I45">
        <v>15114.66</v>
      </c>
      <c r="J45" s="29">
        <f t="shared" si="17"/>
        <v>2.4818593197194039E-2</v>
      </c>
      <c r="K45">
        <f t="shared" si="5"/>
        <v>3</v>
      </c>
      <c r="L45">
        <f t="shared" si="6"/>
        <v>4</v>
      </c>
    </row>
    <row r="46" spans="1:12">
      <c r="A46" s="1">
        <v>42460</v>
      </c>
      <c r="B46">
        <v>33.770000000000003</v>
      </c>
      <c r="C46" s="29">
        <f t="shared" si="14"/>
        <v>-2.068557919621794E-3</v>
      </c>
      <c r="D46" s="30">
        <f t="shared" si="15"/>
        <v>33.856502164124102</v>
      </c>
      <c r="E46">
        <v>33.85</v>
      </c>
      <c r="F46" s="29">
        <f t="shared" si="18"/>
        <v>-2.5549645886266958E-3</v>
      </c>
      <c r="G46" s="29">
        <f t="shared" si="16"/>
        <v>-2.3633677991137247E-3</v>
      </c>
      <c r="H46">
        <v>15114.66</v>
      </c>
      <c r="I46">
        <v>15166.85</v>
      </c>
      <c r="J46" s="29">
        <f t="shared" si="17"/>
        <v>3.4529390671043103E-3</v>
      </c>
      <c r="K46">
        <f t="shared" si="5"/>
        <v>4</v>
      </c>
      <c r="L46">
        <f t="shared" si="6"/>
        <v>5</v>
      </c>
    </row>
    <row r="47" spans="1:12">
      <c r="A47" s="1">
        <v>42461</v>
      </c>
      <c r="B47">
        <v>33.58</v>
      </c>
      <c r="C47" s="29">
        <f t="shared" si="14"/>
        <v>-5.6262955285758531E-3</v>
      </c>
      <c r="D47" s="30">
        <f t="shared" si="15"/>
        <v>33.360624190257042</v>
      </c>
      <c r="E47">
        <v>33.36</v>
      </c>
      <c r="F47" s="29">
        <f t="shared" si="18"/>
        <v>6.5758904417330122E-3</v>
      </c>
      <c r="G47" s="29">
        <f t="shared" si="16"/>
        <v>6.5947242206234602E-3</v>
      </c>
      <c r="H47">
        <v>15166.85</v>
      </c>
      <c r="I47">
        <v>14947.58</v>
      </c>
      <c r="J47" s="29">
        <f t="shared" si="17"/>
        <v>-1.4457187880146494E-2</v>
      </c>
      <c r="K47">
        <f t="shared" si="5"/>
        <v>5</v>
      </c>
      <c r="L47">
        <f t="shared" si="6"/>
        <v>1</v>
      </c>
    </row>
    <row r="48" spans="1:12">
      <c r="A48" s="1">
        <v>42464</v>
      </c>
      <c r="B48">
        <v>33.17</v>
      </c>
      <c r="C48" s="29">
        <f t="shared" si="14"/>
        <v>-1.2209648600357226E-2</v>
      </c>
      <c r="D48" s="30">
        <f t="shared" si="15"/>
        <v>33.36</v>
      </c>
      <c r="E48">
        <v>33.36</v>
      </c>
      <c r="F48" s="29">
        <f t="shared" si="18"/>
        <v>-5.6954436450838974E-3</v>
      </c>
      <c r="G48" s="29">
        <f t="shared" si="16"/>
        <v>-5.6954436450838974E-3</v>
      </c>
      <c r="H48">
        <v>14947.58</v>
      </c>
      <c r="I48">
        <v>14947.58</v>
      </c>
      <c r="J48" s="29">
        <f t="shared" ref="J48:J72" si="19">+I48/H48-1</f>
        <v>0</v>
      </c>
      <c r="K48">
        <f t="shared" si="5"/>
        <v>1</v>
      </c>
      <c r="L48">
        <f t="shared" si="6"/>
        <v>2</v>
      </c>
    </row>
    <row r="49" spans="1:12">
      <c r="A49" s="1">
        <v>42465</v>
      </c>
      <c r="B49">
        <v>32.42</v>
      </c>
      <c r="C49" s="29">
        <f t="shared" si="14"/>
        <v>-2.2610792885137121E-2</v>
      </c>
      <c r="D49" s="30">
        <f t="shared" si="15"/>
        <v>32.79830072827842</v>
      </c>
      <c r="E49">
        <v>32.799999999999997</v>
      </c>
      <c r="F49" s="29">
        <f t="shared" si="18"/>
        <v>-1.1534156339759738E-2</v>
      </c>
      <c r="G49" s="29">
        <f t="shared" si="16"/>
        <v>-1.1585365853658436E-2</v>
      </c>
      <c r="H49">
        <v>14947.58</v>
      </c>
      <c r="I49">
        <v>14695.9</v>
      </c>
      <c r="J49" s="29">
        <f t="shared" si="19"/>
        <v>-1.6837508145131186E-2</v>
      </c>
      <c r="K49">
        <f t="shared" si="5"/>
        <v>2</v>
      </c>
      <c r="L49">
        <f t="shared" si="6"/>
        <v>3</v>
      </c>
    </row>
    <row r="50" spans="1:12">
      <c r="A50" s="1">
        <v>42466</v>
      </c>
      <c r="B50">
        <v>33.03</v>
      </c>
      <c r="C50" s="29">
        <f t="shared" si="14"/>
        <v>1.8815545959284474E-2</v>
      </c>
      <c r="D50" s="30">
        <f t="shared" si="15"/>
        <v>32.838388938411391</v>
      </c>
      <c r="E50">
        <v>32.83</v>
      </c>
      <c r="F50" s="29">
        <f t="shared" si="18"/>
        <v>5.8349714399197339E-3</v>
      </c>
      <c r="G50" s="29">
        <f t="shared" si="16"/>
        <v>6.0919890344197647E-3</v>
      </c>
      <c r="H50">
        <v>14695.9</v>
      </c>
      <c r="I50">
        <v>14713.1</v>
      </c>
      <c r="J50" s="29">
        <f t="shared" si="19"/>
        <v>1.1703944637619923E-3</v>
      </c>
      <c r="K50">
        <f t="shared" si="5"/>
        <v>3</v>
      </c>
      <c r="L50">
        <f t="shared" si="6"/>
        <v>4</v>
      </c>
    </row>
    <row r="51" spans="1:12">
      <c r="A51" s="1">
        <v>42467</v>
      </c>
      <c r="B51">
        <v>32.4</v>
      </c>
      <c r="C51" s="29">
        <f t="shared" si="14"/>
        <v>-1.9073569482288888E-2</v>
      </c>
      <c r="D51" s="30">
        <f t="shared" si="15"/>
        <v>32.898145271900553</v>
      </c>
      <c r="E51">
        <v>32.9</v>
      </c>
      <c r="F51" s="29">
        <f t="shared" si="18"/>
        <v>-1.5142047303379091E-2</v>
      </c>
      <c r="G51" s="29">
        <f t="shared" si="16"/>
        <v>-1.5197568389057725E-2</v>
      </c>
      <c r="H51">
        <v>14713.1</v>
      </c>
      <c r="I51">
        <v>14743.64</v>
      </c>
      <c r="J51" s="29">
        <f t="shared" si="19"/>
        <v>2.0757012458285651E-3</v>
      </c>
      <c r="K51">
        <f t="shared" si="5"/>
        <v>4</v>
      </c>
      <c r="L51">
        <f t="shared" si="6"/>
        <v>5</v>
      </c>
    </row>
    <row r="52" spans="1:12">
      <c r="A52" s="1">
        <v>42468</v>
      </c>
      <c r="B52">
        <v>32.82</v>
      </c>
      <c r="C52" s="29">
        <f t="shared" si="14"/>
        <v>1.2962962962963065E-2</v>
      </c>
      <c r="D52" s="30">
        <f t="shared" si="15"/>
        <v>33.069971119750619</v>
      </c>
      <c r="E52">
        <v>33.07</v>
      </c>
      <c r="F52" s="29">
        <f t="shared" si="18"/>
        <v>-7.5588550968321844E-3</v>
      </c>
      <c r="G52" s="29">
        <f t="shared" si="16"/>
        <v>-7.5597218022376289E-3</v>
      </c>
      <c r="H52">
        <v>14743.64</v>
      </c>
      <c r="I52">
        <v>14819.81</v>
      </c>
      <c r="J52" s="29">
        <f t="shared" si="19"/>
        <v>5.1662954331495037E-3</v>
      </c>
      <c r="K52">
        <f t="shared" si="5"/>
        <v>5</v>
      </c>
      <c r="L52">
        <f t="shared" si="6"/>
        <v>1</v>
      </c>
    </row>
    <row r="53" spans="1:12">
      <c r="A53" s="1">
        <v>42471</v>
      </c>
      <c r="B53">
        <v>33.21</v>
      </c>
      <c r="C53" s="29">
        <f t="shared" si="14"/>
        <v>1.1882998171846459E-2</v>
      </c>
      <c r="D53" s="30">
        <f t="shared" si="15"/>
        <v>33.355829325747095</v>
      </c>
      <c r="E53">
        <v>33.36</v>
      </c>
      <c r="F53" s="29">
        <f t="shared" si="18"/>
        <v>-4.3719292457984338E-3</v>
      </c>
      <c r="G53" s="29">
        <f t="shared" si="16"/>
        <v>-4.4964028776978138E-3</v>
      </c>
      <c r="H53">
        <v>14819.81</v>
      </c>
      <c r="I53">
        <v>14947.9</v>
      </c>
      <c r="J53" s="29">
        <f t="shared" si="19"/>
        <v>8.6431607422767787E-3</v>
      </c>
      <c r="K53">
        <f t="shared" si="5"/>
        <v>1</v>
      </c>
      <c r="L53">
        <f t="shared" si="6"/>
        <v>2</v>
      </c>
    </row>
    <row r="54" spans="1:12">
      <c r="A54" s="1">
        <v>42472</v>
      </c>
      <c r="B54">
        <v>33.67</v>
      </c>
      <c r="C54" s="29">
        <f t="shared" si="14"/>
        <v>1.3851249623607398E-2</v>
      </c>
      <c r="D54" s="30">
        <f t="shared" si="15"/>
        <v>33.482590116337413</v>
      </c>
      <c r="E54">
        <v>33.479999999999997</v>
      </c>
      <c r="F54" s="29">
        <f t="shared" si="18"/>
        <v>5.5972337567500308E-3</v>
      </c>
      <c r="G54" s="29">
        <f t="shared" si="16"/>
        <v>5.675029868578374E-3</v>
      </c>
      <c r="H54">
        <v>14947.9</v>
      </c>
      <c r="I54">
        <v>15002.83</v>
      </c>
      <c r="J54" s="29">
        <f t="shared" si="19"/>
        <v>3.6747636791789606E-3</v>
      </c>
      <c r="K54">
        <f t="shared" si="5"/>
        <v>2</v>
      </c>
      <c r="L54">
        <f t="shared" si="6"/>
        <v>3</v>
      </c>
    </row>
    <row r="55" spans="1:12">
      <c r="A55" s="1">
        <v>42473</v>
      </c>
      <c r="B55">
        <v>34.99</v>
      </c>
      <c r="C55" s="29">
        <f t="shared" si="14"/>
        <v>3.9204039204039143E-2</v>
      </c>
      <c r="D55" s="30">
        <f t="shared" si="15"/>
        <v>34.721784436669616</v>
      </c>
      <c r="E55">
        <v>34.72</v>
      </c>
      <c r="F55" s="29">
        <f t="shared" si="18"/>
        <v>7.7247056187332852E-3</v>
      </c>
      <c r="G55" s="29">
        <f t="shared" si="16"/>
        <v>7.7764976958525356E-3</v>
      </c>
      <c r="H55">
        <v>15002.83</v>
      </c>
      <c r="I55">
        <v>15559.29</v>
      </c>
      <c r="J55" s="29">
        <f t="shared" si="19"/>
        <v>3.7090335623345849E-2</v>
      </c>
      <c r="K55">
        <f t="shared" si="5"/>
        <v>3</v>
      </c>
      <c r="L55">
        <f t="shared" si="6"/>
        <v>4</v>
      </c>
    </row>
    <row r="56" spans="1:12">
      <c r="A56" s="1">
        <v>42474</v>
      </c>
      <c r="B56">
        <v>34.72</v>
      </c>
      <c r="C56" s="29">
        <f t="shared" si="14"/>
        <v>-7.7164904258359979E-3</v>
      </c>
      <c r="D56" s="30">
        <f t="shared" si="15"/>
        <v>34.879460438104822</v>
      </c>
      <c r="F56" s="29">
        <f t="shared" si="18"/>
        <v>-4.5717575932057164E-3</v>
      </c>
      <c r="H56">
        <v>15559.29</v>
      </c>
      <c r="I56">
        <v>15630.75</v>
      </c>
      <c r="J56" s="29">
        <f t="shared" si="19"/>
        <v>4.592754553710332E-3</v>
      </c>
      <c r="K56">
        <f t="shared" si="5"/>
        <v>4</v>
      </c>
      <c r="L56">
        <f t="shared" si="6"/>
        <v>5</v>
      </c>
    </row>
    <row r="57" spans="1:12">
      <c r="A57" s="1">
        <v>42475</v>
      </c>
      <c r="B57">
        <v>34.479999999999997</v>
      </c>
      <c r="C57" s="29">
        <f t="shared" si="14"/>
        <v>-6.9124423963133896E-3</v>
      </c>
      <c r="D57" s="30"/>
      <c r="E57">
        <v>34.83</v>
      </c>
      <c r="G57" s="29">
        <f t="shared" si="16"/>
        <v>-1.0048808498420936E-2</v>
      </c>
      <c r="H57">
        <v>15630.75</v>
      </c>
      <c r="I57">
        <v>15611.66</v>
      </c>
      <c r="J57" s="29">
        <f t="shared" si="19"/>
        <v>-1.2213105577147942E-3</v>
      </c>
      <c r="K57">
        <f t="shared" si="5"/>
        <v>5</v>
      </c>
      <c r="L57">
        <f t="shared" si="6"/>
        <v>1</v>
      </c>
    </row>
    <row r="58" spans="1:12">
      <c r="A58" s="1">
        <v>42478</v>
      </c>
      <c r="B58">
        <v>34.700000000000003</v>
      </c>
      <c r="C58" s="29">
        <f t="shared" si="14"/>
        <v>6.3805104408354296E-3</v>
      </c>
      <c r="D58" s="30">
        <f t="shared" si="15"/>
        <v>34.480175317679219</v>
      </c>
      <c r="E58">
        <v>34.479999999999997</v>
      </c>
      <c r="F58" s="29">
        <f t="shared" si="18"/>
        <v>6.3753934049191052E-3</v>
      </c>
      <c r="G58" s="29">
        <f t="shared" si="16"/>
        <v>6.3805104408354296E-3</v>
      </c>
      <c r="H58">
        <v>15611.66</v>
      </c>
      <c r="I58">
        <v>15454.86</v>
      </c>
      <c r="J58" s="29">
        <f t="shared" si="19"/>
        <v>-1.0043774973321207E-2</v>
      </c>
      <c r="K58">
        <f t="shared" si="5"/>
        <v>1</v>
      </c>
      <c r="L58">
        <f t="shared" si="6"/>
        <v>2</v>
      </c>
    </row>
    <row r="59" spans="1:12">
      <c r="A59" s="1">
        <v>42479</v>
      </c>
      <c r="B59">
        <v>35.119999999999997</v>
      </c>
      <c r="C59" s="29">
        <f t="shared" si="14"/>
        <v>1.2103746397694293E-2</v>
      </c>
      <c r="D59" s="30">
        <f>+E58*(1+J59)</f>
        <v>34.907082898195128</v>
      </c>
      <c r="F59" s="29">
        <f t="shared" si="18"/>
        <v>6.0995386645694705E-3</v>
      </c>
      <c r="G59" s="29"/>
      <c r="H59">
        <v>15454.86</v>
      </c>
      <c r="I59">
        <v>15646.29</v>
      </c>
      <c r="J59" s="29">
        <f t="shared" si="19"/>
        <v>1.2386394959255531E-2</v>
      </c>
      <c r="K59">
        <f t="shared" si="5"/>
        <v>2</v>
      </c>
      <c r="L59">
        <f t="shared" si="6"/>
        <v>3</v>
      </c>
    </row>
    <row r="60" spans="1:12">
      <c r="A60" s="1">
        <v>42480</v>
      </c>
      <c r="B60">
        <v>34.72</v>
      </c>
      <c r="C60" s="29">
        <f t="shared" si="14"/>
        <v>-1.1389521640091105E-2</v>
      </c>
      <c r="E60">
        <v>34.46</v>
      </c>
      <c r="G60" s="29">
        <f t="shared" si="16"/>
        <v>7.5449796865931784E-3</v>
      </c>
      <c r="K60">
        <f t="shared" si="5"/>
        <v>3</v>
      </c>
      <c r="L60">
        <f t="shared" si="6"/>
        <v>4</v>
      </c>
    </row>
    <row r="61" spans="1:12">
      <c r="A61" s="1">
        <v>42481</v>
      </c>
      <c r="B61">
        <v>34.479999999999997</v>
      </c>
      <c r="C61" s="29">
        <f t="shared" si="14"/>
        <v>-6.9124423963133896E-3</v>
      </c>
      <c r="D61">
        <v>34.46</v>
      </c>
      <c r="F61" s="29">
        <f t="shared" si="18"/>
        <v>5.8038305281482572E-4</v>
      </c>
      <c r="H61">
        <v>15446.28</v>
      </c>
      <c r="I61">
        <v>15692.3</v>
      </c>
      <c r="J61" s="29">
        <f t="shared" si="19"/>
        <v>1.5927459556605017E-2</v>
      </c>
      <c r="K61">
        <f t="shared" si="5"/>
        <v>4</v>
      </c>
      <c r="L61">
        <f t="shared" si="6"/>
        <v>5</v>
      </c>
    </row>
    <row r="62" spans="1:12">
      <c r="A62" s="1">
        <v>42482</v>
      </c>
      <c r="B62">
        <v>34.35</v>
      </c>
      <c r="C62" s="29">
        <f t="shared" si="14"/>
        <v>-3.7703016241298348E-3</v>
      </c>
      <c r="E62">
        <v>34.6</v>
      </c>
      <c r="G62" s="29">
        <f t="shared" si="16"/>
        <v>-7.225433526011571E-3</v>
      </c>
      <c r="H62">
        <v>15692.3</v>
      </c>
      <c r="I62">
        <v>15509.02</v>
      </c>
      <c r="J62" s="29">
        <f t="shared" si="19"/>
        <v>-1.1679613568437941E-2</v>
      </c>
      <c r="K62">
        <f t="shared" si="5"/>
        <v>5</v>
      </c>
      <c r="L62">
        <f t="shared" si="6"/>
        <v>1</v>
      </c>
    </row>
    <row r="63" spans="1:12">
      <c r="A63" s="1">
        <v>42485</v>
      </c>
      <c r="B63">
        <v>33.94</v>
      </c>
      <c r="C63" s="29">
        <f t="shared" si="14"/>
        <v>-1.1935953420669665E-2</v>
      </c>
      <c r="D63" s="30">
        <f>+E62*(1+J63)</f>
        <v>34.106801719257568</v>
      </c>
      <c r="E63">
        <v>34.1</v>
      </c>
      <c r="F63" s="29">
        <f t="shared" si="18"/>
        <v>-4.8905705269747246E-3</v>
      </c>
      <c r="G63" s="29">
        <f t="shared" si="16"/>
        <v>-4.6920821114370126E-3</v>
      </c>
      <c r="H63">
        <v>15509.02</v>
      </c>
      <c r="I63">
        <v>15287.95</v>
      </c>
      <c r="J63" s="29">
        <f t="shared" si="19"/>
        <v>-1.4254285570590497E-2</v>
      </c>
      <c r="K63">
        <f t="shared" si="5"/>
        <v>1</v>
      </c>
      <c r="L63">
        <f t="shared" si="6"/>
        <v>2</v>
      </c>
    </row>
    <row r="64" spans="1:12">
      <c r="A64" s="1">
        <v>42486</v>
      </c>
      <c r="B64">
        <v>34.14</v>
      </c>
      <c r="C64" s="29">
        <f t="shared" si="14"/>
        <v>5.8927519151443786E-3</v>
      </c>
      <c r="D64" s="30">
        <f>+E63*(1+J64)</f>
        <v>34.224752697385853</v>
      </c>
      <c r="E64">
        <v>34.229999999999997</v>
      </c>
      <c r="F64" s="29">
        <f t="shared" si="18"/>
        <v>-2.4763567507771755E-3</v>
      </c>
      <c r="G64" s="29">
        <f t="shared" si="16"/>
        <v>-2.6292725679227802E-3</v>
      </c>
      <c r="H64">
        <v>15287.95</v>
      </c>
      <c r="I64">
        <v>15343.88</v>
      </c>
      <c r="J64" s="29">
        <f t="shared" si="19"/>
        <v>3.6584368734853268E-3</v>
      </c>
      <c r="K64">
        <f t="shared" si="5"/>
        <v>2</v>
      </c>
      <c r="L64">
        <f t="shared" si="6"/>
        <v>3</v>
      </c>
    </row>
    <row r="65" spans="1:12">
      <c r="A65" s="1">
        <v>42487</v>
      </c>
      <c r="B65">
        <v>34.39</v>
      </c>
      <c r="C65" s="29">
        <f t="shared" si="14"/>
        <v>7.3227885178674956E-3</v>
      </c>
      <c r="D65" s="30">
        <f>+E64*(1+J65)</f>
        <v>34.233658605254995</v>
      </c>
      <c r="E65">
        <v>34.229999999999997</v>
      </c>
      <c r="F65" s="29">
        <f t="shared" si="18"/>
        <v>4.5668912150980123E-3</v>
      </c>
      <c r="G65" s="29">
        <f t="shared" si="16"/>
        <v>4.6742623429740782E-3</v>
      </c>
      <c r="H65">
        <v>15343.88</v>
      </c>
      <c r="I65">
        <v>15345.52</v>
      </c>
      <c r="J65" s="29">
        <f t="shared" si="19"/>
        <v>1.0688300482031288E-4</v>
      </c>
      <c r="K65">
        <f t="shared" si="5"/>
        <v>3</v>
      </c>
      <c r="L65">
        <f t="shared" si="6"/>
        <v>4</v>
      </c>
    </row>
    <row r="66" spans="1:12">
      <c r="A66" s="1">
        <v>42488</v>
      </c>
      <c r="B66">
        <v>34.07</v>
      </c>
      <c r="C66" s="29">
        <f t="shared" si="14"/>
        <v>-9.3050305321313864E-3</v>
      </c>
      <c r="D66" s="30">
        <f>+E65*(1+J66)</f>
        <v>34.310079202268803</v>
      </c>
      <c r="F66" s="29">
        <f t="shared" si="18"/>
        <v>-6.9973374544972655E-3</v>
      </c>
      <c r="G66" s="29"/>
      <c r="H66">
        <v>15345.52</v>
      </c>
      <c r="I66">
        <v>15381.42</v>
      </c>
      <c r="J66" s="29">
        <f t="shared" si="19"/>
        <v>2.3394449976279486E-3</v>
      </c>
      <c r="K66">
        <f t="shared" si="5"/>
        <v>4</v>
      </c>
      <c r="L66">
        <f t="shared" si="6"/>
        <v>5</v>
      </c>
    </row>
    <row r="67" spans="1:12">
      <c r="A67" s="1">
        <v>42489</v>
      </c>
      <c r="B67">
        <v>33.53</v>
      </c>
      <c r="C67" s="29">
        <f t="shared" si="14"/>
        <v>-1.5849721162312869E-2</v>
      </c>
      <c r="E67">
        <v>33.82</v>
      </c>
      <c r="G67" s="29">
        <f t="shared" si="16"/>
        <v>-8.5748078060319255E-3</v>
      </c>
      <c r="H67">
        <v>15381.42</v>
      </c>
      <c r="I67">
        <v>15162.01</v>
      </c>
      <c r="J67" s="29">
        <f t="shared" si="19"/>
        <v>-1.4264612760070294E-2</v>
      </c>
      <c r="K67">
        <f t="shared" ref="K67:K98" si="20">WEEKDAY(A67,2)</f>
        <v>5</v>
      </c>
      <c r="L67">
        <f t="shared" ref="L67:L98" si="21">K68</f>
        <v>1</v>
      </c>
    </row>
    <row r="68" spans="1:12">
      <c r="A68" s="1">
        <v>42492</v>
      </c>
      <c r="B68">
        <f>+B69+0.81</f>
        <v>33.47</v>
      </c>
      <c r="C68" s="29">
        <f t="shared" si="14"/>
        <v>-1.7894422904861651E-3</v>
      </c>
      <c r="E68">
        <v>33.81</v>
      </c>
      <c r="G68" s="29">
        <f t="shared" si="16"/>
        <v>-1.0056196391600269E-2</v>
      </c>
      <c r="H68">
        <v>15162.01</v>
      </c>
      <c r="I68">
        <v>15162.01</v>
      </c>
      <c r="J68" s="29">
        <f>+I68/H68-1</f>
        <v>0</v>
      </c>
      <c r="K68">
        <f t="shared" si="20"/>
        <v>1</v>
      </c>
      <c r="L68">
        <f t="shared" si="21"/>
        <v>2</v>
      </c>
    </row>
    <row r="69" spans="1:12">
      <c r="A69" s="1">
        <v>42493</v>
      </c>
      <c r="B69">
        <v>32.659999999999997</v>
      </c>
      <c r="C69" s="29">
        <f t="shared" si="14"/>
        <v>-2.4200776815058278E-2</v>
      </c>
      <c r="D69" s="30">
        <f>+E68*(1+J69)</f>
        <v>33.126084938606425</v>
      </c>
      <c r="F69" s="29">
        <f>+B69/D69-1</f>
        <v>-1.407002787894307E-2</v>
      </c>
      <c r="H69">
        <f>+I69+306.7</f>
        <v>15162.01</v>
      </c>
      <c r="I69">
        <v>14855.31</v>
      </c>
      <c r="J69" s="29">
        <f t="shared" si="19"/>
        <v>-2.0228188742785425E-2</v>
      </c>
      <c r="K69">
        <f t="shared" si="20"/>
        <v>2</v>
      </c>
      <c r="L69">
        <f t="shared" si="21"/>
        <v>3</v>
      </c>
    </row>
    <row r="70" spans="1:12">
      <c r="A70" s="1">
        <v>42494</v>
      </c>
      <c r="B70">
        <v>32.25</v>
      </c>
      <c r="C70" s="29">
        <f t="shared" si="14"/>
        <v>-1.2553582363747595E-2</v>
      </c>
      <c r="D70" s="30"/>
      <c r="E70">
        <v>32.94</v>
      </c>
      <c r="G70" s="29">
        <f t="shared" si="16"/>
        <v>-2.0947176684881552E-2</v>
      </c>
      <c r="H70">
        <v>14855.31</v>
      </c>
      <c r="I70">
        <v>14766.18</v>
      </c>
      <c r="J70" s="29">
        <f t="shared" si="19"/>
        <v>-5.9998747922459517E-3</v>
      </c>
      <c r="K70">
        <f t="shared" si="20"/>
        <v>3</v>
      </c>
      <c r="L70">
        <f t="shared" si="21"/>
        <v>4</v>
      </c>
    </row>
    <row r="71" spans="1:12">
      <c r="A71" s="1">
        <v>42495</v>
      </c>
      <c r="B71">
        <v>32.299999999999997</v>
      </c>
      <c r="C71" s="29">
        <f t="shared" si="14"/>
        <v>1.5503875968991832E-3</v>
      </c>
      <c r="H71">
        <v>14766.18</v>
      </c>
      <c r="I71">
        <v>14647.18</v>
      </c>
      <c r="J71" s="29">
        <f t="shared" si="19"/>
        <v>-8.0589563448366652E-3</v>
      </c>
      <c r="K71">
        <f t="shared" si="20"/>
        <v>4</v>
      </c>
      <c r="L71">
        <f t="shared" si="21"/>
        <v>5</v>
      </c>
    </row>
    <row r="72" spans="1:12">
      <c r="A72" s="1">
        <v>42496</v>
      </c>
      <c r="B72">
        <v>32.11</v>
      </c>
      <c r="C72" s="29">
        <f t="shared" si="14"/>
        <v>-5.8823529411764497E-3</v>
      </c>
      <c r="E72">
        <v>32.11</v>
      </c>
      <c r="G72" s="29">
        <f t="shared" si="16"/>
        <v>0</v>
      </c>
      <c r="H72">
        <f>+I72+251.45</f>
        <v>14647.18</v>
      </c>
      <c r="I72">
        <v>14395.73</v>
      </c>
      <c r="J72" s="29">
        <f t="shared" si="19"/>
        <v>-1.716712705107748E-2</v>
      </c>
      <c r="K72">
        <f t="shared" si="20"/>
        <v>5</v>
      </c>
      <c r="L72">
        <f t="shared" si="21"/>
        <v>1</v>
      </c>
    </row>
    <row r="73" spans="1:12">
      <c r="A73" s="1">
        <v>42499</v>
      </c>
      <c r="B73">
        <v>31.62</v>
      </c>
      <c r="C73" s="29">
        <f t="shared" si="14"/>
        <v>-1.5260043600124562E-2</v>
      </c>
      <c r="D73" s="30">
        <f t="shared" ref="D73:D80" si="22">+E72*(1+J73)</f>
        <v>32.065969485396018</v>
      </c>
      <c r="E73">
        <v>32.06</v>
      </c>
      <c r="F73" s="29">
        <f t="shared" ref="F73:F80" si="23">+B73/D73-1</f>
        <v>-1.3907874689368938E-2</v>
      </c>
      <c r="G73" s="29">
        <f t="shared" si="16"/>
        <v>-1.3724266999376233E-2</v>
      </c>
      <c r="H73">
        <v>14395.73</v>
      </c>
      <c r="I73">
        <v>14375.99</v>
      </c>
      <c r="J73" s="29">
        <f t="shared" ref="J73:J85" si="24">+I73/H73-1</f>
        <v>-1.3712399440667378E-3</v>
      </c>
      <c r="K73">
        <f t="shared" si="20"/>
        <v>1</v>
      </c>
      <c r="L73">
        <f t="shared" si="21"/>
        <v>2</v>
      </c>
    </row>
    <row r="74" spans="1:12">
      <c r="A74" s="1">
        <v>42500</v>
      </c>
      <c r="B74">
        <v>32.35</v>
      </c>
      <c r="C74" s="29">
        <f t="shared" si="14"/>
        <v>2.3086654016445385E-2</v>
      </c>
      <c r="D74" s="30">
        <f t="shared" si="22"/>
        <v>32.204131833703286</v>
      </c>
      <c r="E74">
        <v>32.22</v>
      </c>
      <c r="F74" s="29">
        <f t="shared" si="23"/>
        <v>4.5294860625324507E-3</v>
      </c>
      <c r="G74" s="29">
        <f t="shared" si="16"/>
        <v>4.034761018001376E-3</v>
      </c>
      <c r="H74">
        <v>14375.99</v>
      </c>
      <c r="I74">
        <v>14440.62</v>
      </c>
      <c r="J74" s="29">
        <f t="shared" si="24"/>
        <v>4.4956903837580775E-3</v>
      </c>
      <c r="K74">
        <f t="shared" si="20"/>
        <v>2</v>
      </c>
      <c r="L74">
        <f t="shared" si="21"/>
        <v>3</v>
      </c>
    </row>
    <row r="75" spans="1:12">
      <c r="A75" s="1">
        <v>42501</v>
      </c>
      <c r="B75">
        <v>31.81</v>
      </c>
      <c r="C75" s="29">
        <f t="shared" si="14"/>
        <v>-1.6692426584234976E-2</v>
      </c>
      <c r="D75" s="30">
        <f t="shared" si="22"/>
        <v>32.073097387785289</v>
      </c>
      <c r="E75">
        <v>32.08</v>
      </c>
      <c r="F75" s="29">
        <f t="shared" si="23"/>
        <v>-8.2030551837344312E-3</v>
      </c>
      <c r="G75" s="29">
        <f t="shared" si="16"/>
        <v>-8.4164588528677919E-3</v>
      </c>
      <c r="H75">
        <v>14440.62</v>
      </c>
      <c r="I75">
        <v>14374.78</v>
      </c>
      <c r="J75" s="29">
        <f t="shared" si="24"/>
        <v>-4.5593610246651428E-3</v>
      </c>
      <c r="K75">
        <f t="shared" si="20"/>
        <v>3</v>
      </c>
      <c r="L75">
        <f t="shared" si="21"/>
        <v>4</v>
      </c>
    </row>
    <row r="76" spans="1:12">
      <c r="A76" s="1">
        <v>42502</v>
      </c>
      <c r="B76">
        <v>31.75</v>
      </c>
      <c r="C76" s="29">
        <f t="shared" si="14"/>
        <v>-1.8861993083935102E-3</v>
      </c>
      <c r="D76" s="30">
        <f t="shared" si="22"/>
        <v>31.968549584758858</v>
      </c>
      <c r="E76">
        <v>31.97</v>
      </c>
      <c r="F76" s="29">
        <f t="shared" si="23"/>
        <v>-6.8363935054173153E-3</v>
      </c>
      <c r="G76" s="29">
        <f t="shared" si="16"/>
        <v>-6.8814513606505479E-3</v>
      </c>
      <c r="H76">
        <v>14374.78</v>
      </c>
      <c r="I76">
        <v>14324.84</v>
      </c>
      <c r="J76" s="29">
        <f t="shared" si="24"/>
        <v>-3.4741401259706928E-3</v>
      </c>
      <c r="K76">
        <f t="shared" si="20"/>
        <v>4</v>
      </c>
      <c r="L76">
        <f t="shared" si="21"/>
        <v>5</v>
      </c>
    </row>
    <row r="77" spans="1:12">
      <c r="A77" s="1">
        <v>42503</v>
      </c>
      <c r="B77">
        <v>31.24</v>
      </c>
      <c r="C77" s="29">
        <f t="shared" si="14"/>
        <v>-1.6062992125984277E-2</v>
      </c>
      <c r="D77" s="30">
        <f t="shared" si="22"/>
        <v>31.560556250541016</v>
      </c>
      <c r="E77">
        <v>31.56</v>
      </c>
      <c r="F77" s="29">
        <f t="shared" si="23"/>
        <v>-1.0156863142598227E-2</v>
      </c>
      <c r="G77" s="29">
        <f t="shared" si="16"/>
        <v>-1.0139416983523497E-2</v>
      </c>
      <c r="H77">
        <v>14324.84</v>
      </c>
      <c r="I77">
        <v>14141.38</v>
      </c>
      <c r="J77" s="29">
        <f t="shared" si="24"/>
        <v>-1.2807123849201907E-2</v>
      </c>
      <c r="K77">
        <f t="shared" si="20"/>
        <v>5</v>
      </c>
      <c r="L77">
        <f t="shared" si="21"/>
        <v>1</v>
      </c>
    </row>
    <row r="78" spans="1:12">
      <c r="A78" s="1">
        <v>42506</v>
      </c>
      <c r="B78">
        <v>31.85</v>
      </c>
      <c r="C78" s="29">
        <f t="shared" si="14"/>
        <v>1.9526248399488022E-2</v>
      </c>
      <c r="D78" s="30">
        <f t="shared" si="22"/>
        <v>31.76855687351588</v>
      </c>
      <c r="E78">
        <v>31.76</v>
      </c>
      <c r="F78" s="29">
        <f t="shared" si="23"/>
        <v>2.5636394756105574E-3</v>
      </c>
      <c r="G78" s="29">
        <f t="shared" si="16"/>
        <v>2.8337531486146705E-3</v>
      </c>
      <c r="H78">
        <v>14141.38</v>
      </c>
      <c r="I78">
        <v>14234.83</v>
      </c>
      <c r="J78" s="29">
        <f t="shared" si="24"/>
        <v>6.6082659542421318E-3</v>
      </c>
      <c r="K78">
        <f t="shared" si="20"/>
        <v>1</v>
      </c>
      <c r="L78">
        <f t="shared" si="21"/>
        <v>2</v>
      </c>
    </row>
    <row r="79" spans="1:12">
      <c r="A79" s="1">
        <v>42507</v>
      </c>
      <c r="B79">
        <v>31.653700000000001</v>
      </c>
      <c r="C79" s="29">
        <f t="shared" si="14"/>
        <v>-6.1632653061224341E-3</v>
      </c>
      <c r="D79" s="30">
        <f t="shared" si="22"/>
        <v>32.149357484423767</v>
      </c>
      <c r="E79">
        <v>32.159999999999997</v>
      </c>
      <c r="F79" s="29">
        <f t="shared" si="23"/>
        <v>-1.5417337178944002E-2</v>
      </c>
      <c r="G79" s="29">
        <f>+B79/E79-1</f>
        <v>-1.5743159203979951E-2</v>
      </c>
      <c r="H79">
        <v>14234.83</v>
      </c>
      <c r="I79">
        <v>14409.34</v>
      </c>
      <c r="J79" s="29">
        <f t="shared" si="24"/>
        <v>1.2259366638027958E-2</v>
      </c>
      <c r="K79">
        <f t="shared" si="20"/>
        <v>2</v>
      </c>
      <c r="L79">
        <f t="shared" si="21"/>
        <v>3</v>
      </c>
    </row>
    <row r="80" spans="1:12">
      <c r="A80" s="1">
        <v>42508</v>
      </c>
      <c r="B80">
        <v>31.41</v>
      </c>
      <c r="C80" s="29">
        <f t="shared" si="14"/>
        <v>-7.6989419878245036E-3</v>
      </c>
      <c r="D80" s="30">
        <f t="shared" si="22"/>
        <v>31.71174807451278</v>
      </c>
      <c r="E80">
        <v>31.71</v>
      </c>
      <c r="F80" s="29">
        <f t="shared" si="23"/>
        <v>-9.515340302394093E-3</v>
      </c>
      <c r="G80" s="29">
        <f>+B80/E80-1</f>
        <v>-9.4607379375591938E-3</v>
      </c>
      <c r="H80">
        <v>14409.34</v>
      </c>
      <c r="I80">
        <v>14208.5</v>
      </c>
      <c r="J80" s="29">
        <f t="shared" si="24"/>
        <v>-1.3938181762662261E-2</v>
      </c>
      <c r="K80">
        <f t="shared" si="20"/>
        <v>3</v>
      </c>
      <c r="L80">
        <f t="shared" si="21"/>
        <v>4</v>
      </c>
    </row>
    <row r="81" spans="1:12">
      <c r="A81" s="1">
        <v>42509</v>
      </c>
      <c r="B81">
        <v>31.24</v>
      </c>
      <c r="C81" s="29">
        <f t="shared" si="14"/>
        <v>-5.4122890799108703E-3</v>
      </c>
      <c r="D81" s="30">
        <f>+E80*(1+J81)</f>
        <v>31.388179821937573</v>
      </c>
      <c r="F81" s="29">
        <f>+B81/D81-1</f>
        <v>-4.7208797317392914E-3</v>
      </c>
      <c r="G81" s="29"/>
      <c r="H81">
        <v>14208.5</v>
      </c>
      <c r="I81">
        <v>14064.3</v>
      </c>
      <c r="J81" s="29">
        <f t="shared" si="24"/>
        <v>-1.0148854558890807E-2</v>
      </c>
      <c r="K81">
        <f t="shared" si="20"/>
        <v>4</v>
      </c>
      <c r="L81">
        <f t="shared" si="21"/>
        <v>5</v>
      </c>
    </row>
    <row r="82" spans="1:12">
      <c r="A82" s="1">
        <v>42510</v>
      </c>
      <c r="B82">
        <v>31.64</v>
      </c>
      <c r="C82" s="29">
        <f t="shared" si="14"/>
        <v>1.2804097311139628E-2</v>
      </c>
      <c r="E82">
        <v>31.67</v>
      </c>
      <c r="F82" s="29"/>
      <c r="G82" s="29">
        <f>+B82/E82-1</f>
        <v>-9.4726870855699197E-4</v>
      </c>
      <c r="H82">
        <v>14064.3</v>
      </c>
      <c r="I82">
        <v>14182.57</v>
      </c>
      <c r="J82" s="29">
        <f t="shared" si="24"/>
        <v>8.4092347290658509E-3</v>
      </c>
      <c r="K82">
        <f t="shared" si="20"/>
        <v>5</v>
      </c>
      <c r="L82">
        <f t="shared" si="21"/>
        <v>1</v>
      </c>
    </row>
    <row r="83" spans="1:12">
      <c r="A83" s="1">
        <v>42513</v>
      </c>
      <c r="B83">
        <v>31.57</v>
      </c>
      <c r="C83" s="29">
        <f t="shared" si="14"/>
        <v>-2.2123893805310324E-3</v>
      </c>
      <c r="D83" s="30">
        <f>+E82*(1+J83)</f>
        <v>31.703740972193337</v>
      </c>
      <c r="E83">
        <v>31.71</v>
      </c>
      <c r="F83" s="29">
        <f>+B83/D83-1</f>
        <v>-4.2184602855113162E-3</v>
      </c>
      <c r="G83" s="29">
        <f>+B83/E83-1</f>
        <v>-4.4150110375276164E-3</v>
      </c>
      <c r="H83">
        <v>14182.57</v>
      </c>
      <c r="I83">
        <v>14197.68</v>
      </c>
      <c r="J83" s="29">
        <f t="shared" si="24"/>
        <v>1.0653922385013281E-3</v>
      </c>
      <c r="K83">
        <f t="shared" si="20"/>
        <v>1</v>
      </c>
      <c r="L83">
        <f t="shared" si="21"/>
        <v>2</v>
      </c>
    </row>
    <row r="84" spans="1:12">
      <c r="A84" s="1">
        <v>42514</v>
      </c>
      <c r="B84">
        <v>32.18</v>
      </c>
      <c r="C84" s="29">
        <f t="shared" si="14"/>
        <v>1.9322141273360849E-2</v>
      </c>
      <c r="D84" s="30">
        <f>+E83*(1+J84)</f>
        <v>31.660975476274999</v>
      </c>
      <c r="E84">
        <v>31.66</v>
      </c>
      <c r="F84" s="29">
        <f>+B84/D84-1</f>
        <v>1.6393194332054994E-2</v>
      </c>
      <c r="G84" s="29">
        <f>+B84/E84-1</f>
        <v>1.6424510423246996E-2</v>
      </c>
      <c r="H84">
        <v>14197.68</v>
      </c>
      <c r="I84">
        <v>14175.73</v>
      </c>
      <c r="J84" s="29">
        <f t="shared" si="24"/>
        <v>-1.5460272382530338E-3</v>
      </c>
      <c r="K84">
        <f t="shared" si="20"/>
        <v>2</v>
      </c>
      <c r="L84">
        <f t="shared" si="21"/>
        <v>3</v>
      </c>
    </row>
    <row r="85" spans="1:12">
      <c r="A85" s="1">
        <v>42515</v>
      </c>
      <c r="B85">
        <v>32.770000000000003</v>
      </c>
      <c r="C85" s="29">
        <f t="shared" si="14"/>
        <v>1.8334369173399701E-2</v>
      </c>
      <c r="D85" s="30">
        <f>+E84*(1+J85)</f>
        <v>32.572274725887134</v>
      </c>
      <c r="F85" s="29">
        <f>+B85/D85-1</f>
        <v>6.0703551034377856E-3</v>
      </c>
      <c r="H85">
        <v>14175.73</v>
      </c>
      <c r="I85">
        <v>14584.2</v>
      </c>
      <c r="J85" s="29">
        <f t="shared" si="24"/>
        <v>2.8814741815765377E-2</v>
      </c>
      <c r="K85">
        <f t="shared" si="20"/>
        <v>3</v>
      </c>
      <c r="L85">
        <f t="shared" si="21"/>
        <v>4</v>
      </c>
    </row>
    <row r="86" spans="1:12">
      <c r="A86" s="1">
        <v>42516</v>
      </c>
      <c r="B86">
        <v>32.65</v>
      </c>
      <c r="C86" s="29">
        <f t="shared" si="14"/>
        <v>-3.6618858712238467E-3</v>
      </c>
      <c r="D86" s="30"/>
      <c r="E86">
        <v>32.549999999999997</v>
      </c>
      <c r="G86" s="29">
        <f>+B86/E86-1</f>
        <v>3.0721966205837781E-3</v>
      </c>
      <c r="H86">
        <v>14584.2</v>
      </c>
      <c r="I86">
        <v>14575.64</v>
      </c>
      <c r="J86" s="29">
        <f>+I86/H86-1</f>
        <v>-5.8693654777097759E-4</v>
      </c>
      <c r="K86">
        <f t="shared" si="20"/>
        <v>4</v>
      </c>
      <c r="L86">
        <f t="shared" si="21"/>
        <v>5</v>
      </c>
    </row>
    <row r="87" spans="1:12">
      <c r="A87" s="1">
        <v>42517</v>
      </c>
      <c r="B87">
        <v>32.840000000000003</v>
      </c>
      <c r="C87" s="29">
        <f t="shared" si="14"/>
        <v>5.8192955589588813E-3</v>
      </c>
      <c r="D87">
        <v>32.549999999999997</v>
      </c>
      <c r="E87">
        <v>32.9</v>
      </c>
      <c r="F87" s="29">
        <f>+B87/D87-1</f>
        <v>8.9093701996929564E-3</v>
      </c>
      <c r="G87" s="29">
        <f>+B87/E87-1</f>
        <v>-1.8237082066867583E-3</v>
      </c>
      <c r="H87">
        <v>14575.64</v>
      </c>
      <c r="I87">
        <v>14730.31</v>
      </c>
      <c r="J87" s="29">
        <f>+I87/H87-1</f>
        <v>1.0611540899747807E-2</v>
      </c>
      <c r="K87">
        <f t="shared" si="20"/>
        <v>5</v>
      </c>
      <c r="L87">
        <f t="shared" si="21"/>
        <v>1</v>
      </c>
    </row>
    <row r="88" spans="1:12">
      <c r="A88" s="1">
        <v>42520</v>
      </c>
      <c r="B88">
        <v>32.840000000000003</v>
      </c>
      <c r="C88" s="29">
        <f t="shared" si="14"/>
        <v>0</v>
      </c>
      <c r="D88" s="30">
        <f>+E87*(1+J88)</f>
        <v>32.98268379959417</v>
      </c>
      <c r="E88">
        <v>32.98268379959417</v>
      </c>
      <c r="F88" s="29">
        <f>+B88/D88-1</f>
        <v>-4.3260215105940247E-3</v>
      </c>
      <c r="H88">
        <v>14730.31</v>
      </c>
      <c r="I88">
        <v>14767.33</v>
      </c>
      <c r="J88" s="29">
        <f t="shared" ref="J88:J95" si="25">+I88/H88-1</f>
        <v>2.5131853979991625E-3</v>
      </c>
      <c r="K88">
        <f t="shared" si="20"/>
        <v>1</v>
      </c>
      <c r="L88">
        <f t="shared" si="21"/>
        <v>2</v>
      </c>
    </row>
    <row r="89" spans="1:12">
      <c r="A89" s="1">
        <v>42521</v>
      </c>
      <c r="B89">
        <v>33.65</v>
      </c>
      <c r="C89" s="29">
        <f t="shared" si="14"/>
        <v>2.4665042630937828E-2</v>
      </c>
      <c r="D89" s="30">
        <f>+E88*(1+J89)</f>
        <v>33.309443385780746</v>
      </c>
      <c r="E89">
        <v>33.340000000000003</v>
      </c>
      <c r="F89" s="29">
        <f>+B89/D89-1</f>
        <v>1.0224025969903572E-2</v>
      </c>
      <c r="G89" s="29">
        <f>+B89/E89-1</f>
        <v>9.2981403719254452E-3</v>
      </c>
      <c r="H89">
        <f>I89-146.3</f>
        <v>14767.33</v>
      </c>
      <c r="I89">
        <v>14913.63</v>
      </c>
      <c r="J89" s="29">
        <f t="shared" si="25"/>
        <v>9.9070041774647066E-3</v>
      </c>
      <c r="K89">
        <f t="shared" si="20"/>
        <v>2</v>
      </c>
      <c r="L89">
        <f t="shared" si="21"/>
        <v>3</v>
      </c>
    </row>
    <row r="90" spans="1:12">
      <c r="A90" s="1">
        <v>42522</v>
      </c>
      <c r="B90">
        <v>33.44</v>
      </c>
      <c r="C90" s="29">
        <f t="shared" si="14"/>
        <v>-6.2407132243684771E-3</v>
      </c>
      <c r="D90" s="30">
        <f>+E89*(1+J90)</f>
        <v>33.338278635047274</v>
      </c>
      <c r="E90">
        <v>33.35</v>
      </c>
      <c r="F90" s="29">
        <f>+B90/D90-1</f>
        <v>3.0511882771833143E-3</v>
      </c>
      <c r="G90" s="29">
        <f>+B90/E90-1</f>
        <v>2.6986506746624617E-3</v>
      </c>
      <c r="H90">
        <v>14913.63</v>
      </c>
      <c r="I90">
        <v>14912.86</v>
      </c>
      <c r="J90" s="29">
        <f t="shared" si="25"/>
        <v>-5.1630622457388142E-5</v>
      </c>
      <c r="K90">
        <f t="shared" si="20"/>
        <v>3</v>
      </c>
      <c r="L90">
        <f t="shared" si="21"/>
        <v>4</v>
      </c>
    </row>
    <row r="91" spans="1:12">
      <c r="A91" s="1">
        <v>42523</v>
      </c>
      <c r="B91">
        <v>33.729999999999997</v>
      </c>
      <c r="C91" s="29">
        <f t="shared" si="14"/>
        <v>8.6722488038277756E-3</v>
      </c>
      <c r="D91" s="30">
        <f>+E90*(1+J91)</f>
        <v>33.448532474656105</v>
      </c>
      <c r="F91" s="29">
        <f>+B91/D91-1</f>
        <v>8.4149439308633944E-3</v>
      </c>
      <c r="H91">
        <v>14912.86</v>
      </c>
      <c r="I91">
        <v>14956.92</v>
      </c>
      <c r="J91" s="29">
        <f t="shared" si="25"/>
        <v>2.9544969911874386E-3</v>
      </c>
      <c r="K91">
        <f t="shared" si="20"/>
        <v>4</v>
      </c>
      <c r="L91">
        <f t="shared" si="21"/>
        <v>5</v>
      </c>
    </row>
    <row r="92" spans="1:12">
      <c r="A92" s="1">
        <v>42524</v>
      </c>
      <c r="B92">
        <v>33.770000000000003</v>
      </c>
      <c r="C92" s="29">
        <f t="shared" si="14"/>
        <v>1.1858879335904238E-3</v>
      </c>
      <c r="E92">
        <v>33.590000000000003</v>
      </c>
      <c r="G92" s="29">
        <f t="shared" ref="G92:G100" si="26">+B92/E92-1</f>
        <v>5.3587377195594144E-3</v>
      </c>
      <c r="H92">
        <v>14956.92</v>
      </c>
      <c r="I92">
        <v>15006.26</v>
      </c>
      <c r="J92" s="29">
        <f t="shared" si="25"/>
        <v>3.2988075084976476E-3</v>
      </c>
      <c r="K92">
        <f t="shared" si="20"/>
        <v>5</v>
      </c>
      <c r="L92">
        <f t="shared" si="21"/>
        <v>1</v>
      </c>
    </row>
    <row r="93" spans="1:12">
      <c r="A93" s="1">
        <v>42527</v>
      </c>
      <c r="B93">
        <v>34.200000000000003</v>
      </c>
      <c r="C93" s="29">
        <f t="shared" si="14"/>
        <v>1.2733195143618481E-2</v>
      </c>
      <c r="D93" s="30">
        <f t="shared" ref="D93:D134" si="27">+E92*(1+J93)</f>
        <v>33.828658120011248</v>
      </c>
      <c r="E93">
        <v>33.83</v>
      </c>
      <c r="F93" s="29">
        <f t="shared" ref="F93:F108" si="28">+B93/D93-1</f>
        <v>1.0977138929701979E-2</v>
      </c>
      <c r="G93" s="29">
        <f t="shared" si="26"/>
        <v>1.0937038131835886E-2</v>
      </c>
      <c r="H93">
        <v>15006.26</v>
      </c>
      <c r="I93">
        <v>15112.88</v>
      </c>
      <c r="J93" s="29">
        <f t="shared" si="25"/>
        <v>7.1050348321299861E-3</v>
      </c>
      <c r="K93">
        <f t="shared" si="20"/>
        <v>1</v>
      </c>
      <c r="L93">
        <f t="shared" si="21"/>
        <v>2</v>
      </c>
    </row>
    <row r="94" spans="1:12">
      <c r="A94" s="1">
        <v>42528</v>
      </c>
      <c r="B94">
        <v>34.64</v>
      </c>
      <c r="C94" s="29">
        <f>B94/B93-1</f>
        <v>1.2865497076023358E-2</v>
      </c>
      <c r="D94" s="30">
        <f t="shared" si="27"/>
        <v>34.458992733350627</v>
      </c>
      <c r="E94">
        <v>34.49</v>
      </c>
      <c r="F94" s="29">
        <f t="shared" si="28"/>
        <v>5.25283104036256E-3</v>
      </c>
      <c r="G94" s="29">
        <f t="shared" si="26"/>
        <v>4.3490866917947901E-3</v>
      </c>
      <c r="H94">
        <v>15112.88</v>
      </c>
      <c r="I94">
        <v>15393.87</v>
      </c>
      <c r="J94" s="29">
        <f t="shared" si="25"/>
        <v>1.8592750025144156E-2</v>
      </c>
      <c r="K94">
        <f t="shared" si="20"/>
        <v>2</v>
      </c>
      <c r="L94">
        <f t="shared" si="21"/>
        <v>3</v>
      </c>
    </row>
    <row r="95" spans="1:12">
      <c r="A95" s="1">
        <v>42529</v>
      </c>
      <c r="B95">
        <v>34.74</v>
      </c>
      <c r="C95" s="29">
        <f>B95/B94-1</f>
        <v>2.8868360277136684E-3</v>
      </c>
      <c r="D95" s="30">
        <f t="shared" si="27"/>
        <v>34.528447018196204</v>
      </c>
      <c r="E95">
        <v>34.56</v>
      </c>
      <c r="F95" s="29">
        <f t="shared" si="28"/>
        <v>6.1269185287224914E-3</v>
      </c>
      <c r="G95" s="29">
        <f t="shared" si="26"/>
        <v>5.2083333333332593E-3</v>
      </c>
      <c r="H95">
        <v>15393.87</v>
      </c>
      <c r="I95">
        <v>15411.03</v>
      </c>
      <c r="J95" s="29">
        <f t="shared" si="25"/>
        <v>1.1147294345086323E-3</v>
      </c>
      <c r="K95">
        <f t="shared" si="20"/>
        <v>3</v>
      </c>
      <c r="L95">
        <f t="shared" si="21"/>
        <v>4</v>
      </c>
    </row>
    <row r="96" spans="1:12">
      <c r="A96" s="1">
        <v>42530</v>
      </c>
      <c r="B96">
        <v>34.54</v>
      </c>
      <c r="C96" s="29">
        <f t="shared" ref="C96:C136" si="29">B96/B95-1</f>
        <v>-5.7570523891767866E-3</v>
      </c>
      <c r="D96" s="30">
        <f t="shared" si="27"/>
        <v>34.56</v>
      </c>
      <c r="E96">
        <v>34.57</v>
      </c>
      <c r="F96" s="29">
        <f t="shared" si="28"/>
        <v>-5.7870370370383117E-4</v>
      </c>
      <c r="G96" s="29">
        <f t="shared" si="26"/>
        <v>-8.6780445472955936E-4</v>
      </c>
      <c r="H96">
        <v>15411.03</v>
      </c>
      <c r="I96">
        <v>15411.03</v>
      </c>
      <c r="J96" s="29">
        <f t="shared" ref="J96:J103" si="30">+I96/H96-1</f>
        <v>0</v>
      </c>
      <c r="K96">
        <f t="shared" si="20"/>
        <v>4</v>
      </c>
      <c r="L96">
        <f t="shared" si="21"/>
        <v>5</v>
      </c>
    </row>
    <row r="97" spans="1:12">
      <c r="A97" s="1">
        <v>42531</v>
      </c>
      <c r="B97">
        <v>33.61</v>
      </c>
      <c r="C97" s="29">
        <f t="shared" si="29"/>
        <v>-2.6925303995367633E-2</v>
      </c>
      <c r="D97" s="30">
        <f t="shared" si="27"/>
        <v>33.871804454342119</v>
      </c>
      <c r="E97">
        <v>33.880000000000003</v>
      </c>
      <c r="F97" s="29">
        <f t="shared" si="28"/>
        <v>-7.7292739067096328E-3</v>
      </c>
      <c r="G97" s="29">
        <f t="shared" si="26"/>
        <v>-7.9693034238489391E-3</v>
      </c>
      <c r="H97">
        <v>15411.03</v>
      </c>
      <c r="I97">
        <v>15099.78</v>
      </c>
      <c r="J97" s="29">
        <f t="shared" si="30"/>
        <v>-2.0196573493140968E-2</v>
      </c>
      <c r="K97">
        <f t="shared" si="20"/>
        <v>5</v>
      </c>
      <c r="L97">
        <f t="shared" si="21"/>
        <v>1</v>
      </c>
    </row>
    <row r="98" spans="1:12">
      <c r="A98" s="1">
        <v>42534</v>
      </c>
      <c r="B98">
        <v>32.9</v>
      </c>
      <c r="C98" s="29">
        <f t="shared" si="29"/>
        <v>-2.1124665278191013E-2</v>
      </c>
      <c r="D98" s="30">
        <f t="shared" si="27"/>
        <v>33.050174717777345</v>
      </c>
      <c r="E98">
        <v>33.07</v>
      </c>
      <c r="F98" s="29">
        <f t="shared" si="28"/>
        <v>-4.5438403596871346E-3</v>
      </c>
      <c r="G98" s="29">
        <f t="shared" si="26"/>
        <v>-5.1406108255216409E-3</v>
      </c>
      <c r="H98">
        <v>15099.78</v>
      </c>
      <c r="I98">
        <v>14729.94</v>
      </c>
      <c r="J98" s="29">
        <f t="shared" si="30"/>
        <v>-2.4493072084493916E-2</v>
      </c>
      <c r="K98">
        <f t="shared" si="20"/>
        <v>1</v>
      </c>
      <c r="L98">
        <f t="shared" si="21"/>
        <v>2</v>
      </c>
    </row>
    <row r="99" spans="1:12">
      <c r="A99" s="1">
        <v>42535</v>
      </c>
      <c r="B99">
        <v>32.99</v>
      </c>
      <c r="C99" s="29">
        <f t="shared" si="29"/>
        <v>2.7355623100304705E-3</v>
      </c>
      <c r="D99" s="30">
        <f t="shared" si="27"/>
        <v>32.935721333556003</v>
      </c>
      <c r="E99">
        <v>32.94</v>
      </c>
      <c r="F99" s="29">
        <f t="shared" si="28"/>
        <v>1.6480181470535094E-3</v>
      </c>
      <c r="G99" s="29">
        <f t="shared" si="26"/>
        <v>1.5179113539771638E-3</v>
      </c>
      <c r="H99">
        <v>14729.94</v>
      </c>
      <c r="I99">
        <v>14670.13</v>
      </c>
      <c r="J99" s="29">
        <f t="shared" si="30"/>
        <v>-4.060437449168286E-3</v>
      </c>
      <c r="K99">
        <f t="shared" ref="K99:K121" si="31">WEEKDAY(A99,2)</f>
        <v>2</v>
      </c>
      <c r="L99">
        <f t="shared" ref="L99:L134" si="32">K100</f>
        <v>3</v>
      </c>
    </row>
    <row r="100" spans="1:12">
      <c r="A100" s="1">
        <v>42536</v>
      </c>
      <c r="B100">
        <v>33.04</v>
      </c>
      <c r="C100" s="29">
        <f t="shared" si="29"/>
        <v>1.5156107911487027E-3</v>
      </c>
      <c r="D100" s="30">
        <f t="shared" si="27"/>
        <v>33.088599173967779</v>
      </c>
      <c r="E100">
        <v>33.1</v>
      </c>
      <c r="F100" s="29">
        <f t="shared" si="28"/>
        <v>-1.4687588831507892E-3</v>
      </c>
      <c r="G100" s="29">
        <f t="shared" si="26"/>
        <v>-1.8126888217523396E-3</v>
      </c>
      <c r="H100">
        <v>14670.13</v>
      </c>
      <c r="I100">
        <v>14736.31</v>
      </c>
      <c r="J100" s="29">
        <f t="shared" si="30"/>
        <v>4.5112074671458391E-3</v>
      </c>
      <c r="K100">
        <f t="shared" si="31"/>
        <v>3</v>
      </c>
      <c r="L100">
        <f t="shared" si="32"/>
        <v>4</v>
      </c>
    </row>
    <row r="101" spans="1:12">
      <c r="A101" s="1">
        <v>42537</v>
      </c>
      <c r="B101">
        <v>32.950000000000003</v>
      </c>
      <c r="C101" s="29">
        <f t="shared" si="29"/>
        <v>-2.7239709443097615E-3</v>
      </c>
      <c r="D101" s="30">
        <f t="shared" si="27"/>
        <v>32.387183494375456</v>
      </c>
      <c r="F101" s="29">
        <f t="shared" si="28"/>
        <v>1.7377753941533403E-2</v>
      </c>
      <c r="G101" s="29"/>
      <c r="H101">
        <v>14736.31</v>
      </c>
      <c r="I101">
        <v>14418.96</v>
      </c>
      <c r="J101" s="29">
        <f t="shared" si="30"/>
        <v>-2.1535241861768695E-2</v>
      </c>
      <c r="K101">
        <f t="shared" si="31"/>
        <v>4</v>
      </c>
      <c r="L101">
        <f t="shared" si="32"/>
        <v>5</v>
      </c>
    </row>
    <row r="102" spans="1:12">
      <c r="A102" s="1">
        <v>42538</v>
      </c>
      <c r="B102">
        <v>32.81</v>
      </c>
      <c r="C102" s="29">
        <f t="shared" si="29"/>
        <v>-4.2488619119879223E-3</v>
      </c>
      <c r="E102">
        <v>32.72</v>
      </c>
      <c r="H102">
        <v>14418.96</v>
      </c>
      <c r="I102">
        <v>14522.77</v>
      </c>
      <c r="J102" s="29">
        <f t="shared" si="30"/>
        <v>7.199548372420761E-3</v>
      </c>
      <c r="K102">
        <f t="shared" si="31"/>
        <v>5</v>
      </c>
      <c r="L102">
        <f t="shared" si="32"/>
        <v>1</v>
      </c>
    </row>
    <row r="103" spans="1:12">
      <c r="A103" s="1">
        <v>42541</v>
      </c>
      <c r="B103">
        <v>33.39</v>
      </c>
      <c r="C103" s="29">
        <f t="shared" si="29"/>
        <v>1.767753733617794E-2</v>
      </c>
      <c r="D103" s="30">
        <f t="shared" si="27"/>
        <v>33.242135928614168</v>
      </c>
      <c r="E103">
        <v>33.25</v>
      </c>
      <c r="F103" s="29">
        <f t="shared" si="28"/>
        <v>4.4480917743481285E-3</v>
      </c>
      <c r="G103" s="29">
        <f t="shared" ref="G103:G135" si="33">+B103/E103-1</f>
        <v>4.2105263157894424E-3</v>
      </c>
      <c r="H103">
        <f>I103-231.75</f>
        <v>14522.77</v>
      </c>
      <c r="I103">
        <v>14754.52</v>
      </c>
      <c r="J103" s="29">
        <f t="shared" si="30"/>
        <v>1.5957699529772995E-2</v>
      </c>
      <c r="K103">
        <f t="shared" si="31"/>
        <v>1</v>
      </c>
      <c r="L103">
        <f t="shared" si="32"/>
        <v>2</v>
      </c>
    </row>
    <row r="104" spans="1:12">
      <c r="A104" s="1">
        <v>42542</v>
      </c>
      <c r="B104">
        <v>33.479999999999997</v>
      </c>
      <c r="C104" s="29">
        <f t="shared" si="29"/>
        <v>2.6954177897573484E-3</v>
      </c>
      <c r="D104" s="30"/>
      <c r="E104">
        <v>33.369999999999997</v>
      </c>
      <c r="F104" s="29"/>
      <c r="G104" s="29">
        <f t="shared" si="33"/>
        <v>3.2963739886124888E-3</v>
      </c>
      <c r="H104">
        <v>14754.52</v>
      </c>
      <c r="I104">
        <v>14902.37</v>
      </c>
      <c r="J104" s="29">
        <f t="shared" ref="J104:J113" si="34">+I104/H104-1</f>
        <v>1.00206580763047E-2</v>
      </c>
      <c r="K104">
        <f t="shared" si="31"/>
        <v>2</v>
      </c>
      <c r="L104">
        <f t="shared" si="32"/>
        <v>3</v>
      </c>
    </row>
    <row r="105" spans="1:12">
      <c r="A105" s="1">
        <v>42543</v>
      </c>
      <c r="B105">
        <v>33.76</v>
      </c>
      <c r="C105" s="29">
        <f t="shared" si="29"/>
        <v>8.3632019115891243E-3</v>
      </c>
      <c r="D105" s="30">
        <f t="shared" si="27"/>
        <v>33.605187497022278</v>
      </c>
      <c r="E105">
        <v>33.78</v>
      </c>
      <c r="F105" s="29">
        <f t="shared" si="28"/>
        <v>4.606803726104447E-3</v>
      </c>
      <c r="G105" s="29">
        <f t="shared" si="33"/>
        <v>-5.9206631142694199E-4</v>
      </c>
      <c r="H105">
        <v>14902.37</v>
      </c>
      <c r="I105">
        <v>15007.4</v>
      </c>
      <c r="J105" s="29">
        <f t="shared" si="34"/>
        <v>7.0478722511921887E-3</v>
      </c>
      <c r="K105">
        <f t="shared" si="31"/>
        <v>3</v>
      </c>
      <c r="L105">
        <f t="shared" si="32"/>
        <v>4</v>
      </c>
    </row>
    <row r="106" spans="1:12">
      <c r="A106" s="1">
        <v>42544</v>
      </c>
      <c r="B106">
        <v>34.58</v>
      </c>
      <c r="C106" s="29">
        <f t="shared" si="29"/>
        <v>2.4289099526066282E-2</v>
      </c>
      <c r="D106" s="30">
        <f t="shared" si="27"/>
        <v>33.818062542479041</v>
      </c>
      <c r="E106">
        <v>33.83</v>
      </c>
      <c r="F106" s="29">
        <f t="shared" si="28"/>
        <v>2.2530488154484996E-2</v>
      </c>
      <c r="G106" s="29">
        <f t="shared" si="33"/>
        <v>2.2169671888855991E-2</v>
      </c>
      <c r="H106">
        <v>15007.4</v>
      </c>
      <c r="I106">
        <v>15024.31</v>
      </c>
      <c r="J106" s="29">
        <f t="shared" si="34"/>
        <v>1.1267774564547306E-3</v>
      </c>
      <c r="K106">
        <f t="shared" si="31"/>
        <v>4</v>
      </c>
      <c r="L106">
        <f t="shared" si="32"/>
        <v>5</v>
      </c>
    </row>
    <row r="107" spans="1:12">
      <c r="A107" s="1">
        <v>42545</v>
      </c>
      <c r="B107">
        <v>32.479999999999997</v>
      </c>
      <c r="C107" s="29">
        <f t="shared" si="29"/>
        <v>-6.0728744939271273E-2</v>
      </c>
      <c r="D107" s="30">
        <f t="shared" si="27"/>
        <v>32.870332234891322</v>
      </c>
      <c r="E107">
        <v>32.869999999999997</v>
      </c>
      <c r="F107" s="29">
        <f t="shared" si="28"/>
        <v>-1.1874909937082845E-2</v>
      </c>
      <c r="G107" s="29">
        <f t="shared" si="33"/>
        <v>-1.186492242166115E-2</v>
      </c>
      <c r="H107">
        <v>15024.31</v>
      </c>
      <c r="I107">
        <v>14598.11</v>
      </c>
      <c r="J107" s="29">
        <f t="shared" si="34"/>
        <v>-2.8367359299694916E-2</v>
      </c>
      <c r="K107">
        <f t="shared" si="31"/>
        <v>5</v>
      </c>
      <c r="L107">
        <f t="shared" si="32"/>
        <v>1</v>
      </c>
    </row>
    <row r="108" spans="1:12">
      <c r="A108" s="1">
        <v>42548</v>
      </c>
      <c r="B108">
        <v>32.380000000000003</v>
      </c>
      <c r="C108" s="29">
        <f t="shared" si="29"/>
        <v>-3.0788177339899914E-3</v>
      </c>
      <c r="D108" s="30">
        <f t="shared" si="27"/>
        <v>32.95243332184782</v>
      </c>
      <c r="E108">
        <v>32.950000000000003</v>
      </c>
      <c r="F108" s="29">
        <f t="shared" si="28"/>
        <v>-1.7371503835751256E-2</v>
      </c>
      <c r="G108" s="29">
        <f t="shared" si="33"/>
        <v>-1.7298937784521962E-2</v>
      </c>
      <c r="H108">
        <v>14598.11</v>
      </c>
      <c r="I108">
        <v>14634.72</v>
      </c>
      <c r="J108" s="29">
        <f t="shared" si="34"/>
        <v>2.5078588940621316E-3</v>
      </c>
      <c r="K108">
        <f t="shared" si="31"/>
        <v>1</v>
      </c>
      <c r="L108">
        <f t="shared" si="32"/>
        <v>2</v>
      </c>
    </row>
    <row r="109" spans="1:12">
      <c r="A109" s="1">
        <v>42549</v>
      </c>
      <c r="B109">
        <v>33.159999999999997</v>
      </c>
      <c r="C109" s="29">
        <f t="shared" si="29"/>
        <v>2.408894379246429E-2</v>
      </c>
      <c r="D109" s="30">
        <f t="shared" si="27"/>
        <v>32.865794084205234</v>
      </c>
      <c r="E109">
        <v>32.869999999999997</v>
      </c>
      <c r="F109" s="29">
        <f t="shared" ref="F109:F117" si="35">+B109/D109-1</f>
        <v>8.9517361132664952E-3</v>
      </c>
      <c r="G109" s="29">
        <f t="shared" si="33"/>
        <v>8.8226346212352258E-3</v>
      </c>
      <c r="H109">
        <v>14634.72</v>
      </c>
      <c r="I109">
        <v>14597.32</v>
      </c>
      <c r="J109" s="29">
        <f t="shared" si="34"/>
        <v>-2.5555664884603368E-3</v>
      </c>
      <c r="K109">
        <f t="shared" si="31"/>
        <v>2</v>
      </c>
      <c r="L109">
        <f t="shared" si="32"/>
        <v>3</v>
      </c>
    </row>
    <row r="110" spans="1:12">
      <c r="A110" s="1">
        <v>42550</v>
      </c>
      <c r="B110">
        <v>33.76</v>
      </c>
      <c r="C110" s="29">
        <f t="shared" si="29"/>
        <v>1.8094089264173663E-2</v>
      </c>
      <c r="D110" s="30">
        <f t="shared" si="27"/>
        <v>33.104005310563856</v>
      </c>
      <c r="E110">
        <v>33.35</v>
      </c>
      <c r="F110" s="29">
        <f t="shared" si="35"/>
        <v>1.9816172794861364E-2</v>
      </c>
      <c r="G110" s="29">
        <f t="shared" si="33"/>
        <v>1.229385307346309E-2</v>
      </c>
      <c r="H110">
        <v>14597.32</v>
      </c>
      <c r="I110">
        <v>14701.24</v>
      </c>
      <c r="J110" s="29">
        <f t="shared" si="34"/>
        <v>7.1191150156331151E-3</v>
      </c>
      <c r="K110">
        <f t="shared" si="31"/>
        <v>3</v>
      </c>
      <c r="L110">
        <f t="shared" si="32"/>
        <v>4</v>
      </c>
    </row>
    <row r="111" spans="1:12">
      <c r="A111" s="1">
        <v>42551</v>
      </c>
      <c r="B111">
        <v>34.22</v>
      </c>
      <c r="C111" s="29">
        <f t="shared" si="29"/>
        <v>1.3625592417061627E-2</v>
      </c>
      <c r="D111" s="30">
        <f t="shared" si="27"/>
        <v>33.976269246675791</v>
      </c>
      <c r="E111">
        <v>33.99</v>
      </c>
      <c r="F111" s="29">
        <f t="shared" si="35"/>
        <v>7.1735584491241511E-3</v>
      </c>
      <c r="G111" s="29">
        <f t="shared" si="33"/>
        <v>6.7666960870842452E-3</v>
      </c>
      <c r="H111">
        <v>14701.24</v>
      </c>
      <c r="I111">
        <v>14977.31</v>
      </c>
      <c r="J111" s="29">
        <f t="shared" si="34"/>
        <v>1.8778688056245496E-2</v>
      </c>
      <c r="K111">
        <f t="shared" si="31"/>
        <v>4</v>
      </c>
      <c r="L111">
        <f t="shared" si="32"/>
        <v>5</v>
      </c>
    </row>
    <row r="112" spans="1:12">
      <c r="A112" s="1">
        <v>42552</v>
      </c>
      <c r="B112">
        <v>34.479999999999997</v>
      </c>
      <c r="C112" s="29">
        <f t="shared" si="29"/>
        <v>7.5978959672704516E-3</v>
      </c>
      <c r="D112" s="30">
        <f t="shared" si="27"/>
        <v>33.99</v>
      </c>
      <c r="E112">
        <v>33.99</v>
      </c>
      <c r="F112" s="29">
        <f t="shared" si="35"/>
        <v>1.4416004707266783E-2</v>
      </c>
      <c r="G112" s="29">
        <f t="shared" si="33"/>
        <v>1.4416004707266783E-2</v>
      </c>
      <c r="H112">
        <v>14977.31</v>
      </c>
      <c r="I112">
        <v>14977.31</v>
      </c>
      <c r="J112" s="29">
        <f t="shared" si="34"/>
        <v>0</v>
      </c>
      <c r="K112">
        <f t="shared" si="31"/>
        <v>5</v>
      </c>
      <c r="L112">
        <f t="shared" si="32"/>
        <v>1</v>
      </c>
    </row>
    <row r="113" spans="1:12">
      <c r="A113" s="1">
        <v>42555</v>
      </c>
      <c r="B113">
        <v>34.479999999999997</v>
      </c>
      <c r="C113" s="29">
        <f t="shared" si="29"/>
        <v>0</v>
      </c>
      <c r="D113" s="30">
        <f>+E112*(1+J113)</f>
        <v>34.402355957111126</v>
      </c>
      <c r="E113" s="31">
        <v>34.402355957111126</v>
      </c>
      <c r="F113" s="29">
        <f t="shared" si="35"/>
        <v>2.2569396987133228E-3</v>
      </c>
      <c r="G113" s="29">
        <f t="shared" si="33"/>
        <v>2.2569396987133228E-3</v>
      </c>
      <c r="H113">
        <v>14977.31</v>
      </c>
      <c r="I113">
        <v>15159.01</v>
      </c>
      <c r="J113" s="29">
        <f t="shared" si="34"/>
        <v>1.2131684528129627E-2</v>
      </c>
      <c r="K113">
        <f t="shared" si="31"/>
        <v>1</v>
      </c>
      <c r="L113">
        <f t="shared" si="32"/>
        <v>2</v>
      </c>
    </row>
    <row r="114" spans="1:12">
      <c r="A114" s="1">
        <v>42556</v>
      </c>
      <c r="B114">
        <v>33.700000000000003</v>
      </c>
      <c r="C114" s="29">
        <f t="shared" si="29"/>
        <v>-2.2621809744779453E-2</v>
      </c>
      <c r="D114" s="30">
        <f>+E113*(1+J114)</f>
        <v>33.834498458000809</v>
      </c>
      <c r="E114">
        <v>33.89</v>
      </c>
      <c r="F114" s="29">
        <f t="shared" si="35"/>
        <v>-3.9751869875582768E-3</v>
      </c>
      <c r="G114" s="29">
        <f t="shared" si="33"/>
        <v>-5.606373561522493E-3</v>
      </c>
      <c r="H114">
        <v>15159.01</v>
      </c>
      <c r="I114">
        <v>14908.79</v>
      </c>
      <c r="J114" s="29">
        <f>+I114/H114-1</f>
        <v>-1.6506354966452252E-2</v>
      </c>
      <c r="K114">
        <f t="shared" si="31"/>
        <v>2</v>
      </c>
      <c r="L114">
        <f t="shared" si="32"/>
        <v>3</v>
      </c>
    </row>
    <row r="115" spans="1:12">
      <c r="A115" s="1">
        <v>42557</v>
      </c>
      <c r="B115">
        <v>33.619999999999997</v>
      </c>
      <c r="C115" s="29">
        <f t="shared" si="29"/>
        <v>-2.3738872403562539E-3</v>
      </c>
      <c r="D115" s="30">
        <f t="shared" si="27"/>
        <v>33.360695710382934</v>
      </c>
      <c r="E115">
        <v>33.36</v>
      </c>
      <c r="F115" s="29">
        <f t="shared" si="35"/>
        <v>7.7727482624518895E-3</v>
      </c>
      <c r="G115" s="29">
        <f t="shared" si="33"/>
        <v>7.7937649880095439E-3</v>
      </c>
      <c r="H115">
        <v>14908.79</v>
      </c>
      <c r="I115">
        <v>14675.94</v>
      </c>
      <c r="J115" s="29">
        <f>+I115/H115-1</f>
        <v>-1.5618303027945313E-2</v>
      </c>
      <c r="K115">
        <f t="shared" si="31"/>
        <v>3</v>
      </c>
      <c r="L115">
        <f t="shared" si="32"/>
        <v>4</v>
      </c>
    </row>
    <row r="116" spans="1:12">
      <c r="A116" s="1">
        <v>42558</v>
      </c>
      <c r="B116">
        <v>33.46</v>
      </c>
      <c r="C116" s="29">
        <f t="shared" si="29"/>
        <v>-4.7590719809635917E-3</v>
      </c>
      <c r="D116" s="30">
        <f t="shared" si="27"/>
        <v>33.762112845923326</v>
      </c>
      <c r="E116">
        <v>33.78</v>
      </c>
      <c r="F116" s="29">
        <f t="shared" si="35"/>
        <v>-8.9482802010065754E-3</v>
      </c>
      <c r="G116" s="29">
        <f t="shared" si="33"/>
        <v>-9.4730609828300727E-3</v>
      </c>
      <c r="H116">
        <v>14675.94</v>
      </c>
      <c r="I116">
        <v>14852.84</v>
      </c>
      <c r="J116" s="29">
        <f>+I116/H116-1</f>
        <v>1.2053742383792754E-2</v>
      </c>
      <c r="K116">
        <f t="shared" si="31"/>
        <v>4</v>
      </c>
      <c r="L116">
        <f t="shared" si="32"/>
        <v>5</v>
      </c>
    </row>
    <row r="117" spans="1:12">
      <c r="A117" s="1">
        <v>42559</v>
      </c>
      <c r="B117">
        <v>34.18</v>
      </c>
      <c r="C117" s="29">
        <f t="shared" si="29"/>
        <v>2.1518230723251541E-2</v>
      </c>
      <c r="D117" s="30">
        <f t="shared" si="27"/>
        <v>33.537490055773844</v>
      </c>
      <c r="E117">
        <v>33.54</v>
      </c>
      <c r="F117" s="29">
        <f t="shared" si="35"/>
        <v>1.915796152776017E-2</v>
      </c>
      <c r="G117" s="29">
        <f t="shared" si="33"/>
        <v>1.9081693500298202E-2</v>
      </c>
      <c r="H117">
        <v>14852.84</v>
      </c>
      <c r="I117">
        <v>14746.21</v>
      </c>
      <c r="J117" s="29">
        <f>+I117/H117-1</f>
        <v>-7.1790984081159248E-3</v>
      </c>
      <c r="K117">
        <f t="shared" si="31"/>
        <v>5</v>
      </c>
      <c r="L117">
        <f t="shared" si="32"/>
        <v>1</v>
      </c>
    </row>
    <row r="118" spans="1:12">
      <c r="A118" s="1">
        <v>42562</v>
      </c>
      <c r="B118">
        <v>34.44</v>
      </c>
      <c r="C118" s="29">
        <f t="shared" si="29"/>
        <v>7.6067875950847075E-3</v>
      </c>
      <c r="D118" s="30">
        <f t="shared" si="27"/>
        <v>34.142965372119349</v>
      </c>
      <c r="F118" s="29">
        <f t="shared" ref="F118:F135" si="36">+B118/D118-1</f>
        <v>8.6997313983512292E-3</v>
      </c>
      <c r="G118" s="29"/>
      <c r="H118">
        <v>14746.21</v>
      </c>
      <c r="I118">
        <v>15011.31</v>
      </c>
      <c r="J118" s="29">
        <f t="shared" ref="J118:J153" si="37">+I118/H118-1</f>
        <v>1.7977500659491552E-2</v>
      </c>
      <c r="K118">
        <f t="shared" si="31"/>
        <v>1</v>
      </c>
      <c r="L118">
        <f t="shared" si="32"/>
        <v>2</v>
      </c>
    </row>
    <row r="119" spans="1:12">
      <c r="A119" s="1">
        <v>42563</v>
      </c>
      <c r="B119">
        <v>35.14</v>
      </c>
      <c r="C119" s="29">
        <f t="shared" si="29"/>
        <v>2.0325203252032686E-2</v>
      </c>
      <c r="D119" s="30"/>
      <c r="E119">
        <v>34.72</v>
      </c>
      <c r="G119" s="29">
        <f t="shared" si="33"/>
        <v>1.2096774193548487E-2</v>
      </c>
      <c r="H119">
        <v>15011.31</v>
      </c>
      <c r="I119">
        <v>15258.78</v>
      </c>
      <c r="J119" s="29">
        <f t="shared" si="37"/>
        <v>1.6485569880310358E-2</v>
      </c>
      <c r="K119">
        <f t="shared" si="31"/>
        <v>2</v>
      </c>
      <c r="L119">
        <f t="shared" si="32"/>
        <v>3</v>
      </c>
    </row>
    <row r="120" spans="1:12">
      <c r="A120" s="1">
        <v>42564</v>
      </c>
      <c r="B120">
        <v>34.99</v>
      </c>
      <c r="C120" s="29">
        <f t="shared" si="29"/>
        <v>-4.268639726807022E-3</v>
      </c>
      <c r="D120" s="30">
        <f t="shared" si="27"/>
        <v>34.943331616289115</v>
      </c>
      <c r="E120">
        <v>34.94</v>
      </c>
      <c r="F120" s="29">
        <f t="shared" si="36"/>
        <v>1.3355447678358168E-3</v>
      </c>
      <c r="G120" s="29">
        <f t="shared" si="33"/>
        <v>1.4310246136235438E-3</v>
      </c>
      <c r="H120">
        <v>15258.78</v>
      </c>
      <c r="I120">
        <v>15356.93</v>
      </c>
      <c r="J120" s="29">
        <f t="shared" si="37"/>
        <v>6.4323622203086295E-3</v>
      </c>
      <c r="K120">
        <f t="shared" si="31"/>
        <v>3</v>
      </c>
      <c r="L120">
        <f t="shared" si="32"/>
        <v>4</v>
      </c>
    </row>
    <row r="121" spans="1:12">
      <c r="A121" s="1">
        <v>42565</v>
      </c>
      <c r="B121">
        <v>35.56</v>
      </c>
      <c r="C121" s="29">
        <f t="shared" si="29"/>
        <v>1.629036867676481E-2</v>
      </c>
      <c r="D121" s="30">
        <f t="shared" si="27"/>
        <v>35.32573644602143</v>
      </c>
      <c r="E121">
        <v>35.32</v>
      </c>
      <c r="F121" s="29">
        <f t="shared" si="36"/>
        <v>6.6315264038878663E-3</v>
      </c>
      <c r="G121" s="29">
        <f t="shared" si="33"/>
        <v>6.7950169875425903E-3</v>
      </c>
      <c r="H121">
        <v>15356.93</v>
      </c>
      <c r="I121">
        <v>15526.47</v>
      </c>
      <c r="J121" s="29">
        <f t="shared" si="37"/>
        <v>1.1039966972565374E-2</v>
      </c>
      <c r="K121">
        <f t="shared" si="31"/>
        <v>4</v>
      </c>
      <c r="L121">
        <f t="shared" si="32"/>
        <v>5</v>
      </c>
    </row>
    <row r="122" spans="1:12">
      <c r="A122" s="1">
        <v>42566</v>
      </c>
      <c r="B122">
        <v>35.46</v>
      </c>
      <c r="C122" s="29">
        <f t="shared" si="29"/>
        <v>-2.8121484814398467E-3</v>
      </c>
      <c r="D122" s="30">
        <f t="shared" si="27"/>
        <v>35.456762470799866</v>
      </c>
      <c r="E122">
        <v>35.46</v>
      </c>
      <c r="F122" s="29">
        <f t="shared" si="36"/>
        <v>9.1309216480262023E-5</v>
      </c>
      <c r="G122" s="29">
        <f t="shared" si="33"/>
        <v>0</v>
      </c>
      <c r="H122">
        <v>15526.47</v>
      </c>
      <c r="I122">
        <v>15586.59</v>
      </c>
      <c r="J122" s="29">
        <f t="shared" si="37"/>
        <v>3.8720971347641076E-3</v>
      </c>
      <c r="K122">
        <f t="shared" ref="K122:K127" si="38">WEEKDAY(A122,2)</f>
        <v>5</v>
      </c>
      <c r="L122">
        <f t="shared" si="32"/>
        <v>1</v>
      </c>
    </row>
    <row r="123" spans="1:12">
      <c r="A123" s="1">
        <v>42569</v>
      </c>
      <c r="B123">
        <v>35.75</v>
      </c>
      <c r="C123" s="29">
        <f t="shared" si="29"/>
        <v>8.1782289904117622E-3</v>
      </c>
      <c r="D123" s="30">
        <f t="shared" si="27"/>
        <v>35.5886075915258</v>
      </c>
      <c r="F123" s="29">
        <f t="shared" si="36"/>
        <v>4.5349458547692123E-3</v>
      </c>
      <c r="H123">
        <v>15586.59</v>
      </c>
      <c r="I123">
        <v>15643.12</v>
      </c>
      <c r="J123" s="29">
        <f t="shared" si="37"/>
        <v>3.6268356324251627E-3</v>
      </c>
      <c r="K123">
        <f>WEEKDAY(A123,2)</f>
        <v>1</v>
      </c>
      <c r="L123">
        <f t="shared" si="32"/>
        <v>2</v>
      </c>
    </row>
    <row r="124" spans="1:12">
      <c r="A124" s="1">
        <v>42570</v>
      </c>
      <c r="B124">
        <v>35.08</v>
      </c>
      <c r="C124" s="29">
        <f t="shared" si="29"/>
        <v>-1.8741258741258759E-2</v>
      </c>
      <c r="D124" s="30"/>
      <c r="E124">
        <v>35.229999999999997</v>
      </c>
      <c r="G124" s="29">
        <f t="shared" si="33"/>
        <v>-4.257734885041109E-3</v>
      </c>
      <c r="H124">
        <v>15643.12</v>
      </c>
      <c r="I124">
        <v>15487</v>
      </c>
      <c r="J124" s="29">
        <f t="shared" si="37"/>
        <v>-9.9801062703603893E-3</v>
      </c>
      <c r="K124">
        <f t="shared" si="38"/>
        <v>2</v>
      </c>
      <c r="L124">
        <f t="shared" si="32"/>
        <v>3</v>
      </c>
    </row>
    <row r="125" spans="1:12">
      <c r="A125" s="1">
        <v>42571</v>
      </c>
      <c r="B125">
        <v>35.5</v>
      </c>
      <c r="C125" s="29">
        <f t="shared" si="29"/>
        <v>1.1972633979475455E-2</v>
      </c>
      <c r="D125" s="30">
        <f t="shared" si="27"/>
        <v>35.410074049202549</v>
      </c>
      <c r="E125">
        <v>35.409999999999997</v>
      </c>
      <c r="F125" s="29">
        <f t="shared" si="36"/>
        <v>2.539558394385022E-3</v>
      </c>
      <c r="G125" s="29">
        <f t="shared" si="33"/>
        <v>2.5416548997458932E-3</v>
      </c>
      <c r="H125">
        <v>15487</v>
      </c>
      <c r="I125">
        <v>15566.16</v>
      </c>
      <c r="J125" s="29">
        <f t="shared" si="37"/>
        <v>5.1113837412022356E-3</v>
      </c>
      <c r="K125">
        <f t="shared" si="38"/>
        <v>3</v>
      </c>
      <c r="L125">
        <f t="shared" si="32"/>
        <v>4</v>
      </c>
    </row>
    <row r="126" spans="1:12">
      <c r="A126" s="1">
        <v>42572</v>
      </c>
      <c r="B126">
        <v>35.47</v>
      </c>
      <c r="C126" s="29">
        <f t="shared" si="29"/>
        <v>-8.4507042253523235E-4</v>
      </c>
      <c r="D126" s="30">
        <f t="shared" si="27"/>
        <v>35.64917314225216</v>
      </c>
      <c r="F126" s="29">
        <f t="shared" si="36"/>
        <v>-5.0260111654539807E-3</v>
      </c>
      <c r="G126" s="29"/>
      <c r="H126">
        <v>15566.16</v>
      </c>
      <c r="I126">
        <v>15671.3</v>
      </c>
      <c r="J126" s="29">
        <f t="shared" si="37"/>
        <v>6.7543954321425126E-3</v>
      </c>
      <c r="K126">
        <f t="shared" si="38"/>
        <v>4</v>
      </c>
      <c r="L126">
        <f t="shared" si="32"/>
        <v>5</v>
      </c>
    </row>
    <row r="127" spans="1:12">
      <c r="A127" s="1">
        <v>42573</v>
      </c>
      <c r="B127">
        <v>35.659999999999997</v>
      </c>
      <c r="C127" s="29">
        <f t="shared" si="29"/>
        <v>5.3566394135888817E-3</v>
      </c>
      <c r="D127" s="30"/>
      <c r="E127">
        <v>35.51</v>
      </c>
      <c r="G127" s="29">
        <f t="shared" si="33"/>
        <v>4.22416220782873E-3</v>
      </c>
      <c r="H127">
        <v>15671.3</v>
      </c>
      <c r="I127">
        <v>15611.39</v>
      </c>
      <c r="J127" s="29">
        <f t="shared" si="37"/>
        <v>-3.8229119473176532E-3</v>
      </c>
      <c r="K127">
        <f t="shared" si="38"/>
        <v>5</v>
      </c>
      <c r="L127">
        <f t="shared" si="32"/>
        <v>1</v>
      </c>
    </row>
    <row r="128" spans="1:12">
      <c r="A128" s="1">
        <v>42576</v>
      </c>
      <c r="B128">
        <v>35.369999999999997</v>
      </c>
      <c r="C128" s="29">
        <f t="shared" si="29"/>
        <v>-8.1323611890072867E-3</v>
      </c>
      <c r="D128" s="30">
        <f t="shared" si="27"/>
        <v>35.560951516809205</v>
      </c>
      <c r="E128">
        <v>35.56</v>
      </c>
      <c r="F128" s="29">
        <f t="shared" si="36"/>
        <v>-5.3696964975458172E-3</v>
      </c>
      <c r="G128" s="29">
        <f t="shared" si="33"/>
        <v>-5.3430821147357754E-3</v>
      </c>
      <c r="H128">
        <v>15611.39</v>
      </c>
      <c r="I128">
        <v>15633.79</v>
      </c>
      <c r="J128" s="29">
        <f t="shared" si="37"/>
        <v>1.4348498115799302E-3</v>
      </c>
      <c r="K128">
        <f t="shared" ref="K128:K133" si="39">WEEKDAY(A128,2)</f>
        <v>1</v>
      </c>
      <c r="L128">
        <f t="shared" si="32"/>
        <v>2</v>
      </c>
    </row>
    <row r="129" spans="1:12">
      <c r="A129" s="1">
        <v>42577</v>
      </c>
      <c r="B129">
        <v>35.79</v>
      </c>
      <c r="C129" s="29">
        <f t="shared" si="29"/>
        <v>1.187446988973706E-2</v>
      </c>
      <c r="D129" s="30">
        <f t="shared" si="27"/>
        <v>35.612201161714466</v>
      </c>
      <c r="E129">
        <v>35.61</v>
      </c>
      <c r="F129" s="29">
        <f t="shared" si="36"/>
        <v>4.992638266816174E-3</v>
      </c>
      <c r="G129" s="29">
        <f t="shared" si="33"/>
        <v>5.0547598989048037E-3</v>
      </c>
      <c r="H129">
        <v>15633.79</v>
      </c>
      <c r="I129">
        <v>15656.74</v>
      </c>
      <c r="J129" s="29">
        <f t="shared" si="37"/>
        <v>1.4679741764471732E-3</v>
      </c>
      <c r="K129">
        <f t="shared" si="39"/>
        <v>2</v>
      </c>
      <c r="L129">
        <f t="shared" si="32"/>
        <v>3</v>
      </c>
    </row>
    <row r="130" spans="1:12">
      <c r="A130" s="1">
        <v>42578</v>
      </c>
      <c r="B130">
        <v>35.65</v>
      </c>
      <c r="C130" s="29">
        <f t="shared" si="29"/>
        <v>-3.9117071807768244E-3</v>
      </c>
      <c r="D130" s="30">
        <f t="shared" si="27"/>
        <v>35.783106093605696</v>
      </c>
      <c r="E130">
        <v>35.78</v>
      </c>
      <c r="F130" s="29">
        <f t="shared" si="36"/>
        <v>-3.7198026704976517E-3</v>
      </c>
      <c r="G130" s="29">
        <f t="shared" si="33"/>
        <v>-3.6333147009502964E-3</v>
      </c>
      <c r="H130">
        <v>15656.74</v>
      </c>
      <c r="I130">
        <v>15732.85</v>
      </c>
      <c r="J130" s="29">
        <f t="shared" si="37"/>
        <v>4.8611652234118452E-3</v>
      </c>
      <c r="K130">
        <f t="shared" si="39"/>
        <v>3</v>
      </c>
      <c r="L130">
        <f t="shared" si="32"/>
        <v>4</v>
      </c>
    </row>
    <row r="131" spans="1:12">
      <c r="A131" s="1">
        <v>42579</v>
      </c>
      <c r="B131">
        <v>35.46</v>
      </c>
      <c r="C131" s="29">
        <f t="shared" si="29"/>
        <v>-5.3295932678820712E-3</v>
      </c>
      <c r="D131" s="30">
        <f t="shared" si="27"/>
        <v>35.666720981894578</v>
      </c>
      <c r="E131">
        <v>35.67</v>
      </c>
      <c r="F131" s="29">
        <f t="shared" si="36"/>
        <v>-5.7959065538857324E-3</v>
      </c>
      <c r="G131" s="29">
        <f t="shared" si="33"/>
        <v>-5.887300252312877E-3</v>
      </c>
      <c r="H131">
        <v>15732.85</v>
      </c>
      <c r="I131">
        <v>15683.04</v>
      </c>
      <c r="J131" s="29">
        <f t="shared" si="37"/>
        <v>-3.1659870907050358E-3</v>
      </c>
      <c r="K131">
        <f t="shared" si="39"/>
        <v>4</v>
      </c>
      <c r="L131">
        <f t="shared" si="32"/>
        <v>5</v>
      </c>
    </row>
    <row r="132" spans="1:12">
      <c r="A132" s="1">
        <v>42580</v>
      </c>
      <c r="B132">
        <v>35.43</v>
      </c>
      <c r="C132" s="29">
        <f t="shared" si="29"/>
        <v>-8.460236886632666E-4</v>
      </c>
      <c r="D132" s="30">
        <f t="shared" si="27"/>
        <v>35.117244915526584</v>
      </c>
      <c r="E132">
        <v>35.11</v>
      </c>
      <c r="F132" s="29">
        <f t="shared" si="36"/>
        <v>8.9060256641926294E-3</v>
      </c>
      <c r="G132" s="29">
        <f t="shared" si="33"/>
        <v>9.1142124750782649E-3</v>
      </c>
      <c r="H132">
        <v>15683.04</v>
      </c>
      <c r="I132">
        <v>15440.01</v>
      </c>
      <c r="J132" s="29">
        <f t="shared" si="37"/>
        <v>-1.5496357848988507E-2</v>
      </c>
      <c r="K132">
        <f t="shared" si="39"/>
        <v>5</v>
      </c>
      <c r="L132">
        <f t="shared" si="32"/>
        <v>1</v>
      </c>
    </row>
    <row r="133" spans="1:12">
      <c r="A133" s="1">
        <v>42583</v>
      </c>
      <c r="B133">
        <v>35.31</v>
      </c>
      <c r="C133" s="29">
        <f t="shared" si="29"/>
        <v>-3.3869602032174928E-3</v>
      </c>
      <c r="D133" s="30">
        <f t="shared" si="27"/>
        <v>35.629213802322667</v>
      </c>
      <c r="E133">
        <v>35.630000000000003</v>
      </c>
      <c r="F133" s="29">
        <f t="shared" si="36"/>
        <v>-8.9593277048918285E-3</v>
      </c>
      <c r="G133" s="29">
        <f t="shared" si="33"/>
        <v>-8.9811956216671041E-3</v>
      </c>
      <c r="H133">
        <v>15440.01</v>
      </c>
      <c r="I133">
        <v>15668.34</v>
      </c>
      <c r="J133" s="29">
        <f t="shared" si="37"/>
        <v>1.4788202857381583E-2</v>
      </c>
      <c r="K133">
        <f t="shared" si="39"/>
        <v>1</v>
      </c>
      <c r="L133">
        <f t="shared" si="32"/>
        <v>2</v>
      </c>
    </row>
    <row r="134" spans="1:12">
      <c r="A134" s="1">
        <v>42584</v>
      </c>
      <c r="B134">
        <v>35.200000000000003</v>
      </c>
      <c r="C134" s="29">
        <f t="shared" si="29"/>
        <v>-3.1152647975077885E-3</v>
      </c>
      <c r="D134" s="30">
        <f t="shared" si="27"/>
        <v>35.626543501098396</v>
      </c>
      <c r="E134">
        <v>35.630000000000003</v>
      </c>
      <c r="F134" s="29">
        <f t="shared" si="36"/>
        <v>-1.1972632177613352E-2</v>
      </c>
      <c r="G134" s="29">
        <f t="shared" si="33"/>
        <v>-1.2068481616615223E-2</v>
      </c>
      <c r="H134">
        <v>15668.34</v>
      </c>
      <c r="I134">
        <v>15666.82</v>
      </c>
      <c r="J134" s="29">
        <f t="shared" si="37"/>
        <v>-9.7010915004469567E-5</v>
      </c>
      <c r="K134">
        <f t="shared" ref="K134:K139" si="40">WEEKDAY(A134,2)</f>
        <v>2</v>
      </c>
      <c r="L134">
        <f t="shared" si="32"/>
        <v>3</v>
      </c>
    </row>
    <row r="135" spans="1:12">
      <c r="A135" s="1">
        <v>42585</v>
      </c>
      <c r="B135">
        <v>35.32</v>
      </c>
      <c r="C135" s="29">
        <f t="shared" si="29"/>
        <v>3.4090909090909172E-3</v>
      </c>
      <c r="D135" s="30">
        <f t="shared" ref="D135:D152" si="41">+E134*(1+J135)</f>
        <v>35.019209226888421</v>
      </c>
      <c r="E135">
        <v>35.020000000000003</v>
      </c>
      <c r="F135" s="29">
        <f t="shared" si="36"/>
        <v>8.5893079755960944E-3</v>
      </c>
      <c r="G135" s="29">
        <f t="shared" si="33"/>
        <v>8.5665334094802148E-3</v>
      </c>
      <c r="H135">
        <v>15666.82</v>
      </c>
      <c r="I135">
        <v>15398.25</v>
      </c>
      <c r="J135" s="29">
        <f t="shared" si="37"/>
        <v>-1.7142598178826352E-2</v>
      </c>
      <c r="K135">
        <f t="shared" si="40"/>
        <v>3</v>
      </c>
      <c r="L135">
        <f t="shared" ref="L135:L141" si="42">K136</f>
        <v>4</v>
      </c>
    </row>
    <row r="136" spans="1:12">
      <c r="A136" s="1">
        <v>42586</v>
      </c>
      <c r="B136">
        <v>35.4</v>
      </c>
      <c r="C136" s="29">
        <f t="shared" si="29"/>
        <v>2.2650056625141968E-3</v>
      </c>
      <c r="D136" s="30">
        <f t="shared" si="41"/>
        <v>35.122433770071282</v>
      </c>
      <c r="E136" s="30">
        <v>35.122433770071282</v>
      </c>
      <c r="F136" s="29">
        <f>+B136/D136-1</f>
        <v>7.9028188008212208E-3</v>
      </c>
      <c r="G136" s="29">
        <f>+B136/E136-1</f>
        <v>7.9028188008212208E-3</v>
      </c>
      <c r="H136">
        <v>15398.25</v>
      </c>
      <c r="I136">
        <v>15443.29</v>
      </c>
      <c r="J136" s="29">
        <f t="shared" si="37"/>
        <v>2.925007711915395E-3</v>
      </c>
      <c r="K136">
        <f t="shared" si="40"/>
        <v>4</v>
      </c>
      <c r="L136">
        <f t="shared" si="42"/>
        <v>5</v>
      </c>
    </row>
    <row r="137" spans="1:12">
      <c r="A137" s="1">
        <v>42587</v>
      </c>
      <c r="B137">
        <v>35.94</v>
      </c>
      <c r="C137" s="29">
        <f t="shared" ref="C137:C168" si="43">B137/B136-1</f>
        <v>1.5254237288135464E-2</v>
      </c>
      <c r="D137" s="30">
        <f t="shared" si="41"/>
        <v>35.623413141103704</v>
      </c>
      <c r="E137">
        <v>35.619999999999997</v>
      </c>
      <c r="F137" s="29">
        <f>+B137/D137-1</f>
        <v>8.887044530020205E-3</v>
      </c>
      <c r="G137" s="29">
        <f>+B137/E137-1</f>
        <v>8.9837170129141164E-3</v>
      </c>
      <c r="H137">
        <v>15443.29</v>
      </c>
      <c r="I137">
        <v>15663.57</v>
      </c>
      <c r="J137" s="29">
        <f t="shared" si="37"/>
        <v>1.426380000634575E-2</v>
      </c>
      <c r="K137">
        <f t="shared" si="40"/>
        <v>5</v>
      </c>
      <c r="L137">
        <f t="shared" si="42"/>
        <v>1</v>
      </c>
    </row>
    <row r="138" spans="1:12">
      <c r="A138" s="1">
        <v>42590</v>
      </c>
      <c r="B138">
        <v>36.14</v>
      </c>
      <c r="C138" s="29">
        <f t="shared" si="43"/>
        <v>5.5648302726767351E-3</v>
      </c>
      <c r="D138" s="30">
        <f t="shared" si="41"/>
        <v>36.181489762550932</v>
      </c>
      <c r="E138">
        <v>36.22</v>
      </c>
      <c r="F138" s="29">
        <f>+B138/D138-1</f>
        <v>-1.146712388661042E-3</v>
      </c>
      <c r="G138" s="29">
        <f>+B138/E138-1</f>
        <v>-2.2087244616233459E-3</v>
      </c>
      <c r="H138">
        <v>15663.57</v>
      </c>
      <c r="I138">
        <v>15910.48</v>
      </c>
      <c r="J138" s="29">
        <f t="shared" si="37"/>
        <v>1.5763328538768606E-2</v>
      </c>
      <c r="K138">
        <f t="shared" si="40"/>
        <v>1</v>
      </c>
      <c r="L138">
        <f t="shared" si="42"/>
        <v>2</v>
      </c>
    </row>
    <row r="139" spans="1:12">
      <c r="A139" s="1">
        <v>42591</v>
      </c>
      <c r="B139">
        <v>36.479999999999997</v>
      </c>
      <c r="C139" s="29">
        <f t="shared" si="43"/>
        <v>9.4078583287215967E-3</v>
      </c>
      <c r="D139" s="30">
        <f t="shared" si="41"/>
        <v>36.348097920364438</v>
      </c>
      <c r="E139">
        <v>36.31</v>
      </c>
      <c r="F139" s="29">
        <f>+B139/D139-1</f>
        <v>3.6288578270187166E-3</v>
      </c>
      <c r="G139" s="29">
        <f>+B139/E139-1</f>
        <v>4.6819058110711964E-3</v>
      </c>
      <c r="H139">
        <v>15910.48</v>
      </c>
      <c r="I139">
        <v>15966.75</v>
      </c>
      <c r="J139" s="29">
        <f t="shared" si="37"/>
        <v>3.5366626274002666E-3</v>
      </c>
      <c r="K139">
        <f t="shared" si="40"/>
        <v>2</v>
      </c>
      <c r="L139">
        <f t="shared" si="42"/>
        <v>3</v>
      </c>
    </row>
    <row r="140" spans="1:12">
      <c r="A140" s="1">
        <v>42592</v>
      </c>
      <c r="B140">
        <v>36.270000000000003</v>
      </c>
      <c r="C140" s="29">
        <f t="shared" si="43"/>
        <v>-5.7565789473682516E-3</v>
      </c>
      <c r="D140" s="30">
        <f t="shared" si="41"/>
        <v>36.322644000814194</v>
      </c>
      <c r="F140" s="29">
        <f>+B140/D140-1</f>
        <v>-1.449343853190066E-3</v>
      </c>
      <c r="H140">
        <v>15966.75</v>
      </c>
      <c r="I140">
        <v>15972.31</v>
      </c>
      <c r="J140" s="29">
        <f t="shared" si="37"/>
        <v>3.4822365227737961E-4</v>
      </c>
      <c r="K140">
        <f t="shared" ref="K140" si="44">WEEKDAY(A140,2)</f>
        <v>3</v>
      </c>
      <c r="L140">
        <f t="shared" si="42"/>
        <v>4</v>
      </c>
    </row>
    <row r="141" spans="1:12">
      <c r="A141" s="1">
        <v>42593</v>
      </c>
      <c r="B141">
        <v>37.04</v>
      </c>
      <c r="C141" s="29">
        <f t="shared" si="43"/>
        <v>2.1229666390956581E-2</v>
      </c>
      <c r="E141">
        <v>36.65</v>
      </c>
      <c r="G141" s="29">
        <f t="shared" ref="G141:G156" si="45">+B141/E141-1</f>
        <v>1.0641200545702612E-2</v>
      </c>
      <c r="H141">
        <v>15972.31</v>
      </c>
      <c r="I141">
        <v>16117.99</v>
      </c>
      <c r="J141" s="29">
        <f t="shared" si="37"/>
        <v>9.1207846579486329E-3</v>
      </c>
      <c r="K141">
        <f t="shared" ref="K141" si="46">WEEKDAY(A141,2)</f>
        <v>4</v>
      </c>
      <c r="L141">
        <f t="shared" si="42"/>
        <v>5</v>
      </c>
    </row>
    <row r="142" spans="1:12">
      <c r="A142" s="1">
        <v>42594</v>
      </c>
      <c r="B142">
        <v>37.119999999999997</v>
      </c>
      <c r="C142" s="29">
        <f t="shared" si="43"/>
        <v>2.1598272138227959E-3</v>
      </c>
      <c r="D142" s="30">
        <f t="shared" si="41"/>
        <v>37.123212323620997</v>
      </c>
      <c r="E142">
        <v>37.119999999999997</v>
      </c>
      <c r="F142" s="29">
        <f t="shared" ref="F142:F147" si="47">+B142/D142-1</f>
        <v>-8.6531402320400019E-5</v>
      </c>
      <c r="G142" s="29">
        <f t="shared" si="45"/>
        <v>0</v>
      </c>
      <c r="H142">
        <v>16117.99</v>
      </c>
      <c r="I142">
        <v>16326.1</v>
      </c>
      <c r="J142" s="29">
        <f t="shared" si="37"/>
        <v>1.2911659580381984E-2</v>
      </c>
      <c r="K142">
        <f t="shared" ref="K142" si="48">WEEKDAY(A142,2)</f>
        <v>5</v>
      </c>
      <c r="L142">
        <f t="shared" ref="L142" si="49">K143</f>
        <v>1</v>
      </c>
    </row>
    <row r="143" spans="1:12">
      <c r="A143" s="1">
        <v>42597</v>
      </c>
      <c r="B143">
        <v>37.96</v>
      </c>
      <c r="C143" s="29">
        <f t="shared" si="43"/>
        <v>2.2629310344827624E-2</v>
      </c>
      <c r="D143" s="30">
        <f t="shared" si="41"/>
        <v>37.652468427854778</v>
      </c>
      <c r="E143">
        <v>37.659999999999997</v>
      </c>
      <c r="F143" s="29">
        <f t="shared" si="47"/>
        <v>8.1676337564555723E-3</v>
      </c>
      <c r="G143" s="29">
        <f t="shared" si="45"/>
        <v>7.9660116834838757E-3</v>
      </c>
      <c r="H143">
        <v>16326.1</v>
      </c>
      <c r="I143">
        <v>16560.29</v>
      </c>
      <c r="J143" s="29">
        <f t="shared" si="37"/>
        <v>1.4344515836605121E-2</v>
      </c>
      <c r="K143">
        <f t="shared" ref="K143" si="50">WEEKDAY(A143,2)</f>
        <v>1</v>
      </c>
      <c r="L143">
        <f t="shared" ref="L143" si="51">K144</f>
        <v>2</v>
      </c>
    </row>
    <row r="144" spans="1:12">
      <c r="A144" s="1">
        <v>42598</v>
      </c>
      <c r="B144">
        <v>37.79</v>
      </c>
      <c r="C144" s="29">
        <f t="shared" si="43"/>
        <v>-4.4783983140147532E-3</v>
      </c>
      <c r="D144" s="30">
        <f t="shared" si="41"/>
        <v>37.696908882634304</v>
      </c>
      <c r="E144">
        <v>37.69</v>
      </c>
      <c r="F144" s="29">
        <f t="shared" si="47"/>
        <v>2.4694628850212563E-3</v>
      </c>
      <c r="G144" s="29">
        <f t="shared" si="45"/>
        <v>2.6532236667551334E-3</v>
      </c>
      <c r="H144">
        <v>16560.29</v>
      </c>
      <c r="I144">
        <v>16576.52</v>
      </c>
      <c r="J144" s="29">
        <f t="shared" si="37"/>
        <v>9.8005530096401117E-4</v>
      </c>
      <c r="K144">
        <f t="shared" ref="K144" si="52">WEEKDAY(A144,2)</f>
        <v>2</v>
      </c>
      <c r="L144">
        <f t="shared" ref="L144" si="53">K145</f>
        <v>3</v>
      </c>
    </row>
    <row r="145" spans="1:12">
      <c r="A145" s="1">
        <v>42599</v>
      </c>
      <c r="B145">
        <v>37.53</v>
      </c>
      <c r="C145" s="29">
        <f t="shared" si="43"/>
        <v>-6.8801270177295537E-3</v>
      </c>
      <c r="D145" s="30">
        <f t="shared" si="41"/>
        <v>37.397215911421696</v>
      </c>
      <c r="E145">
        <v>37.4</v>
      </c>
      <c r="F145" s="29">
        <f t="shared" si="47"/>
        <v>3.5506410127645882E-3</v>
      </c>
      <c r="G145" s="29">
        <f t="shared" si="45"/>
        <v>3.4759358288771747E-3</v>
      </c>
      <c r="H145">
        <v>16576.52</v>
      </c>
      <c r="I145">
        <v>16447.75</v>
      </c>
      <c r="J145" s="29">
        <f t="shared" si="37"/>
        <v>-7.768216730652755E-3</v>
      </c>
      <c r="K145">
        <f t="shared" ref="K145" si="54">WEEKDAY(A145,2)</f>
        <v>3</v>
      </c>
      <c r="L145">
        <f t="shared" ref="L145" si="55">K146</f>
        <v>4</v>
      </c>
    </row>
    <row r="146" spans="1:12">
      <c r="A146" s="1">
        <v>42600</v>
      </c>
      <c r="B146">
        <v>37.86</v>
      </c>
      <c r="C146" s="29">
        <f t="shared" si="43"/>
        <v>8.7929656274978729E-3</v>
      </c>
      <c r="D146" s="30">
        <f t="shared" si="41"/>
        <v>37.723162013041296</v>
      </c>
      <c r="E146">
        <v>37.72</v>
      </c>
      <c r="F146" s="29">
        <f t="shared" si="47"/>
        <v>3.6274262192388385E-3</v>
      </c>
      <c r="G146" s="29">
        <f t="shared" si="45"/>
        <v>3.711558854718966E-3</v>
      </c>
      <c r="H146">
        <v>16447.75</v>
      </c>
      <c r="I146">
        <v>16589.87</v>
      </c>
      <c r="J146" s="29">
        <f t="shared" si="37"/>
        <v>8.6406955358635518E-3</v>
      </c>
      <c r="K146">
        <f t="shared" ref="K146" si="56">WEEKDAY(A146,2)</f>
        <v>4</v>
      </c>
      <c r="L146">
        <f t="shared" ref="L146" si="57">K147</f>
        <v>5</v>
      </c>
    </row>
    <row r="147" spans="1:12">
      <c r="A147" s="1">
        <v>42601</v>
      </c>
      <c r="B147">
        <v>37.65</v>
      </c>
      <c r="C147" s="29">
        <f t="shared" si="43"/>
        <v>-5.5467511885896048E-3</v>
      </c>
      <c r="D147" s="30">
        <f t="shared" si="41"/>
        <v>37.612114043087736</v>
      </c>
      <c r="E147">
        <v>37.61</v>
      </c>
      <c r="F147" s="29">
        <f t="shared" si="47"/>
        <v>1.0072807093177705E-3</v>
      </c>
      <c r="G147" s="29">
        <f t="shared" si="45"/>
        <v>1.063546929008119E-3</v>
      </c>
      <c r="H147">
        <v>16589.87</v>
      </c>
      <c r="I147">
        <v>16542.419999999998</v>
      </c>
      <c r="J147" s="29">
        <f t="shared" si="37"/>
        <v>-2.8601791334109672E-3</v>
      </c>
      <c r="K147">
        <f t="shared" ref="K147" si="58">WEEKDAY(A147,2)</f>
        <v>5</v>
      </c>
      <c r="L147">
        <f t="shared" ref="L147" si="59">K148</f>
        <v>1</v>
      </c>
    </row>
    <row r="148" spans="1:12">
      <c r="A148" s="1">
        <v>42604</v>
      </c>
      <c r="B148">
        <v>37.31</v>
      </c>
      <c r="C148" s="29">
        <f t="shared" si="43"/>
        <v>-9.030544488711767E-3</v>
      </c>
      <c r="D148" s="30">
        <f t="shared" si="41"/>
        <v>37.607953806033223</v>
      </c>
      <c r="E148">
        <v>37.6</v>
      </c>
      <c r="F148" s="29">
        <f t="shared" ref="F148:F153" si="60">+B148/D148-1</f>
        <v>-7.9226274199852842E-3</v>
      </c>
      <c r="G148" s="29">
        <f t="shared" si="45"/>
        <v>-7.7127659574467433E-3</v>
      </c>
      <c r="H148">
        <v>16542.419999999998</v>
      </c>
      <c r="I148">
        <v>16541.52</v>
      </c>
      <c r="J148" s="29">
        <f t="shared" si="37"/>
        <v>-5.4405582738059621E-5</v>
      </c>
      <c r="K148">
        <f t="shared" ref="K148" si="61">WEEKDAY(A148,2)</f>
        <v>1</v>
      </c>
      <c r="L148">
        <f t="shared" ref="L148" si="62">K149</f>
        <v>2</v>
      </c>
    </row>
    <row r="149" spans="1:12">
      <c r="A149" s="1">
        <v>42605</v>
      </c>
      <c r="B149">
        <v>37.299999999999997</v>
      </c>
      <c r="C149" s="29">
        <f t="shared" si="43"/>
        <v>-2.6802465826869515E-4</v>
      </c>
      <c r="D149" s="30">
        <f t="shared" si="41"/>
        <v>37.456705792454379</v>
      </c>
      <c r="E149">
        <v>37.46</v>
      </c>
      <c r="F149" s="29">
        <f t="shared" si="60"/>
        <v>-4.1836512084826305E-3</v>
      </c>
      <c r="G149" s="29">
        <f t="shared" si="45"/>
        <v>-4.2712226374800322E-3</v>
      </c>
      <c r="H149">
        <v>16541.52</v>
      </c>
      <c r="I149">
        <v>16478.48</v>
      </c>
      <c r="J149" s="29">
        <f t="shared" si="37"/>
        <v>-3.8110161581281776E-3</v>
      </c>
      <c r="K149">
        <f t="shared" ref="K149" si="63">WEEKDAY(A149,2)</f>
        <v>2</v>
      </c>
      <c r="L149">
        <f t="shared" ref="L149" si="64">K150</f>
        <v>3</v>
      </c>
    </row>
    <row r="150" spans="1:12">
      <c r="A150" s="1">
        <v>42606</v>
      </c>
      <c r="B150">
        <v>37.119999999999997</v>
      </c>
      <c r="C150" s="29">
        <f t="shared" si="43"/>
        <v>-4.825737265415575E-3</v>
      </c>
      <c r="D150" s="30">
        <f t="shared" si="41"/>
        <v>37.164043249134629</v>
      </c>
      <c r="E150">
        <v>37.159999999999997</v>
      </c>
      <c r="F150" s="29">
        <f t="shared" si="60"/>
        <v>-1.185103806907728E-3</v>
      </c>
      <c r="G150" s="29">
        <f t="shared" si="45"/>
        <v>-1.0764262648008671E-3</v>
      </c>
      <c r="H150">
        <v>16478.48</v>
      </c>
      <c r="I150">
        <v>16348.29</v>
      </c>
      <c r="J150" s="29">
        <f t="shared" si="37"/>
        <v>-7.9006073375699204E-3</v>
      </c>
      <c r="K150">
        <f t="shared" ref="K150" si="65">WEEKDAY(A150,2)</f>
        <v>3</v>
      </c>
      <c r="L150">
        <f t="shared" ref="L150" si="66">K151</f>
        <v>4</v>
      </c>
    </row>
    <row r="151" spans="1:12">
      <c r="A151" s="1">
        <v>42607</v>
      </c>
      <c r="B151">
        <v>37.090000000000003</v>
      </c>
      <c r="C151" s="29">
        <f t="shared" si="43"/>
        <v>-8.0818965517226449E-4</v>
      </c>
      <c r="D151" s="30">
        <f t="shared" si="41"/>
        <v>37.023936986681782</v>
      </c>
      <c r="E151">
        <v>37.03</v>
      </c>
      <c r="F151" s="29">
        <f t="shared" si="60"/>
        <v>1.7843324804163174E-3</v>
      </c>
      <c r="G151" s="29">
        <f t="shared" si="45"/>
        <v>1.6203078584930974E-3</v>
      </c>
      <c r="H151">
        <v>16348.29</v>
      </c>
      <c r="I151">
        <v>16288.43</v>
      </c>
      <c r="J151" s="29">
        <f t="shared" si="37"/>
        <v>-3.6615450300918617E-3</v>
      </c>
      <c r="K151">
        <f t="shared" ref="K151" si="67">WEEKDAY(A151,2)</f>
        <v>4</v>
      </c>
      <c r="L151">
        <f t="shared" ref="L151" si="68">K152</f>
        <v>5</v>
      </c>
    </row>
    <row r="152" spans="1:12">
      <c r="A152" s="1">
        <v>42608</v>
      </c>
      <c r="B152">
        <v>36.93</v>
      </c>
      <c r="C152" s="29">
        <f t="shared" si="43"/>
        <v>-4.3138312213535368E-3</v>
      </c>
      <c r="D152" s="30">
        <f t="shared" si="41"/>
        <v>37.229967633467439</v>
      </c>
      <c r="E152">
        <v>37.229999999999997</v>
      </c>
      <c r="F152" s="29">
        <f t="shared" si="60"/>
        <v>-8.0571553652866168E-3</v>
      </c>
      <c r="G152" s="29">
        <f t="shared" si="45"/>
        <v>-8.058017727638922E-3</v>
      </c>
      <c r="H152">
        <v>16288.43</v>
      </c>
      <c r="I152">
        <v>16376.39</v>
      </c>
      <c r="J152" s="29">
        <f t="shared" si="37"/>
        <v>5.4001521325259816E-3</v>
      </c>
      <c r="K152">
        <f t="shared" ref="K152" si="69">WEEKDAY(A152,2)</f>
        <v>5</v>
      </c>
      <c r="L152">
        <f t="shared" ref="L152" si="70">K153</f>
        <v>1</v>
      </c>
    </row>
    <row r="153" spans="1:12">
      <c r="A153" s="1">
        <v>42611</v>
      </c>
      <c r="B153">
        <v>37.21</v>
      </c>
      <c r="C153" s="29">
        <f t="shared" si="43"/>
        <v>7.5819117248849821E-3</v>
      </c>
      <c r="D153" s="30">
        <f t="shared" ref="D153:D165" si="71">+E152*(1+J153)</f>
        <v>37.119262938901677</v>
      </c>
      <c r="E153">
        <v>37.11</v>
      </c>
      <c r="F153" s="29">
        <f t="shared" si="60"/>
        <v>2.4444736752364804E-3</v>
      </c>
      <c r="G153" s="29">
        <f t="shared" si="45"/>
        <v>2.6946914578280801E-3</v>
      </c>
      <c r="H153">
        <v>16376.39</v>
      </c>
      <c r="I153">
        <v>16327.68</v>
      </c>
      <c r="J153" s="29">
        <f t="shared" si="37"/>
        <v>-2.9744040047897657E-3</v>
      </c>
      <c r="K153">
        <f t="shared" ref="K153" si="72">WEEKDAY(A153,2)</f>
        <v>1</v>
      </c>
      <c r="L153">
        <f t="shared" ref="L153" si="73">K154</f>
        <v>2</v>
      </c>
    </row>
    <row r="154" spans="1:12">
      <c r="A154" s="1">
        <v>42612</v>
      </c>
      <c r="B154">
        <v>37.450000000000003</v>
      </c>
      <c r="C154" s="29">
        <f t="shared" si="43"/>
        <v>6.4498790647675719E-3</v>
      </c>
      <c r="D154" s="30">
        <f t="shared" si="71"/>
        <v>37.471038647254225</v>
      </c>
      <c r="E154">
        <v>37.47</v>
      </c>
      <c r="F154" s="29">
        <f>+B154/D154-1</f>
        <v>-5.6146421379654754E-4</v>
      </c>
      <c r="G154" s="29">
        <f t="shared" si="45"/>
        <v>-5.3376034160645958E-4</v>
      </c>
      <c r="H154">
        <v>16327.68</v>
      </c>
      <c r="I154">
        <v>16486.53</v>
      </c>
      <c r="J154" s="29">
        <f t="shared" ref="J154:J160" si="74">+I154/H154-1</f>
        <v>9.7288775870176813E-3</v>
      </c>
      <c r="K154">
        <f t="shared" ref="K154" si="75">WEEKDAY(A154,2)</f>
        <v>2</v>
      </c>
      <c r="L154">
        <f t="shared" ref="L154" si="76">K155</f>
        <v>3</v>
      </c>
    </row>
    <row r="155" spans="1:12">
      <c r="A155" s="1">
        <v>42613</v>
      </c>
      <c r="B155">
        <v>37.049999999999997</v>
      </c>
      <c r="C155" s="29">
        <f t="shared" si="43"/>
        <v>-1.0680907877169687E-2</v>
      </c>
      <c r="D155" s="30">
        <f t="shared" si="71"/>
        <v>37.169085981100935</v>
      </c>
      <c r="E155">
        <v>37.17</v>
      </c>
      <c r="F155" s="29">
        <f>+B155/D155-1</f>
        <v>-3.2038985613337401E-3</v>
      </c>
      <c r="G155" s="29">
        <f t="shared" si="45"/>
        <v>-3.2284100080711697E-3</v>
      </c>
      <c r="H155">
        <v>16486.53</v>
      </c>
      <c r="I155">
        <v>16354.13</v>
      </c>
      <c r="J155" s="29">
        <f t="shared" si="74"/>
        <v>-8.0307984760892293E-3</v>
      </c>
      <c r="K155">
        <f t="shared" ref="K155" si="77">WEEKDAY(A155,2)</f>
        <v>3</v>
      </c>
      <c r="L155">
        <f t="shared" ref="L155" si="78">K156</f>
        <v>4</v>
      </c>
    </row>
    <row r="156" spans="1:12">
      <c r="A156" s="1">
        <v>42614</v>
      </c>
      <c r="B156">
        <v>37.33</v>
      </c>
      <c r="C156" s="29">
        <f t="shared" si="43"/>
        <v>7.5573549257759165E-3</v>
      </c>
      <c r="D156" s="30">
        <f t="shared" si="71"/>
        <v>37.300368977133004</v>
      </c>
      <c r="E156">
        <v>37.299999999999997</v>
      </c>
      <c r="F156" s="29">
        <f>+B156/D156-1</f>
        <v>7.9438953767874132E-4</v>
      </c>
      <c r="G156" s="29">
        <f t="shared" si="45"/>
        <v>8.0428954423594767E-4</v>
      </c>
      <c r="H156">
        <v>16354.13</v>
      </c>
      <c r="I156">
        <v>16411.490000000002</v>
      </c>
      <c r="J156" s="29">
        <f t="shared" si="74"/>
        <v>3.5073709209847426E-3</v>
      </c>
      <c r="K156">
        <f t="shared" ref="K156" si="79">WEEKDAY(A156,2)</f>
        <v>4</v>
      </c>
      <c r="L156">
        <f t="shared" ref="L156" si="80">K157</f>
        <v>5</v>
      </c>
    </row>
    <row r="157" spans="1:12">
      <c r="A157" s="1">
        <v>42615</v>
      </c>
      <c r="B157">
        <v>38.08</v>
      </c>
      <c r="C157" s="29">
        <f t="shared" si="43"/>
        <v>2.0091079560675018E-2</v>
      </c>
      <c r="D157" s="30">
        <f t="shared" si="71"/>
        <v>37.584758848830901</v>
      </c>
      <c r="E157">
        <v>37.630000000000003</v>
      </c>
      <c r="F157" s="29">
        <f>+B157/D157-1</f>
        <v>1.3176648363263377E-2</v>
      </c>
      <c r="G157" s="29">
        <f t="shared" ref="G157:G158" si="81">+B157/E157-1</f>
        <v>1.195854371512084E-2</v>
      </c>
      <c r="H157">
        <v>16411.490000000002</v>
      </c>
      <c r="I157">
        <v>16536.78</v>
      </c>
      <c r="J157" s="29">
        <f t="shared" si="74"/>
        <v>7.6342854914450697E-3</v>
      </c>
      <c r="K157">
        <f t="shared" ref="K157" si="82">WEEKDAY(A157,2)</f>
        <v>5</v>
      </c>
      <c r="L157">
        <f t="shared" ref="L157" si="83">K158</f>
        <v>1</v>
      </c>
    </row>
    <row r="158" spans="1:12">
      <c r="A158" s="1">
        <v>42618</v>
      </c>
      <c r="B158">
        <v>38.08</v>
      </c>
      <c r="C158" s="29">
        <f t="shared" si="43"/>
        <v>0</v>
      </c>
      <c r="D158" s="30">
        <f t="shared" si="71"/>
        <v>38.291565909445495</v>
      </c>
      <c r="E158">
        <v>38.29</v>
      </c>
      <c r="F158" s="29">
        <f t="shared" ref="F158" si="84">+B158/D158-1</f>
        <v>-5.525130780648202E-3</v>
      </c>
      <c r="G158" s="29">
        <f t="shared" si="81"/>
        <v>-5.4844606946983232E-3</v>
      </c>
      <c r="H158">
        <v>16536.78</v>
      </c>
      <c r="I158">
        <v>16827.509999999998</v>
      </c>
      <c r="J158" s="29">
        <f t="shared" si="74"/>
        <v>1.7580810774528111E-2</v>
      </c>
      <c r="K158">
        <f t="shared" ref="K158" si="85">WEEKDAY(A158,2)</f>
        <v>1</v>
      </c>
      <c r="L158">
        <f t="shared" ref="L158" si="86">K159</f>
        <v>2</v>
      </c>
    </row>
    <row r="159" spans="1:12">
      <c r="A159" s="1">
        <v>42619</v>
      </c>
      <c r="B159">
        <v>38.659999999999997</v>
      </c>
      <c r="C159" s="29">
        <f t="shared" si="43"/>
        <v>1.5231092436974736E-2</v>
      </c>
      <c r="D159" s="30">
        <f t="shared" si="71"/>
        <v>38.665242914727131</v>
      </c>
      <c r="E159">
        <v>38.67</v>
      </c>
      <c r="F159" s="29">
        <f t="shared" ref="F159:F165" si="87">+B159/D159-1</f>
        <v>-1.3559761511638957E-4</v>
      </c>
      <c r="G159" s="29">
        <f t="shared" ref="G159:G186" si="88">+B159/E159-1</f>
        <v>-2.5859839669006845E-4</v>
      </c>
      <c r="H159">
        <v>16827.509999999998</v>
      </c>
      <c r="I159">
        <v>16992.419999999998</v>
      </c>
      <c r="J159" s="29">
        <f t="shared" si="74"/>
        <v>9.8000238894524472E-3</v>
      </c>
      <c r="K159">
        <f t="shared" ref="K159" si="89">WEEKDAY(A159,2)</f>
        <v>2</v>
      </c>
      <c r="L159">
        <f t="shared" ref="L159" si="90">K160</f>
        <v>3</v>
      </c>
    </row>
    <row r="160" spans="1:12">
      <c r="A160" s="1">
        <v>42620</v>
      </c>
      <c r="B160">
        <v>38.65</v>
      </c>
      <c r="C160" s="29">
        <f t="shared" si="43"/>
        <v>-2.5866528711837589E-4</v>
      </c>
      <c r="D160" s="30">
        <f t="shared" si="71"/>
        <v>38.663719011182636</v>
      </c>
      <c r="E160">
        <v>38.67</v>
      </c>
      <c r="F160" s="29">
        <f t="shared" si="87"/>
        <v>-3.5482906283978988E-4</v>
      </c>
      <c r="G160" s="29">
        <f t="shared" si="88"/>
        <v>-5.1719679337991487E-4</v>
      </c>
      <c r="H160">
        <v>16992.419999999998</v>
      </c>
      <c r="I160">
        <v>16989.66</v>
      </c>
      <c r="J160" s="29">
        <f t="shared" si="74"/>
        <v>-1.6242536377975014E-4</v>
      </c>
      <c r="K160">
        <f t="shared" ref="K160" si="91">WEEKDAY(A160,2)</f>
        <v>3</v>
      </c>
      <c r="L160">
        <f t="shared" ref="L160" si="92">K161</f>
        <v>4</v>
      </c>
    </row>
    <row r="161" spans="1:12">
      <c r="A161" s="1">
        <v>42621</v>
      </c>
      <c r="B161">
        <v>39.020000000000003</v>
      </c>
      <c r="C161" s="29">
        <f t="shared" si="43"/>
        <v>9.5730918499354889E-3</v>
      </c>
      <c r="D161" s="30">
        <f t="shared" si="71"/>
        <v>38.851199547254041</v>
      </c>
      <c r="E161" s="31">
        <v>38.85</v>
      </c>
      <c r="F161" s="29">
        <f t="shared" si="87"/>
        <v>4.3447938471155023E-3</v>
      </c>
      <c r="G161" s="29">
        <f t="shared" si="88"/>
        <v>4.3758043758044263E-3</v>
      </c>
      <c r="H161">
        <v>16989.66</v>
      </c>
      <c r="I161">
        <v>17069.27</v>
      </c>
      <c r="J161" s="29">
        <f t="shared" ref="J161:J182" si="93">+I161/H161-1</f>
        <v>4.6857912400837254E-3</v>
      </c>
      <c r="K161">
        <f t="shared" ref="K161" si="94">WEEKDAY(A161,2)</f>
        <v>4</v>
      </c>
      <c r="L161">
        <f t="shared" ref="L161" si="95">K162</f>
        <v>5</v>
      </c>
    </row>
    <row r="162" spans="1:12">
      <c r="A162" s="1">
        <v>42622</v>
      </c>
      <c r="B162">
        <v>38.229999999999997</v>
      </c>
      <c r="C162" s="29">
        <f t="shared" si="43"/>
        <v>-2.0246027678113898E-2</v>
      </c>
      <c r="D162" s="38">
        <f t="shared" si="71"/>
        <v>39.102091975813842</v>
      </c>
      <c r="E162">
        <v>39.14</v>
      </c>
      <c r="F162" s="29">
        <f t="shared" si="87"/>
        <v>-2.2302949324380594E-2</v>
      </c>
      <c r="G162" s="29">
        <f t="shared" si="88"/>
        <v>-2.3249872253449211E-2</v>
      </c>
      <c r="H162">
        <v>17069.27</v>
      </c>
      <c r="I162">
        <v>17180.03</v>
      </c>
      <c r="J162" s="29">
        <f t="shared" si="93"/>
        <v>6.4888539463021644E-3</v>
      </c>
      <c r="K162">
        <f t="shared" ref="K162" si="96">WEEKDAY(A162,2)</f>
        <v>5</v>
      </c>
      <c r="L162">
        <f t="shared" ref="L162" si="97">K163</f>
        <v>1</v>
      </c>
    </row>
    <row r="163" spans="1:12">
      <c r="A163" s="1">
        <v>42625</v>
      </c>
      <c r="B163">
        <v>38.28</v>
      </c>
      <c r="C163" s="29">
        <f t="shared" si="43"/>
        <v>1.3078733978550972E-3</v>
      </c>
      <c r="D163" s="38">
        <f t="shared" si="71"/>
        <v>37.622427748962025</v>
      </c>
      <c r="E163">
        <v>37.630000000000003</v>
      </c>
      <c r="F163" s="29">
        <f t="shared" si="87"/>
        <v>1.7478198255191479E-2</v>
      </c>
      <c r="G163" s="29">
        <f t="shared" si="88"/>
        <v>1.7273452032952497E-2</v>
      </c>
      <c r="H163">
        <v>17180.03</v>
      </c>
      <c r="I163">
        <v>16513.91</v>
      </c>
      <c r="J163" s="29">
        <f t="shared" si="93"/>
        <v>-3.8772924145068388E-2</v>
      </c>
      <c r="K163">
        <f t="shared" ref="K163" si="98">WEEKDAY(A163,2)</f>
        <v>1</v>
      </c>
      <c r="L163">
        <f t="shared" ref="L163" si="99">K164</f>
        <v>2</v>
      </c>
    </row>
    <row r="164" spans="1:12">
      <c r="A164" s="1">
        <v>42626</v>
      </c>
      <c r="B164">
        <v>37.26</v>
      </c>
      <c r="C164" s="29">
        <f t="shared" si="43"/>
        <v>-2.6645768025078453E-2</v>
      </c>
      <c r="D164" s="38">
        <f t="shared" si="71"/>
        <v>37.46862352404731</v>
      </c>
      <c r="E164">
        <v>37.46</v>
      </c>
      <c r="F164" s="29">
        <f t="shared" si="87"/>
        <v>-5.5679527141800911E-3</v>
      </c>
      <c r="G164" s="29">
        <f t="shared" si="88"/>
        <v>-5.339028296850068E-3</v>
      </c>
      <c r="H164">
        <f>I164+70.82</f>
        <v>16513.91</v>
      </c>
      <c r="I164">
        <v>16443.09</v>
      </c>
      <c r="J164" s="29">
        <f t="shared" si="93"/>
        <v>-4.2885058717165858E-3</v>
      </c>
      <c r="K164">
        <f t="shared" ref="K164:K172" si="100">WEEKDAY(A164,2)</f>
        <v>2</v>
      </c>
      <c r="L164">
        <f t="shared" ref="L164:L172" si="101">K165</f>
        <v>3</v>
      </c>
    </row>
    <row r="165" spans="1:12">
      <c r="A165" s="1">
        <v>42627</v>
      </c>
      <c r="B165">
        <v>37.26</v>
      </c>
      <c r="C165" s="29">
        <f t="shared" si="43"/>
        <v>0</v>
      </c>
      <c r="D165" s="38">
        <f t="shared" si="71"/>
        <v>37.389354239379585</v>
      </c>
      <c r="E165">
        <v>37.4</v>
      </c>
      <c r="F165" s="29">
        <f t="shared" si="87"/>
        <v>-3.4596542789002704E-3</v>
      </c>
      <c r="G165" s="29">
        <f t="shared" si="88"/>
        <v>-3.7433155080214275E-3</v>
      </c>
      <c r="H165">
        <v>16443.09</v>
      </c>
      <c r="I165">
        <v>16412.080000000002</v>
      </c>
      <c r="J165" s="29">
        <f t="shared" si="93"/>
        <v>-1.8858985750244139E-3</v>
      </c>
      <c r="K165">
        <f t="shared" si="100"/>
        <v>3</v>
      </c>
      <c r="L165">
        <f t="shared" si="101"/>
        <v>4</v>
      </c>
    </row>
    <row r="166" spans="1:12">
      <c r="A166" s="1">
        <v>42628</v>
      </c>
      <c r="B166">
        <v>37.950000000000003</v>
      </c>
      <c r="C166" s="29">
        <f t="shared" si="43"/>
        <v>1.8518518518518601E-2</v>
      </c>
      <c r="D166" s="30">
        <f t="shared" ref="D166:D168" si="102">+E165*(1+J166)</f>
        <v>37.505941842837714</v>
      </c>
      <c r="E166">
        <v>37.520000000000003</v>
      </c>
      <c r="F166" s="29">
        <f t="shared" ref="F166:F174" si="103">+B166/D166-1</f>
        <v>1.1839674871332084E-2</v>
      </c>
      <c r="G166" s="29">
        <f t="shared" si="88"/>
        <v>1.1460554371002019E-2</v>
      </c>
      <c r="H166">
        <v>16412.080000000002</v>
      </c>
      <c r="I166">
        <v>16458.57</v>
      </c>
      <c r="J166" s="29">
        <f t="shared" si="93"/>
        <v>2.832669594591275E-3</v>
      </c>
      <c r="K166">
        <f t="shared" si="100"/>
        <v>4</v>
      </c>
      <c r="L166">
        <f t="shared" si="101"/>
        <v>5</v>
      </c>
    </row>
    <row r="167" spans="1:12">
      <c r="A167" s="1">
        <v>42629</v>
      </c>
      <c r="B167">
        <v>37.729999999999997</v>
      </c>
      <c r="C167" s="29">
        <f t="shared" si="43"/>
        <v>-5.7971014492754769E-3</v>
      </c>
      <c r="D167" s="30">
        <f t="shared" si="102"/>
        <v>37.520000000000003</v>
      </c>
      <c r="E167">
        <v>37.520000000000003</v>
      </c>
      <c r="F167" s="29">
        <f t="shared" si="103"/>
        <v>5.5970149253730117E-3</v>
      </c>
      <c r="G167" s="29">
        <f t="shared" si="88"/>
        <v>5.5970149253730117E-3</v>
      </c>
      <c r="H167">
        <v>16458.57</v>
      </c>
      <c r="I167">
        <v>16458.57</v>
      </c>
      <c r="J167" s="29">
        <f t="shared" si="93"/>
        <v>0</v>
      </c>
      <c r="K167">
        <f t="shared" si="100"/>
        <v>5</v>
      </c>
      <c r="L167">
        <f t="shared" si="101"/>
        <v>1</v>
      </c>
    </row>
    <row r="168" spans="1:12">
      <c r="A168" s="1">
        <v>42632</v>
      </c>
      <c r="B168">
        <v>37.81</v>
      </c>
      <c r="C168" s="29">
        <f t="shared" si="43"/>
        <v>2.120328650941028E-3</v>
      </c>
      <c r="D168" s="30">
        <f t="shared" si="102"/>
        <v>37.980309638079135</v>
      </c>
      <c r="E168" s="31">
        <v>37.979999999999997</v>
      </c>
      <c r="F168" s="29">
        <f t="shared" si="103"/>
        <v>-4.4841561246351525E-3</v>
      </c>
      <c r="G168" s="29">
        <f t="shared" si="88"/>
        <v>-4.4760400210636098E-3</v>
      </c>
      <c r="H168">
        <v>16458.57</v>
      </c>
      <c r="I168">
        <v>16660.490000000002</v>
      </c>
      <c r="J168" s="29">
        <f t="shared" si="93"/>
        <v>1.2268380545819024E-2</v>
      </c>
      <c r="K168">
        <f t="shared" si="100"/>
        <v>1</v>
      </c>
      <c r="L168">
        <f t="shared" si="101"/>
        <v>2</v>
      </c>
    </row>
    <row r="169" spans="1:12">
      <c r="A169" s="1">
        <v>42633</v>
      </c>
      <c r="B169">
        <v>37.89</v>
      </c>
      <c r="C169" s="29">
        <f t="shared" ref="C169:C190" si="104">B169/B168-1</f>
        <v>2.1158423697433815E-3</v>
      </c>
      <c r="D169" s="38">
        <f>+E168*(1+J169)</f>
        <v>37.994452948262619</v>
      </c>
      <c r="E169">
        <v>38</v>
      </c>
      <c r="F169" s="29">
        <f t="shared" si="103"/>
        <v>-2.7491631055946986E-3</v>
      </c>
      <c r="G169" s="29">
        <f t="shared" si="88"/>
        <v>-2.8947368421052833E-3</v>
      </c>
      <c r="H169">
        <v>16660.490000000002</v>
      </c>
      <c r="I169">
        <v>16666.830000000002</v>
      </c>
      <c r="J169" s="29">
        <f t="shared" si="93"/>
        <v>3.805410285051547E-4</v>
      </c>
      <c r="K169">
        <f t="shared" si="100"/>
        <v>2</v>
      </c>
      <c r="L169">
        <f t="shared" si="101"/>
        <v>3</v>
      </c>
    </row>
    <row r="170" spans="1:12">
      <c r="A170" s="1">
        <v>42634</v>
      </c>
      <c r="B170">
        <v>38.82</v>
      </c>
      <c r="C170" s="29">
        <f t="shared" si="104"/>
        <v>2.4544734758511488E-2</v>
      </c>
      <c r="D170" s="38">
        <f>+E169*(1+J170)</f>
        <v>38.363907233709099</v>
      </c>
      <c r="E170" s="31">
        <v>38.36</v>
      </c>
      <c r="F170" s="29">
        <f t="shared" si="103"/>
        <v>1.1888590062332005E-2</v>
      </c>
      <c r="G170" s="29">
        <f t="shared" si="88"/>
        <v>1.1991657977059367E-2</v>
      </c>
      <c r="H170">
        <v>16666.830000000002</v>
      </c>
      <c r="I170">
        <v>16826.439999999999</v>
      </c>
      <c r="J170" s="29">
        <f t="shared" si="93"/>
        <v>9.5765061502395277E-3</v>
      </c>
      <c r="K170">
        <f t="shared" si="100"/>
        <v>3</v>
      </c>
      <c r="L170">
        <f t="shared" si="101"/>
        <v>4</v>
      </c>
    </row>
    <row r="171" spans="1:12">
      <c r="A171" s="1">
        <v>42635</v>
      </c>
      <c r="B171">
        <v>38.96</v>
      </c>
      <c r="C171" s="29">
        <f t="shared" si="104"/>
        <v>3.606388459556964E-3</v>
      </c>
      <c r="D171" s="38">
        <f>+E170*(1+J171)</f>
        <v>38.597823045159878</v>
      </c>
      <c r="E171">
        <v>38.6</v>
      </c>
      <c r="F171" s="29">
        <f t="shared" si="103"/>
        <v>9.3833518645953795E-3</v>
      </c>
      <c r="G171" s="29">
        <f t="shared" si="88"/>
        <v>9.32642487046631E-3</v>
      </c>
      <c r="H171">
        <v>16826.439999999999</v>
      </c>
      <c r="I171">
        <v>16930.759999999998</v>
      </c>
      <c r="J171" s="29">
        <f t="shared" si="93"/>
        <v>6.1997665578696903E-3</v>
      </c>
      <c r="K171">
        <f t="shared" si="100"/>
        <v>4</v>
      </c>
      <c r="L171">
        <f t="shared" si="101"/>
        <v>5</v>
      </c>
    </row>
    <row r="172" spans="1:12">
      <c r="A172" s="1">
        <v>42636</v>
      </c>
      <c r="B172">
        <v>38.31</v>
      </c>
      <c r="C172" s="29">
        <f t="shared" si="104"/>
        <v>-1.6683778234086177E-2</v>
      </c>
      <c r="D172" s="30">
        <f t="shared" ref="D172:D190" si="105">+E171*(1+J172)</f>
        <v>38.427504731033935</v>
      </c>
      <c r="E172">
        <v>38.42</v>
      </c>
      <c r="F172" s="29">
        <f t="shared" si="103"/>
        <v>-3.0578288092444339E-3</v>
      </c>
      <c r="G172" s="29">
        <f t="shared" si="88"/>
        <v>-2.8630921395106368E-3</v>
      </c>
      <c r="H172">
        <v>16930.759999999998</v>
      </c>
      <c r="I172">
        <v>16855.099999999999</v>
      </c>
      <c r="J172" s="29">
        <f t="shared" si="93"/>
        <v>-4.4687893514525623E-3</v>
      </c>
      <c r="K172">
        <f t="shared" si="100"/>
        <v>5</v>
      </c>
      <c r="L172">
        <f t="shared" si="101"/>
        <v>1</v>
      </c>
    </row>
    <row r="173" spans="1:12">
      <c r="A173" s="1">
        <v>42639</v>
      </c>
      <c r="B173">
        <v>37.520000000000003</v>
      </c>
      <c r="C173" s="29">
        <f t="shared" si="104"/>
        <v>-2.0621247716001045E-2</v>
      </c>
      <c r="D173" s="30">
        <f t="shared" si="105"/>
        <v>37.717320490534036</v>
      </c>
      <c r="E173">
        <v>37.72</v>
      </c>
      <c r="F173" s="29">
        <f t="shared" si="103"/>
        <v>-5.2315617325878749E-3</v>
      </c>
      <c r="G173" s="29">
        <f t="shared" si="88"/>
        <v>-5.3022269353126816E-3</v>
      </c>
      <c r="H173">
        <v>16855.099999999999</v>
      </c>
      <c r="I173">
        <v>16546.830000000002</v>
      </c>
      <c r="J173" s="29">
        <f t="shared" si="93"/>
        <v>-1.8289419819520258E-2</v>
      </c>
      <c r="K173">
        <f t="shared" ref="K173" si="106">WEEKDAY(A173,2)</f>
        <v>1</v>
      </c>
      <c r="L173">
        <f t="shared" ref="L173" si="107">K174</f>
        <v>2</v>
      </c>
    </row>
    <row r="174" spans="1:12">
      <c r="A174" s="1">
        <v>42640</v>
      </c>
      <c r="B174">
        <v>38</v>
      </c>
      <c r="C174" s="29">
        <f t="shared" si="104"/>
        <v>1.2793176972281328E-2</v>
      </c>
      <c r="D174" s="30">
        <f t="shared" si="105"/>
        <v>38.108259890262964</v>
      </c>
      <c r="E174">
        <v>38.11</v>
      </c>
      <c r="F174" s="29">
        <f t="shared" si="103"/>
        <v>-2.8408510536747089E-3</v>
      </c>
      <c r="G174" s="29">
        <f t="shared" si="88"/>
        <v>-2.8863815271582549E-3</v>
      </c>
      <c r="H174">
        <v>16546.830000000002</v>
      </c>
      <c r="I174">
        <v>16717.150000000001</v>
      </c>
      <c r="J174" s="29">
        <f t="shared" si="93"/>
        <v>1.0293210240269524E-2</v>
      </c>
      <c r="K174">
        <f t="shared" ref="K174" si="108">WEEKDAY(A174,2)</f>
        <v>2</v>
      </c>
      <c r="L174">
        <f t="shared" ref="L174" si="109">K175</f>
        <v>3</v>
      </c>
    </row>
    <row r="175" spans="1:12">
      <c r="A175" s="1">
        <v>42641</v>
      </c>
      <c r="B175">
        <v>38.32</v>
      </c>
      <c r="C175" s="29">
        <f t="shared" si="104"/>
        <v>8.4210526315788847E-3</v>
      </c>
      <c r="D175" s="30">
        <f t="shared" si="105"/>
        <v>38.081503814944533</v>
      </c>
      <c r="E175">
        <v>38.08</v>
      </c>
      <c r="F175" s="29">
        <f>+B175/D175-1</f>
        <v>6.2627827465646657E-3</v>
      </c>
      <c r="G175" s="29">
        <f t="shared" si="88"/>
        <v>6.302521008403339E-3</v>
      </c>
      <c r="H175">
        <v>16717.150000000001</v>
      </c>
      <c r="I175">
        <v>16704.650000000001</v>
      </c>
      <c r="J175" s="29">
        <f t="shared" si="93"/>
        <v>-7.4773511035075568E-4</v>
      </c>
      <c r="K175">
        <f t="shared" ref="K175" si="110">WEEKDAY(A175,2)</f>
        <v>3</v>
      </c>
      <c r="L175">
        <f t="shared" ref="L175" si="111">K176</f>
        <v>4</v>
      </c>
    </row>
    <row r="176" spans="1:12">
      <c r="A176" s="1">
        <v>42642</v>
      </c>
      <c r="B176">
        <v>37.92</v>
      </c>
      <c r="C176" s="29">
        <f t="shared" si="104"/>
        <v>-1.0438413361169019E-2</v>
      </c>
      <c r="D176" s="30">
        <f t="shared" si="105"/>
        <v>38.358932440967024</v>
      </c>
      <c r="E176">
        <v>38.36</v>
      </c>
      <c r="F176" s="29">
        <f>+B176/D176-1</f>
        <v>-1.1442769989559065E-2</v>
      </c>
      <c r="G176" s="29">
        <f t="shared" si="88"/>
        <v>-1.147028154327423E-2</v>
      </c>
      <c r="H176">
        <v>16704.650000000001</v>
      </c>
      <c r="I176">
        <v>16827.009999999998</v>
      </c>
      <c r="J176" s="29">
        <f t="shared" si="93"/>
        <v>7.3249065379996647E-3</v>
      </c>
      <c r="K176">
        <f t="shared" ref="K176" si="112">WEEKDAY(A176,2)</f>
        <v>4</v>
      </c>
      <c r="L176">
        <f t="shared" ref="L176" si="113">K177</f>
        <v>5</v>
      </c>
    </row>
    <row r="177" spans="1:12">
      <c r="A177" s="1">
        <v>42643</v>
      </c>
      <c r="B177">
        <v>38.01</v>
      </c>
      <c r="C177" s="29">
        <f t="shared" si="104"/>
        <v>2.373417721518889E-3</v>
      </c>
      <c r="D177" s="30">
        <f t="shared" si="105"/>
        <v>37.538361978747268</v>
      </c>
      <c r="E177">
        <v>37.53</v>
      </c>
      <c r="F177" s="29">
        <f>+B177/D177-1</f>
        <v>1.2564160938075997E-2</v>
      </c>
      <c r="G177" s="29">
        <f t="shared" si="88"/>
        <v>1.2789768185451633E-2</v>
      </c>
      <c r="H177">
        <v>16827.009999999998</v>
      </c>
      <c r="I177">
        <v>16466.59</v>
      </c>
      <c r="J177" s="29">
        <f t="shared" si="93"/>
        <v>-2.1419135069153605E-2</v>
      </c>
      <c r="K177">
        <f t="shared" ref="K177:K182" si="114">WEEKDAY(A177,2)</f>
        <v>5</v>
      </c>
      <c r="L177">
        <f t="shared" ref="L177:L182" si="115">K178</f>
        <v>1</v>
      </c>
    </row>
    <row r="178" spans="1:12">
      <c r="A178" s="1">
        <v>42646</v>
      </c>
      <c r="B178">
        <v>38.049999999999997</v>
      </c>
      <c r="C178" s="29">
        <f t="shared" si="104"/>
        <v>1.0523546435148301E-3</v>
      </c>
      <c r="D178" s="30">
        <f t="shared" si="105"/>
        <v>37.936647800182065</v>
      </c>
      <c r="E178">
        <v>37.94</v>
      </c>
      <c r="F178" s="29">
        <f t="shared" ref="F178:F203" si="116">+B178/D178-1</f>
        <v>2.9879340002567645E-3</v>
      </c>
      <c r="G178" s="29">
        <f t="shared" si="88"/>
        <v>2.8993147074327652E-3</v>
      </c>
      <c r="H178">
        <v>16466.59</v>
      </c>
      <c r="I178">
        <v>16645.009999999998</v>
      </c>
      <c r="J178" s="29">
        <f t="shared" si="93"/>
        <v>1.0835273119692568E-2</v>
      </c>
      <c r="K178">
        <f t="shared" si="114"/>
        <v>1</v>
      </c>
      <c r="L178">
        <f t="shared" si="115"/>
        <v>2</v>
      </c>
    </row>
    <row r="179" spans="1:12">
      <c r="A179" s="1">
        <v>42647</v>
      </c>
      <c r="B179">
        <v>37.74</v>
      </c>
      <c r="C179" s="29">
        <f t="shared" si="104"/>
        <v>-8.1471747700393449E-3</v>
      </c>
      <c r="D179" s="30">
        <f t="shared" si="105"/>
        <v>38.155445277593707</v>
      </c>
      <c r="E179">
        <v>38.15</v>
      </c>
      <c r="F179" s="29">
        <f t="shared" si="116"/>
        <v>-1.0888230357979034E-2</v>
      </c>
      <c r="G179" s="29">
        <f t="shared" si="88"/>
        <v>-1.074705111402352E-2</v>
      </c>
      <c r="H179">
        <v>16645.009999999998</v>
      </c>
      <c r="I179">
        <v>16739.53</v>
      </c>
      <c r="J179" s="29">
        <f t="shared" si="93"/>
        <v>5.6785787452215963E-3</v>
      </c>
      <c r="K179">
        <f t="shared" si="114"/>
        <v>2</v>
      </c>
      <c r="L179">
        <f t="shared" si="115"/>
        <v>3</v>
      </c>
    </row>
    <row r="180" spans="1:12">
      <c r="A180" s="1">
        <v>42648</v>
      </c>
      <c r="B180">
        <v>38.659999999999997</v>
      </c>
      <c r="C180" s="29">
        <f t="shared" si="104"/>
        <v>2.4377318494965383E-2</v>
      </c>
      <c r="D180" s="30">
        <f t="shared" si="105"/>
        <v>38.368514020405591</v>
      </c>
      <c r="E180">
        <v>38.369999999999997</v>
      </c>
      <c r="F180" s="29">
        <f t="shared" si="116"/>
        <v>7.5970098669806418E-3</v>
      </c>
      <c r="G180" s="29">
        <f t="shared" si="88"/>
        <v>7.5579880114673426E-3</v>
      </c>
      <c r="H180">
        <v>16739.53</v>
      </c>
      <c r="I180">
        <v>16835.41</v>
      </c>
      <c r="J180" s="29">
        <f t="shared" si="93"/>
        <v>5.7277593815359129E-3</v>
      </c>
      <c r="K180">
        <f t="shared" si="114"/>
        <v>3</v>
      </c>
      <c r="L180">
        <f t="shared" si="115"/>
        <v>4</v>
      </c>
    </row>
    <row r="181" spans="1:12">
      <c r="A181" s="1">
        <v>42649</v>
      </c>
      <c r="B181">
        <v>38.799999999999997</v>
      </c>
      <c r="C181" s="29">
        <f t="shared" si="104"/>
        <v>3.6213140196585947E-3</v>
      </c>
      <c r="D181" s="30">
        <f t="shared" si="105"/>
        <v>38.758317278878266</v>
      </c>
      <c r="E181">
        <v>38.76</v>
      </c>
      <c r="F181" s="29">
        <f t="shared" si="116"/>
        <v>1.075452291228407E-3</v>
      </c>
      <c r="G181" s="29">
        <f t="shared" si="88"/>
        <v>1.0319917440659854E-3</v>
      </c>
      <c r="H181">
        <v>16835.41</v>
      </c>
      <c r="I181">
        <v>17005.79</v>
      </c>
      <c r="J181" s="29">
        <f t="shared" si="93"/>
        <v>1.0120335649681289E-2</v>
      </c>
      <c r="K181">
        <f t="shared" si="114"/>
        <v>4</v>
      </c>
      <c r="L181">
        <f t="shared" si="115"/>
        <v>5</v>
      </c>
    </row>
    <row r="182" spans="1:12">
      <c r="A182" s="1">
        <v>42650</v>
      </c>
      <c r="B182">
        <v>38.49</v>
      </c>
      <c r="C182" s="29">
        <f t="shared" si="104"/>
        <v>-7.9896907216493451E-3</v>
      </c>
      <c r="D182" s="30">
        <f t="shared" si="105"/>
        <v>38.591155106584281</v>
      </c>
      <c r="E182">
        <v>38.590000000000003</v>
      </c>
      <c r="F182" s="29">
        <f t="shared" si="116"/>
        <v>-2.6211992438397447E-3</v>
      </c>
      <c r="G182" s="29">
        <f t="shared" si="88"/>
        <v>-2.5913449080072759E-3</v>
      </c>
      <c r="H182">
        <v>17005.79</v>
      </c>
      <c r="I182">
        <v>16931.71</v>
      </c>
      <c r="J182" s="29">
        <f t="shared" si="93"/>
        <v>-4.356163400818347E-3</v>
      </c>
      <c r="K182">
        <f t="shared" si="114"/>
        <v>5</v>
      </c>
      <c r="L182">
        <f t="shared" si="115"/>
        <v>1</v>
      </c>
    </row>
    <row r="183" spans="1:12">
      <c r="A183" s="1">
        <v>42653</v>
      </c>
      <c r="B183">
        <v>39.04</v>
      </c>
      <c r="C183" s="29">
        <f t="shared" si="104"/>
        <v>1.4289425824889568E-2</v>
      </c>
      <c r="D183" s="30">
        <f t="shared" si="105"/>
        <v>38.590000000000003</v>
      </c>
      <c r="E183">
        <v>38.58</v>
      </c>
      <c r="F183" s="29">
        <f t="shared" si="116"/>
        <v>1.166105208603252E-2</v>
      </c>
      <c r="G183" s="29">
        <f t="shared" si="88"/>
        <v>1.19232763089685E-2</v>
      </c>
      <c r="H183">
        <v>16931.71</v>
      </c>
      <c r="I183">
        <v>16931.71</v>
      </c>
      <c r="J183" s="29">
        <f t="shared" ref="J183:J184" si="117">+I183/H183-1</f>
        <v>0</v>
      </c>
      <c r="K183">
        <f t="shared" ref="K183" si="118">WEEKDAY(A183,2)</f>
        <v>1</v>
      </c>
      <c r="L183">
        <f t="shared" ref="L183" si="119">K184</f>
        <v>2</v>
      </c>
    </row>
    <row r="184" spans="1:12">
      <c r="A184" s="1">
        <v>42654</v>
      </c>
      <c r="B184">
        <v>37.880000000000003</v>
      </c>
      <c r="C184" s="29">
        <f t="shared" si="104"/>
        <v>-2.9713114754098324E-2</v>
      </c>
      <c r="D184" s="30">
        <f t="shared" si="105"/>
        <v>38.156186929731255</v>
      </c>
      <c r="E184">
        <v>38.159999999999997</v>
      </c>
      <c r="F184" s="29">
        <f t="shared" si="116"/>
        <v>-7.2383262572824902E-3</v>
      </c>
      <c r="G184" s="29">
        <f t="shared" si="88"/>
        <v>-7.3375262054505841E-3</v>
      </c>
      <c r="H184">
        <v>16931.71</v>
      </c>
      <c r="I184">
        <v>16745.71</v>
      </c>
      <c r="J184" s="29">
        <f t="shared" si="117"/>
        <v>-1.0985305087318431E-2</v>
      </c>
      <c r="K184">
        <f t="shared" ref="K184" si="120">WEEKDAY(A184,2)</f>
        <v>2</v>
      </c>
      <c r="L184">
        <f t="shared" ref="L184" si="121">K185</f>
        <v>3</v>
      </c>
    </row>
    <row r="185" spans="1:12">
      <c r="A185" s="1">
        <v>42655</v>
      </c>
      <c r="B185">
        <v>37.83</v>
      </c>
      <c r="C185" s="29">
        <f t="shared" si="104"/>
        <v>-1.3199577613517421E-3</v>
      </c>
      <c r="D185" s="30">
        <f t="shared" si="105"/>
        <v>37.803779141045673</v>
      </c>
      <c r="E185">
        <v>37.81</v>
      </c>
      <c r="F185" s="29">
        <f t="shared" si="116"/>
        <v>6.9360417265418306E-4</v>
      </c>
      <c r="G185" s="29">
        <f t="shared" si="88"/>
        <v>5.2896059243567883E-4</v>
      </c>
      <c r="H185">
        <v>16745.71</v>
      </c>
      <c r="I185">
        <v>16589.39</v>
      </c>
      <c r="J185" s="29">
        <f t="shared" ref="J185:J189" si="122">+I185/H185-1</f>
        <v>-9.3349281696625264E-3</v>
      </c>
      <c r="K185">
        <f t="shared" ref="K185" si="123">WEEKDAY(A185,2)</f>
        <v>3</v>
      </c>
      <c r="L185">
        <f t="shared" ref="L185" si="124">K186</f>
        <v>4</v>
      </c>
    </row>
    <row r="186" spans="1:12">
      <c r="A186" s="1">
        <v>42656</v>
      </c>
      <c r="B186">
        <v>37.229999999999997</v>
      </c>
      <c r="C186" s="29">
        <f t="shared" si="104"/>
        <v>-1.5860428231562307E-2</v>
      </c>
      <c r="D186" s="30">
        <f t="shared" si="105"/>
        <v>37.159707903666138</v>
      </c>
      <c r="E186">
        <v>37.15</v>
      </c>
      <c r="F186" s="29">
        <f t="shared" si="116"/>
        <v>1.8916213366393375E-3</v>
      </c>
      <c r="G186" s="29">
        <f t="shared" si="88"/>
        <v>2.1534320323013389E-3</v>
      </c>
      <c r="H186">
        <v>16589.39</v>
      </c>
      <c r="I186">
        <v>16304.07</v>
      </c>
      <c r="J186" s="29">
        <f t="shared" si="122"/>
        <v>-1.7198944626655943E-2</v>
      </c>
      <c r="K186">
        <f t="shared" ref="K186" si="125">WEEKDAY(A186,2)</f>
        <v>4</v>
      </c>
      <c r="L186">
        <f t="shared" ref="L186" si="126">K187</f>
        <v>5</v>
      </c>
    </row>
    <row r="187" spans="1:12">
      <c r="A187" s="1">
        <v>42657</v>
      </c>
      <c r="B187">
        <v>37.590000000000003</v>
      </c>
      <c r="C187" s="29">
        <f t="shared" si="104"/>
        <v>9.6696212731670617E-3</v>
      </c>
      <c r="D187" s="30">
        <f t="shared" si="105"/>
        <v>37.487547679812458</v>
      </c>
      <c r="E187">
        <v>37.49</v>
      </c>
      <c r="F187" s="29">
        <f t="shared" si="116"/>
        <v>2.7329693865976168E-3</v>
      </c>
      <c r="G187" s="29">
        <f t="shared" ref="G187:G211" si="127">+B187/E187-1</f>
        <v>2.6673779674579734E-3</v>
      </c>
      <c r="H187">
        <v>16304.07</v>
      </c>
      <c r="I187">
        <v>16452.21</v>
      </c>
      <c r="J187" s="29">
        <f t="shared" si="122"/>
        <v>9.0860748267149738E-3</v>
      </c>
      <c r="K187">
        <f t="shared" ref="K187" si="128">WEEKDAY(A187,2)</f>
        <v>5</v>
      </c>
      <c r="L187">
        <f t="shared" ref="L187" si="129">K188</f>
        <v>1</v>
      </c>
    </row>
    <row r="188" spans="1:12">
      <c r="A188" s="1">
        <v>42660</v>
      </c>
      <c r="B188">
        <v>37.25</v>
      </c>
      <c r="C188" s="29">
        <f t="shared" si="104"/>
        <v>-9.044958765629274E-3</v>
      </c>
      <c r="D188" s="30">
        <f t="shared" si="105"/>
        <v>37.201194872907656</v>
      </c>
      <c r="E188">
        <v>37.200000000000003</v>
      </c>
      <c r="F188" s="29">
        <f t="shared" si="116"/>
        <v>1.3119236427507897E-3</v>
      </c>
      <c r="G188" s="29">
        <f t="shared" si="127"/>
        <v>1.3440860215052641E-3</v>
      </c>
      <c r="H188">
        <v>16452.21</v>
      </c>
      <c r="I188">
        <v>16325.47</v>
      </c>
      <c r="J188" s="29">
        <f t="shared" si="122"/>
        <v>-7.7035243289502731E-3</v>
      </c>
      <c r="K188">
        <f t="shared" ref="K188" si="130">WEEKDAY(A188,2)</f>
        <v>1</v>
      </c>
      <c r="L188">
        <f t="shared" ref="L188" si="131">K189</f>
        <v>2</v>
      </c>
    </row>
    <row r="189" spans="1:12">
      <c r="A189" s="1">
        <v>42661</v>
      </c>
      <c r="B189">
        <v>37.86</v>
      </c>
      <c r="C189" s="29">
        <f t="shared" si="104"/>
        <v>1.6375838926174557E-2</v>
      </c>
      <c r="D189" s="30">
        <f t="shared" si="105"/>
        <v>37.911644565210068</v>
      </c>
      <c r="E189">
        <v>37.909999999999997</v>
      </c>
      <c r="F189" s="29">
        <f t="shared" si="116"/>
        <v>-1.3622348964903441E-3</v>
      </c>
      <c r="G189" s="29">
        <f t="shared" si="127"/>
        <v>-1.3189132155103644E-3</v>
      </c>
      <c r="H189">
        <v>16325.47</v>
      </c>
      <c r="I189">
        <v>16637.78</v>
      </c>
      <c r="J189" s="29">
        <f t="shared" si="122"/>
        <v>1.9130230247582425E-2</v>
      </c>
      <c r="K189">
        <f t="shared" ref="K189" si="132">WEEKDAY(A189,2)</f>
        <v>2</v>
      </c>
      <c r="L189">
        <f t="shared" ref="L189" si="133">K190</f>
        <v>3</v>
      </c>
    </row>
    <row r="190" spans="1:12">
      <c r="A190" s="1">
        <v>42662</v>
      </c>
      <c r="B190">
        <v>37.9</v>
      </c>
      <c r="C190" s="29">
        <f t="shared" si="104"/>
        <v>1.0565240359217132E-3</v>
      </c>
      <c r="D190" s="30">
        <f t="shared" si="105"/>
        <v>37.693742897189409</v>
      </c>
      <c r="E190">
        <v>37.700000000000003</v>
      </c>
      <c r="F190" s="29">
        <f t="shared" si="116"/>
        <v>5.4719188639122951E-3</v>
      </c>
      <c r="G190" s="29">
        <f t="shared" si="127"/>
        <v>5.3050397877982824E-3</v>
      </c>
      <c r="H190">
        <v>16637.78</v>
      </c>
      <c r="I190">
        <v>16542.87</v>
      </c>
      <c r="J190" s="29">
        <f t="shared" ref="J190:J224" si="134">+I190/H190-1</f>
        <v>-5.7044870168976303E-3</v>
      </c>
      <c r="K190">
        <f t="shared" ref="K190:K191" si="135">WEEKDAY(A190,2)</f>
        <v>3</v>
      </c>
      <c r="L190">
        <f t="shared" ref="L190:L191" si="136">K191</f>
        <v>4</v>
      </c>
    </row>
    <row r="191" spans="1:12">
      <c r="A191" s="1">
        <v>42663</v>
      </c>
      <c r="B191">
        <v>37.85</v>
      </c>
      <c r="C191" s="29">
        <f t="shared" ref="C191:C224" si="137">B191/B190-1</f>
        <v>-1.3192612137202797E-3</v>
      </c>
      <c r="D191" s="30">
        <f t="shared" ref="D191:D211" si="138">+E190*(1+J191)</f>
        <v>37.827095782049916</v>
      </c>
      <c r="E191">
        <v>37.82</v>
      </c>
      <c r="F191" s="29">
        <f t="shared" si="116"/>
        <v>6.0549765919248877E-4</v>
      </c>
      <c r="G191" s="29">
        <f t="shared" si="127"/>
        <v>7.9323109465900821E-4</v>
      </c>
      <c r="H191">
        <v>16542.87</v>
      </c>
      <c r="I191">
        <v>16598.64</v>
      </c>
      <c r="J191" s="29">
        <f t="shared" si="134"/>
        <v>3.37124090318075E-3</v>
      </c>
      <c r="K191">
        <f t="shared" si="135"/>
        <v>4</v>
      </c>
      <c r="L191">
        <f t="shared" si="136"/>
        <v>5</v>
      </c>
    </row>
    <row r="192" spans="1:12">
      <c r="A192" s="1">
        <v>42664</v>
      </c>
      <c r="B192">
        <v>37.83</v>
      </c>
      <c r="C192" s="29">
        <f t="shared" si="137"/>
        <v>-5.2840158520484071E-4</v>
      </c>
      <c r="D192" s="30">
        <f t="shared" si="138"/>
        <v>37.82414686986403</v>
      </c>
      <c r="E192">
        <v>37.83</v>
      </c>
      <c r="F192" s="29">
        <f t="shared" si="116"/>
        <v>1.5474585999530888E-4</v>
      </c>
      <c r="G192" s="29">
        <f t="shared" si="127"/>
        <v>0</v>
      </c>
      <c r="H192">
        <v>16598.64</v>
      </c>
      <c r="I192">
        <v>16600.46</v>
      </c>
      <c r="J192" s="29">
        <f t="shared" si="134"/>
        <v>1.0964753738851307E-4</v>
      </c>
      <c r="K192">
        <f t="shared" ref="K192" si="139">WEEKDAY(A192,2)</f>
        <v>5</v>
      </c>
      <c r="L192">
        <f t="shared" ref="L192" si="140">K193</f>
        <v>1</v>
      </c>
    </row>
    <row r="193" spans="1:12">
      <c r="A193" s="1">
        <v>42667</v>
      </c>
      <c r="B193">
        <v>38.11</v>
      </c>
      <c r="C193" s="29">
        <f t="shared" si="137"/>
        <v>7.4015331747290247E-3</v>
      </c>
      <c r="D193" s="30">
        <f t="shared" si="138"/>
        <v>38.287092237203069</v>
      </c>
      <c r="E193">
        <v>38.28</v>
      </c>
      <c r="F193" s="29">
        <f t="shared" si="116"/>
        <v>-4.6253770358405388E-3</v>
      </c>
      <c r="G193" s="29">
        <f t="shared" si="127"/>
        <v>-4.4409613375131496E-3</v>
      </c>
      <c r="H193">
        <v>16600.46</v>
      </c>
      <c r="I193">
        <v>16801.04</v>
      </c>
      <c r="J193" s="29">
        <f t="shared" si="134"/>
        <v>1.2082797705605941E-2</v>
      </c>
      <c r="K193">
        <f t="shared" ref="K193" si="141">WEEKDAY(A193,2)</f>
        <v>1</v>
      </c>
      <c r="L193">
        <f t="shared" ref="L193" si="142">K194</f>
        <v>2</v>
      </c>
    </row>
    <row r="194" spans="1:12">
      <c r="A194" s="1">
        <v>42668</v>
      </c>
      <c r="B194">
        <v>37.97</v>
      </c>
      <c r="C194" s="29">
        <f t="shared" si="137"/>
        <v>-3.6735764891104861E-3</v>
      </c>
      <c r="D194" s="30">
        <f t="shared" si="138"/>
        <v>38.20371815078115</v>
      </c>
      <c r="E194">
        <v>38.200000000000003</v>
      </c>
      <c r="F194" s="29">
        <f t="shared" si="116"/>
        <v>-6.117680741406395E-3</v>
      </c>
      <c r="G194" s="29">
        <f t="shared" si="127"/>
        <v>-6.020942408377028E-3</v>
      </c>
      <c r="H194">
        <v>16801.04</v>
      </c>
      <c r="I194">
        <v>16767.560000000001</v>
      </c>
      <c r="J194" s="29">
        <f t="shared" si="134"/>
        <v>-1.9927337831466829E-3</v>
      </c>
      <c r="K194">
        <f t="shared" ref="K194" si="143">WEEKDAY(A194,2)</f>
        <v>2</v>
      </c>
      <c r="L194">
        <f t="shared" ref="L194" si="144">K195</f>
        <v>3</v>
      </c>
    </row>
    <row r="195" spans="1:12">
      <c r="A195" s="1">
        <v>42669</v>
      </c>
      <c r="B195">
        <v>37.590000000000003</v>
      </c>
      <c r="C195" s="29">
        <f t="shared" si="137"/>
        <v>-1.0007900974453365E-2</v>
      </c>
      <c r="D195" s="30">
        <f t="shared" si="138"/>
        <v>37.692415115854658</v>
      </c>
      <c r="E195">
        <v>37.700000000000003</v>
      </c>
      <c r="F195" s="29">
        <f t="shared" si="116"/>
        <v>-2.7171279829074635E-3</v>
      </c>
      <c r="G195" s="29">
        <f t="shared" si="127"/>
        <v>-2.917771883289122E-3</v>
      </c>
      <c r="H195">
        <v>16767.560000000001</v>
      </c>
      <c r="I195">
        <v>16544.759999999998</v>
      </c>
      <c r="J195" s="29">
        <f t="shared" si="134"/>
        <v>-1.3287562412181764E-2</v>
      </c>
      <c r="K195">
        <f t="shared" ref="K195" si="145">WEEKDAY(A195,2)</f>
        <v>3</v>
      </c>
      <c r="L195">
        <f t="shared" ref="L195" si="146">K196</f>
        <v>4</v>
      </c>
    </row>
    <row r="196" spans="1:12">
      <c r="A196" s="1">
        <v>42670</v>
      </c>
      <c r="B196">
        <v>37.26</v>
      </c>
      <c r="C196" s="29">
        <f t="shared" si="137"/>
        <v>-8.7789305666402528E-3</v>
      </c>
      <c r="D196" s="30">
        <f t="shared" si="138"/>
        <v>37.350703122922312</v>
      </c>
      <c r="E196">
        <v>37.35</v>
      </c>
      <c r="F196" s="29">
        <f t="shared" si="116"/>
        <v>-2.4284180842274461E-3</v>
      </c>
      <c r="G196" s="29">
        <f t="shared" si="127"/>
        <v>-2.4096385542169418E-3</v>
      </c>
      <c r="H196">
        <v>16544.759999999998</v>
      </c>
      <c r="I196">
        <v>16391.47</v>
      </c>
      <c r="J196" s="29">
        <f t="shared" si="134"/>
        <v>-9.2651691532543712E-3</v>
      </c>
      <c r="K196">
        <f t="shared" ref="K196" si="147">WEEKDAY(A196,2)</f>
        <v>4</v>
      </c>
      <c r="L196">
        <f t="shared" ref="L196" si="148">K197</f>
        <v>5</v>
      </c>
    </row>
    <row r="197" spans="1:12">
      <c r="A197" s="1">
        <v>42671</v>
      </c>
      <c r="B197">
        <v>36.85</v>
      </c>
      <c r="C197" s="29">
        <f t="shared" si="137"/>
        <v>-1.1003757380568913E-2</v>
      </c>
      <c r="D197" s="30">
        <f t="shared" si="138"/>
        <v>37.001552789347137</v>
      </c>
      <c r="E197">
        <v>37</v>
      </c>
      <c r="F197" s="29">
        <f t="shared" si="116"/>
        <v>-4.0958494420474389E-3</v>
      </c>
      <c r="G197" s="29">
        <f t="shared" si="127"/>
        <v>-4.0540540540540126E-3</v>
      </c>
      <c r="H197">
        <v>16391.47</v>
      </c>
      <c r="I197">
        <v>16238.55</v>
      </c>
      <c r="J197" s="29">
        <f t="shared" si="134"/>
        <v>-9.3292425877606888E-3</v>
      </c>
      <c r="K197">
        <f t="shared" ref="K197" si="149">WEEKDAY(A197,2)</f>
        <v>5</v>
      </c>
      <c r="L197">
        <f t="shared" ref="L197" si="150">K198</f>
        <v>1</v>
      </c>
    </row>
    <row r="198" spans="1:12">
      <c r="A198" s="1">
        <v>42674</v>
      </c>
      <c r="B198">
        <v>36.86</v>
      </c>
      <c r="C198" s="29">
        <f t="shared" si="137"/>
        <v>2.7137042062408412E-4</v>
      </c>
      <c r="D198" s="30">
        <f t="shared" si="138"/>
        <v>37.008453340969488</v>
      </c>
      <c r="E198">
        <v>37</v>
      </c>
      <c r="F198" s="29">
        <f t="shared" si="116"/>
        <v>-4.0113359940159299E-3</v>
      </c>
      <c r="G198" s="29">
        <f t="shared" si="127"/>
        <v>-3.7837837837837451E-3</v>
      </c>
      <c r="H198">
        <v>16238.55</v>
      </c>
      <c r="I198">
        <v>16242.26</v>
      </c>
      <c r="J198" s="29">
        <f t="shared" si="134"/>
        <v>2.2846867485104561E-4</v>
      </c>
      <c r="K198">
        <f t="shared" ref="K198" si="151">WEEKDAY(A198,2)</f>
        <v>1</v>
      </c>
      <c r="L198">
        <f t="shared" ref="L198" si="152">K199</f>
        <v>2</v>
      </c>
    </row>
    <row r="199" spans="1:12">
      <c r="A199" s="1">
        <f>A198+1</f>
        <v>42675</v>
      </c>
      <c r="B199">
        <v>37.1</v>
      </c>
      <c r="C199" s="29">
        <f t="shared" si="137"/>
        <v>6.5111231687466908E-3</v>
      </c>
      <c r="D199" s="30">
        <f t="shared" si="138"/>
        <v>37.480978632283929</v>
      </c>
      <c r="E199" s="31">
        <v>37.479999999999997</v>
      </c>
      <c r="F199" s="29">
        <f t="shared" si="116"/>
        <v>-1.0164586043006185E-2</v>
      </c>
      <c r="G199" s="29">
        <f t="shared" si="127"/>
        <v>-1.0138740661686074E-2</v>
      </c>
      <c r="H199">
        <v>16242.26</v>
      </c>
      <c r="I199">
        <v>16453.400000000001</v>
      </c>
      <c r="J199" s="29">
        <f t="shared" si="134"/>
        <v>1.2999422494160306E-2</v>
      </c>
      <c r="K199">
        <f t="shared" ref="K199" si="153">WEEKDAY(A199,2)</f>
        <v>2</v>
      </c>
      <c r="L199">
        <f t="shared" ref="L199" si="154">K200</f>
        <v>3</v>
      </c>
    </row>
    <row r="200" spans="1:12">
      <c r="A200" s="1">
        <f t="shared" ref="A200:A202" si="155">A199+1</f>
        <v>42676</v>
      </c>
      <c r="B200">
        <v>36.619999999999997</v>
      </c>
      <c r="C200" s="29">
        <f t="shared" si="137"/>
        <v>-1.2938005390835672E-2</v>
      </c>
      <c r="D200" s="38">
        <f t="shared" si="138"/>
        <v>36.837891839984437</v>
      </c>
      <c r="E200">
        <v>36.840000000000003</v>
      </c>
      <c r="F200" s="42">
        <f t="shared" si="116"/>
        <v>-5.9148835370632646E-3</v>
      </c>
      <c r="G200" s="29">
        <f t="shared" si="127"/>
        <v>-5.9717698154181376E-3</v>
      </c>
      <c r="H200">
        <v>16453.400000000001</v>
      </c>
      <c r="I200">
        <v>16171.52</v>
      </c>
      <c r="J200" s="29">
        <f t="shared" si="134"/>
        <v>-1.7132021345132364E-2</v>
      </c>
      <c r="K200">
        <f t="shared" ref="K200" si="156">WEEKDAY(A200,2)</f>
        <v>3</v>
      </c>
      <c r="L200">
        <f t="shared" ref="L200" si="157">K201</f>
        <v>4</v>
      </c>
    </row>
    <row r="201" spans="1:12">
      <c r="A201" s="1">
        <f t="shared" si="155"/>
        <v>42677</v>
      </c>
      <c r="B201">
        <v>36.56</v>
      </c>
      <c r="C201" s="29">
        <f t="shared" si="137"/>
        <v>-1.6384489350080855E-3</v>
      </c>
      <c r="D201" s="45">
        <f t="shared" si="138"/>
        <v>36.675841627750515</v>
      </c>
      <c r="E201">
        <v>36.68</v>
      </c>
      <c r="F201" s="79">
        <f t="shared" si="116"/>
        <v>-3.1585267742803014E-3</v>
      </c>
      <c r="G201" s="29">
        <f t="shared" si="127"/>
        <v>-3.2715376226826187E-3</v>
      </c>
      <c r="H201">
        <v>16171.52</v>
      </c>
      <c r="I201">
        <v>16099.46</v>
      </c>
      <c r="J201" s="29">
        <f t="shared" si="134"/>
        <v>-4.455981874307513E-3</v>
      </c>
      <c r="K201">
        <f t="shared" ref="K201" si="158">WEEKDAY(A201,2)</f>
        <v>4</v>
      </c>
      <c r="L201">
        <f t="shared" ref="L201" si="159">K202</f>
        <v>5</v>
      </c>
    </row>
    <row r="202" spans="1:12">
      <c r="A202" s="1">
        <f t="shared" si="155"/>
        <v>42678</v>
      </c>
      <c r="B202">
        <v>36.24</v>
      </c>
      <c r="C202" s="29">
        <f t="shared" si="137"/>
        <v>-8.7527352297592786E-3</v>
      </c>
      <c r="D202" s="45">
        <f t="shared" si="138"/>
        <v>36.644161754493631</v>
      </c>
      <c r="E202">
        <v>36.64</v>
      </c>
      <c r="F202" s="79">
        <f t="shared" si="116"/>
        <v>-1.1029362800039078E-2</v>
      </c>
      <c r="G202" s="29">
        <f t="shared" si="127"/>
        <v>-1.0917030567685559E-2</v>
      </c>
      <c r="H202">
        <v>16099.46</v>
      </c>
      <c r="I202">
        <v>16083.73</v>
      </c>
      <c r="J202" s="29">
        <f t="shared" si="134"/>
        <v>-9.7705140420856207E-4</v>
      </c>
      <c r="K202">
        <f t="shared" ref="K202" si="160">WEEKDAY(A202,2)</f>
        <v>5</v>
      </c>
      <c r="L202">
        <f t="shared" ref="L202" si="161">K203</f>
        <v>1</v>
      </c>
    </row>
    <row r="203" spans="1:12">
      <c r="A203" s="1">
        <v>42681</v>
      </c>
      <c r="B203">
        <v>37.36</v>
      </c>
      <c r="C203" s="29">
        <f t="shared" si="137"/>
        <v>3.0905077262693093E-2</v>
      </c>
      <c r="D203" s="45">
        <f t="shared" si="138"/>
        <v>37.075318026353337</v>
      </c>
      <c r="E203">
        <v>37.07</v>
      </c>
      <c r="F203" s="79">
        <f t="shared" si="116"/>
        <v>7.6784769167539402E-3</v>
      </c>
      <c r="G203" s="29">
        <f t="shared" si="127"/>
        <v>7.8230374966279381E-3</v>
      </c>
      <c r="H203">
        <v>16083.73</v>
      </c>
      <c r="I203">
        <v>16274.82</v>
      </c>
      <c r="J203" s="29">
        <f t="shared" si="134"/>
        <v>1.188095050090987E-2</v>
      </c>
      <c r="K203">
        <f t="shared" ref="K203" si="162">WEEKDAY(A203,2)</f>
        <v>1</v>
      </c>
      <c r="L203">
        <f t="shared" ref="L203" si="163">K204</f>
        <v>2</v>
      </c>
    </row>
    <row r="204" spans="1:12">
      <c r="A204" s="1">
        <v>42682</v>
      </c>
      <c r="B204">
        <v>37.630000000000003</v>
      </c>
      <c r="C204" s="29">
        <f t="shared" si="137"/>
        <v>7.2269807280513909E-3</v>
      </c>
      <c r="D204" s="45">
        <f t="shared" si="138"/>
        <v>37.294677434220468</v>
      </c>
      <c r="E204">
        <v>37.299999999999997</v>
      </c>
      <c r="F204" s="79">
        <f t="shared" ref="F204:F210" si="164">+B204/D204-1</f>
        <v>8.99116412445089E-3</v>
      </c>
      <c r="G204" s="29">
        <f t="shared" si="127"/>
        <v>8.8471849865954244E-3</v>
      </c>
      <c r="H204">
        <v>16274.82</v>
      </c>
      <c r="I204">
        <v>16373.46</v>
      </c>
      <c r="J204" s="29">
        <f t="shared" si="134"/>
        <v>6.060896526044468E-3</v>
      </c>
      <c r="K204">
        <f t="shared" ref="K204" si="165">WEEKDAY(A204,2)</f>
        <v>2</v>
      </c>
      <c r="L204">
        <f t="shared" ref="L204" si="166">K205</f>
        <v>3</v>
      </c>
    </row>
    <row r="205" spans="1:12">
      <c r="A205" s="1">
        <v>42683</v>
      </c>
      <c r="B205">
        <v>36.74</v>
      </c>
      <c r="C205" s="29">
        <f t="shared" si="137"/>
        <v>-2.3651342014350263E-2</v>
      </c>
      <c r="D205" s="45">
        <f t="shared" si="138"/>
        <v>36.325415947515062</v>
      </c>
      <c r="E205">
        <v>36.32</v>
      </c>
      <c r="F205" s="79">
        <f t="shared" si="164"/>
        <v>1.1413057267780635E-2</v>
      </c>
      <c r="G205" s="29">
        <f t="shared" si="127"/>
        <v>1.156387665198233E-2</v>
      </c>
      <c r="H205">
        <v>16373.46</v>
      </c>
      <c r="I205">
        <v>15945.65</v>
      </c>
      <c r="J205" s="29">
        <f t="shared" si="134"/>
        <v>-2.6128258779756997E-2</v>
      </c>
      <c r="K205">
        <f t="shared" ref="K205" si="167">WEEKDAY(A205,2)</f>
        <v>3</v>
      </c>
      <c r="L205">
        <f t="shared" ref="L205" si="168">K206</f>
        <v>4</v>
      </c>
    </row>
    <row r="206" spans="1:12">
      <c r="A206" s="1">
        <v>42684</v>
      </c>
      <c r="B206">
        <v>36.39</v>
      </c>
      <c r="C206" s="29">
        <f t="shared" si="137"/>
        <v>-9.5264017419706137E-3</v>
      </c>
      <c r="D206" s="45">
        <f t="shared" si="138"/>
        <v>36.957310865345725</v>
      </c>
      <c r="E206">
        <v>36.96</v>
      </c>
      <c r="F206" s="79">
        <f t="shared" si="164"/>
        <v>-1.5350436816486068E-2</v>
      </c>
      <c r="G206" s="29">
        <f t="shared" si="127"/>
        <v>-1.5422077922077948E-2</v>
      </c>
      <c r="H206">
        <v>15945.65</v>
      </c>
      <c r="I206">
        <v>16225.45</v>
      </c>
      <c r="J206" s="29">
        <f t="shared" si="134"/>
        <v>1.754710532339554E-2</v>
      </c>
      <c r="K206">
        <f t="shared" ref="K206" si="169">WEEKDAY(A206,2)</f>
        <v>4</v>
      </c>
      <c r="L206">
        <f t="shared" ref="L206" si="170">K207</f>
        <v>5</v>
      </c>
    </row>
    <row r="207" spans="1:12">
      <c r="A207" s="1">
        <v>42685</v>
      </c>
      <c r="B207">
        <v>35.979999999999997</v>
      </c>
      <c r="C207" s="29">
        <f t="shared" si="137"/>
        <v>-1.1266831547128486E-2</v>
      </c>
      <c r="D207" s="45">
        <f t="shared" si="138"/>
        <v>36.323394469798984</v>
      </c>
      <c r="E207">
        <v>36.32</v>
      </c>
      <c r="F207" s="79">
        <f t="shared" si="164"/>
        <v>-9.4538099979752932E-3</v>
      </c>
      <c r="G207" s="29">
        <f t="shared" si="127"/>
        <v>-9.3612334801762564E-3</v>
      </c>
      <c r="H207">
        <v>16225.45</v>
      </c>
      <c r="I207">
        <v>15945.98</v>
      </c>
      <c r="J207" s="29">
        <f t="shared" si="134"/>
        <v>-1.7224175600676794E-2</v>
      </c>
      <c r="K207">
        <f t="shared" ref="K207" si="171">WEEKDAY(A207,2)</f>
        <v>5</v>
      </c>
      <c r="L207">
        <f t="shared" ref="L207" si="172">K208</f>
        <v>1</v>
      </c>
    </row>
    <row r="208" spans="1:12">
      <c r="A208" s="1">
        <v>42688</v>
      </c>
      <c r="B208">
        <v>35.76</v>
      </c>
      <c r="C208" s="29">
        <f t="shared" si="137"/>
        <v>-6.1145080600333301E-3</v>
      </c>
      <c r="D208" s="45">
        <f t="shared" si="138"/>
        <v>35.886555583288079</v>
      </c>
      <c r="E208">
        <v>35.89</v>
      </c>
      <c r="F208" s="79">
        <f t="shared" si="164"/>
        <v>-3.526545839551587E-3</v>
      </c>
      <c r="G208" s="29">
        <f t="shared" si="127"/>
        <v>-3.6221788799108978E-3</v>
      </c>
      <c r="H208">
        <v>15945.98</v>
      </c>
      <c r="I208">
        <v>15755.68</v>
      </c>
      <c r="J208" s="29">
        <f t="shared" si="134"/>
        <v>-1.1934042310350224E-2</v>
      </c>
      <c r="K208">
        <f t="shared" ref="K208" si="173">WEEKDAY(A208,2)</f>
        <v>1</v>
      </c>
      <c r="L208">
        <f t="shared" ref="L208" si="174">K209</f>
        <v>2</v>
      </c>
    </row>
    <row r="209" spans="1:13">
      <c r="A209" s="1">
        <v>42689</v>
      </c>
      <c r="B209">
        <v>36.26</v>
      </c>
      <c r="C209" s="29">
        <f t="shared" si="137"/>
        <v>1.3982102908277394E-2</v>
      </c>
      <c r="D209" s="45">
        <f t="shared" si="138"/>
        <v>36.090114276248315</v>
      </c>
      <c r="E209">
        <v>36.090000000000003</v>
      </c>
      <c r="F209" s="79">
        <f t="shared" si="164"/>
        <v>4.7072647775872056E-3</v>
      </c>
      <c r="G209" s="29">
        <f t="shared" si="127"/>
        <v>4.7104461069547021E-3</v>
      </c>
      <c r="H209">
        <v>15755.68</v>
      </c>
      <c r="I209">
        <v>15843.53</v>
      </c>
      <c r="J209" s="29">
        <f t="shared" si="134"/>
        <v>5.5757669615021932E-3</v>
      </c>
      <c r="K209">
        <f t="shared" ref="K209" si="175">WEEKDAY(A209,2)</f>
        <v>2</v>
      </c>
      <c r="L209">
        <f t="shared" ref="L209" si="176">K210</f>
        <v>3</v>
      </c>
    </row>
    <row r="210" spans="1:13">
      <c r="A210" s="1">
        <v>42690</v>
      </c>
      <c r="B210">
        <v>35.83</v>
      </c>
      <c r="C210" s="29">
        <f t="shared" si="137"/>
        <v>-1.185879757308328E-2</v>
      </c>
      <c r="D210" s="45">
        <f t="shared" si="138"/>
        <v>36.044487528978706</v>
      </c>
      <c r="E210">
        <v>36.04</v>
      </c>
      <c r="F210" s="79">
        <f t="shared" si="164"/>
        <v>-5.9506333334956585E-3</v>
      </c>
      <c r="G210" s="29">
        <f t="shared" si="127"/>
        <v>-5.8268590455050617E-3</v>
      </c>
      <c r="H210">
        <v>15843.53</v>
      </c>
      <c r="I210">
        <v>15823.55</v>
      </c>
      <c r="J210" s="29">
        <f t="shared" si="134"/>
        <v>-1.2610825996479669E-3</v>
      </c>
      <c r="K210">
        <f t="shared" ref="K210" si="177">WEEKDAY(A210,2)</f>
        <v>3</v>
      </c>
      <c r="L210">
        <f t="shared" ref="L210" si="178">K211</f>
        <v>4</v>
      </c>
    </row>
    <row r="211" spans="1:13">
      <c r="A211" s="1">
        <v>42691</v>
      </c>
      <c r="B211">
        <v>35.97</v>
      </c>
      <c r="C211" s="29">
        <f t="shared" si="137"/>
        <v>3.907340217694788E-3</v>
      </c>
      <c r="D211" s="45">
        <f t="shared" si="138"/>
        <v>35.936664477945847</v>
      </c>
      <c r="E211" s="31">
        <v>35.94</v>
      </c>
      <c r="F211" s="79">
        <f>+B211/D211-1</f>
        <v>9.2761870191404583E-4</v>
      </c>
      <c r="G211" s="29">
        <f t="shared" si="127"/>
        <v>8.3472454090149917E-4</v>
      </c>
      <c r="H211">
        <v>15823.55</v>
      </c>
      <c r="I211">
        <v>15778.18</v>
      </c>
      <c r="J211" s="29">
        <f t="shared" si="134"/>
        <v>-2.8672453400152564E-3</v>
      </c>
      <c r="K211">
        <f t="shared" ref="K211" si="179">WEEKDAY(A211,2)</f>
        <v>4</v>
      </c>
      <c r="L211">
        <f t="shared" ref="L211" si="180">K212</f>
        <v>5</v>
      </c>
    </row>
    <row r="212" spans="1:13">
      <c r="A212" s="1">
        <v>42692</v>
      </c>
      <c r="B212">
        <v>35.94</v>
      </c>
      <c r="C212" s="29">
        <f t="shared" si="137"/>
        <v>-8.3402835696422262E-4</v>
      </c>
      <c r="D212" s="45">
        <f>+E211*(1+J212)</f>
        <v>36.047103531586025</v>
      </c>
      <c r="E212">
        <v>36.04</v>
      </c>
      <c r="F212" s="79">
        <f>+B212/D212-1</f>
        <v>-2.9712104744332724E-3</v>
      </c>
      <c r="G212" s="29">
        <f>+B212/E212-1</f>
        <v>-2.7746947835738389E-3</v>
      </c>
      <c r="H212">
        <v>15778.18</v>
      </c>
      <c r="I212">
        <v>15825.2</v>
      </c>
      <c r="J212" s="29">
        <f t="shared" si="134"/>
        <v>2.9800648744024993E-3</v>
      </c>
      <c r="K212">
        <f t="shared" ref="K212" si="181">WEEKDAY(A212,2)</f>
        <v>5</v>
      </c>
      <c r="L212">
        <f t="shared" ref="L212" si="182">K213</f>
        <v>1</v>
      </c>
    </row>
    <row r="213" spans="1:13">
      <c r="A213" s="1">
        <v>42695</v>
      </c>
      <c r="B213">
        <v>36.24</v>
      </c>
      <c r="C213" s="29">
        <f t="shared" si="137"/>
        <v>8.3472454090152137E-3</v>
      </c>
      <c r="D213" s="45">
        <f>+E212*(1+J213)</f>
        <v>36.242800722897655</v>
      </c>
      <c r="E213">
        <v>36.24</v>
      </c>
      <c r="F213" s="79">
        <f>+B213/D213-1</f>
        <v>-7.7276668518755365E-5</v>
      </c>
      <c r="G213" s="29">
        <f>+B213/E213-1</f>
        <v>0</v>
      </c>
      <c r="H213">
        <v>15825.2</v>
      </c>
      <c r="I213">
        <v>15914.25</v>
      </c>
      <c r="J213" s="29">
        <f t="shared" si="134"/>
        <v>5.627101079291208E-3</v>
      </c>
      <c r="K213">
        <f t="shared" ref="K213" si="183">WEEKDAY(A213,2)</f>
        <v>1</v>
      </c>
      <c r="L213">
        <f t="shared" ref="L213" si="184">K214</f>
        <v>2</v>
      </c>
    </row>
    <row r="214" spans="1:13">
      <c r="A214" s="1">
        <v>42696</v>
      </c>
      <c r="B214">
        <v>36.880000000000003</v>
      </c>
      <c r="C214" s="29">
        <f t="shared" si="137"/>
        <v>1.7660044150110465E-2</v>
      </c>
      <c r="D214" s="45">
        <f>+E213*(1+J214)</f>
        <v>36.952764974786746</v>
      </c>
      <c r="E214">
        <v>36.96</v>
      </c>
      <c r="F214" s="79">
        <f>+B214/D214-1</f>
        <v>-1.9691347815621318E-3</v>
      </c>
      <c r="G214" s="29">
        <f>+B214/E214-1</f>
        <v>-2.1645021645021467E-3</v>
      </c>
      <c r="H214">
        <v>15914.25</v>
      </c>
      <c r="I214">
        <v>16227.25</v>
      </c>
      <c r="J214" s="29">
        <f t="shared" si="134"/>
        <v>1.9667907692791031E-2</v>
      </c>
      <c r="K214">
        <f t="shared" ref="K214" si="185">WEEKDAY(A214,2)</f>
        <v>2</v>
      </c>
      <c r="L214">
        <f t="shared" ref="L214" si="186">K215</f>
        <v>3</v>
      </c>
    </row>
    <row r="215" spans="1:13">
      <c r="A215" s="1">
        <v>42697</v>
      </c>
      <c r="B215">
        <v>36.74</v>
      </c>
      <c r="C215" s="29">
        <f t="shared" si="137"/>
        <v>-3.79609544468551E-3</v>
      </c>
      <c r="D215" s="45">
        <f>+E214*(1+J215)</f>
        <v>36.950319986442558</v>
      </c>
      <c r="E215">
        <v>36.950000000000003</v>
      </c>
      <c r="F215" s="79">
        <f>+B215/D215-1</f>
        <v>-5.6919665789016971E-3</v>
      </c>
      <c r="G215" s="29">
        <f>+B215/E215-1</f>
        <v>-5.6833558863329525E-3</v>
      </c>
      <c r="H215">
        <v>16227.25</v>
      </c>
      <c r="I215">
        <v>16223</v>
      </c>
      <c r="J215" s="29">
        <f t="shared" si="134"/>
        <v>-2.6190512871870908E-4</v>
      </c>
      <c r="K215">
        <f t="shared" ref="K215" si="187">WEEKDAY(A215,2)</f>
        <v>3</v>
      </c>
      <c r="L215">
        <f t="shared" ref="L215" si="188">K216</f>
        <v>4</v>
      </c>
    </row>
    <row r="216" spans="1:13">
      <c r="A216" s="1">
        <v>42698</v>
      </c>
      <c r="B216">
        <v>36.74</v>
      </c>
      <c r="C216" s="29">
        <f t="shared" si="137"/>
        <v>0</v>
      </c>
      <c r="D216" s="45">
        <f t="shared" ref="D216" si="189">+E215*(1+J216)</f>
        <v>36.918272606792826</v>
      </c>
      <c r="E216">
        <v>36.950000000000003</v>
      </c>
      <c r="F216" s="79">
        <f t="shared" ref="F216" si="190">+B216/D216-1</f>
        <v>-4.8288447482784935E-3</v>
      </c>
      <c r="G216" s="29">
        <f t="shared" ref="G216:G223" si="191">+B216/E216-1</f>
        <v>-5.6833558863329525E-3</v>
      </c>
      <c r="H216">
        <v>16223</v>
      </c>
      <c r="I216">
        <v>16209.07</v>
      </c>
      <c r="J216" s="29">
        <f t="shared" si="134"/>
        <v>-8.5865746162860912E-4</v>
      </c>
      <c r="K216">
        <f t="shared" ref="K216" si="192">WEEKDAY(A216,2)</f>
        <v>4</v>
      </c>
      <c r="L216">
        <f t="shared" ref="L216" si="193">K217</f>
        <v>5</v>
      </c>
    </row>
    <row r="217" spans="1:13">
      <c r="A217" s="1">
        <v>42699</v>
      </c>
      <c r="B217">
        <v>37.090000000000003</v>
      </c>
      <c r="C217" s="29">
        <f t="shared" si="137"/>
        <v>9.5264017419707248E-3</v>
      </c>
      <c r="D217" s="38">
        <f>+E216*(1+J217+J216)</f>
        <v>37.235158122124666</v>
      </c>
      <c r="E217">
        <v>37.229999999999997</v>
      </c>
      <c r="F217" s="79">
        <f t="shared" ref="F217:F224" si="194">+B217/D217-1</f>
        <v>-3.8984156223688116E-3</v>
      </c>
      <c r="G217" s="29">
        <f t="shared" si="191"/>
        <v>-3.7604082728980304E-3</v>
      </c>
      <c r="H217">
        <v>16209.07</v>
      </c>
      <c r="I217">
        <v>16348.08</v>
      </c>
      <c r="J217" s="29">
        <f t="shared" si="134"/>
        <v>8.5760626612136903E-3</v>
      </c>
      <c r="K217">
        <f t="shared" ref="K217" si="195">WEEKDAY(A217,2)</f>
        <v>5</v>
      </c>
      <c r="L217">
        <f t="shared" ref="L217" si="196">K218</f>
        <v>1</v>
      </c>
      <c r="M217" t="s">
        <v>464</v>
      </c>
    </row>
    <row r="218" spans="1:13">
      <c r="A218" s="1">
        <v>42702</v>
      </c>
      <c r="B218">
        <v>37.229999999999997</v>
      </c>
      <c r="C218" s="29">
        <f t="shared" si="137"/>
        <v>3.7746023186842059E-3</v>
      </c>
      <c r="D218" s="45">
        <f t="shared" ref="D218:D224" si="197">+E217*(1+J218)</f>
        <v>37.556250532172584</v>
      </c>
      <c r="E218">
        <v>37.549999999999997</v>
      </c>
      <c r="F218" s="79">
        <f t="shared" si="194"/>
        <v>-8.6869835926007832E-3</v>
      </c>
      <c r="G218" s="29">
        <f t="shared" si="191"/>
        <v>-8.5219707057256899E-3</v>
      </c>
      <c r="H218">
        <v>16348.08</v>
      </c>
      <c r="I218">
        <v>16491.34</v>
      </c>
      <c r="J218" s="29">
        <f t="shared" si="134"/>
        <v>8.7631085729944491E-3</v>
      </c>
      <c r="K218">
        <f t="shared" ref="K218" si="198">WEEKDAY(A218,2)</f>
        <v>1</v>
      </c>
      <c r="L218">
        <f t="shared" ref="L218" si="199">K219</f>
        <v>2</v>
      </c>
    </row>
    <row r="219" spans="1:13">
      <c r="A219" s="1">
        <v>42703</v>
      </c>
      <c r="B219">
        <v>37.46</v>
      </c>
      <c r="C219" s="29">
        <f t="shared" si="137"/>
        <v>6.1778135911900733E-3</v>
      </c>
      <c r="D219" s="45">
        <f t="shared" si="197"/>
        <v>37.404730422148837</v>
      </c>
      <c r="E219">
        <v>37.409999999999997</v>
      </c>
      <c r="F219" s="79">
        <f t="shared" si="194"/>
        <v>1.477609308432104E-3</v>
      </c>
      <c r="G219" s="29">
        <f t="shared" si="191"/>
        <v>1.3365410318098014E-3</v>
      </c>
      <c r="H219">
        <v>16491.34</v>
      </c>
      <c r="I219">
        <v>16427.54</v>
      </c>
      <c r="J219" s="29">
        <f t="shared" si="134"/>
        <v>-3.8686971465022868E-3</v>
      </c>
      <c r="K219">
        <f t="shared" ref="K219" si="200">WEEKDAY(A219,2)</f>
        <v>2</v>
      </c>
      <c r="L219">
        <f t="shared" ref="L219" si="201">K220</f>
        <v>3</v>
      </c>
    </row>
    <row r="220" spans="1:13">
      <c r="A220" s="1">
        <v>42704</v>
      </c>
      <c r="B220">
        <v>37.590000000000003</v>
      </c>
      <c r="C220" s="29">
        <f t="shared" si="137"/>
        <v>3.4703683929524498E-3</v>
      </c>
      <c r="D220" s="45">
        <f t="shared" si="197"/>
        <v>37.391918449140888</v>
      </c>
      <c r="E220">
        <v>37.39</v>
      </c>
      <c r="F220" s="79">
        <f t="shared" si="194"/>
        <v>5.2974428452645661E-3</v>
      </c>
      <c r="G220" s="29">
        <f t="shared" si="191"/>
        <v>5.3490238031559389E-3</v>
      </c>
      <c r="H220">
        <v>16427.54</v>
      </c>
      <c r="I220">
        <v>16419.599999999999</v>
      </c>
      <c r="J220" s="29">
        <f t="shared" si="134"/>
        <v>-4.8333469283912134E-4</v>
      </c>
      <c r="K220">
        <f t="shared" ref="K220" si="202">WEEKDAY(A220,2)</f>
        <v>3</v>
      </c>
      <c r="L220">
        <f t="shared" ref="L220" si="203">K221</f>
        <v>4</v>
      </c>
    </row>
    <row r="221" spans="1:13">
      <c r="A221" s="1">
        <v>42705</v>
      </c>
      <c r="B221">
        <v>37.590000000000003</v>
      </c>
      <c r="C221" s="29">
        <f t="shared" si="137"/>
        <v>0</v>
      </c>
      <c r="D221" s="45">
        <f t="shared" si="197"/>
        <v>37.740659340057007</v>
      </c>
      <c r="E221">
        <v>37.74</v>
      </c>
      <c r="F221" s="79">
        <f t="shared" si="194"/>
        <v>-3.9919636458788377E-3</v>
      </c>
      <c r="G221" s="29">
        <f t="shared" si="191"/>
        <v>-3.9745627980921627E-3</v>
      </c>
      <c r="H221">
        <v>16419.599999999999</v>
      </c>
      <c r="I221">
        <v>16573.59</v>
      </c>
      <c r="J221" s="29">
        <f t="shared" si="134"/>
        <v>9.3784257838194218E-3</v>
      </c>
      <c r="K221">
        <f t="shared" ref="K221" si="204">WEEKDAY(A221,2)</f>
        <v>4</v>
      </c>
      <c r="L221">
        <f t="shared" ref="L221" si="205">K222</f>
        <v>5</v>
      </c>
    </row>
    <row r="222" spans="1:13">
      <c r="A222" s="1">
        <v>42706</v>
      </c>
      <c r="B222">
        <v>37.369999999999997</v>
      </c>
      <c r="C222" s="29">
        <f t="shared" si="137"/>
        <v>-5.8526203777602426E-3</v>
      </c>
      <c r="D222" s="45">
        <f t="shared" si="197"/>
        <v>37.272712864261756</v>
      </c>
      <c r="E222">
        <v>37.270000000000003</v>
      </c>
      <c r="F222" s="79">
        <f t="shared" si="194"/>
        <v>2.6101436751475582E-3</v>
      </c>
      <c r="G222" s="29">
        <f t="shared" si="191"/>
        <v>2.6831231553525736E-3</v>
      </c>
      <c r="H222">
        <v>16573.59</v>
      </c>
      <c r="I222">
        <v>16368.38</v>
      </c>
      <c r="J222" s="29">
        <f t="shared" si="134"/>
        <v>-1.2381747104881935E-2</v>
      </c>
      <c r="K222">
        <f t="shared" ref="K222" si="206">WEEKDAY(A222,2)</f>
        <v>5</v>
      </c>
      <c r="L222">
        <f t="shared" ref="L222" si="207">K223</f>
        <v>1</v>
      </c>
    </row>
    <row r="223" spans="1:13">
      <c r="A223" s="1">
        <v>42709</v>
      </c>
      <c r="B223">
        <v>37.26</v>
      </c>
      <c r="C223" s="29">
        <f t="shared" si="137"/>
        <v>-2.9435375970029432E-3</v>
      </c>
      <c r="D223" s="45">
        <f t="shared" si="197"/>
        <v>36.962953151136524</v>
      </c>
      <c r="E223">
        <v>36.96</v>
      </c>
      <c r="F223" s="79">
        <f t="shared" si="194"/>
        <v>8.036339727750974E-3</v>
      </c>
      <c r="G223" s="29">
        <f t="shared" si="191"/>
        <v>8.1168831168829669E-3</v>
      </c>
      <c r="H223">
        <v>16368.38</v>
      </c>
      <c r="I223">
        <v>16233.53</v>
      </c>
      <c r="J223" s="29">
        <f t="shared" si="134"/>
        <v>-8.238445099637115E-3</v>
      </c>
      <c r="K223">
        <f t="shared" ref="K223" si="208">WEEKDAY(A223,2)</f>
        <v>1</v>
      </c>
      <c r="L223">
        <f t="shared" ref="L223" si="209">K224</f>
        <v>2</v>
      </c>
    </row>
    <row r="224" spans="1:13">
      <c r="A224" s="1">
        <v>42710</v>
      </c>
      <c r="B224">
        <v>37.26</v>
      </c>
      <c r="C224" s="29">
        <f t="shared" si="137"/>
        <v>0</v>
      </c>
      <c r="D224" s="45">
        <f t="shared" si="197"/>
        <v>37.144509370420352</v>
      </c>
      <c r="F224" s="79">
        <f t="shared" si="194"/>
        <v>3.1092247962660746E-3</v>
      </c>
      <c r="G224" s="29"/>
      <c r="H224">
        <v>16233.53</v>
      </c>
      <c r="I224">
        <v>16314.57</v>
      </c>
      <c r="J224" s="29">
        <f t="shared" si="134"/>
        <v>4.9921366455722982E-3</v>
      </c>
      <c r="K224">
        <f t="shared" ref="K224" si="210">WEEKDAY(A224,2)</f>
        <v>2</v>
      </c>
      <c r="L224">
        <f t="shared" ref="L224" si="211">K225</f>
        <v>0</v>
      </c>
    </row>
    <row r="225" spans="1:10">
      <c r="A225" s="1">
        <v>42711</v>
      </c>
      <c r="C225" s="29"/>
      <c r="D225" s="45"/>
      <c r="F225" s="79"/>
      <c r="G225" s="29"/>
      <c r="J225" s="29"/>
    </row>
    <row r="226" spans="1:10">
      <c r="A226" s="1">
        <v>42712</v>
      </c>
      <c r="C226" s="29"/>
      <c r="D226" s="45"/>
      <c r="F226" s="79"/>
      <c r="G226" s="29"/>
      <c r="J226" s="29"/>
    </row>
    <row r="227" spans="1:10">
      <c r="A227" s="1">
        <v>42713</v>
      </c>
      <c r="C227" s="29"/>
      <c r="D227" s="45"/>
      <c r="F227" s="79"/>
      <c r="G227" s="29"/>
      <c r="J227" s="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27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B224" sqref="B224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2">
      <c r="H1" t="s">
        <v>59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352</v>
      </c>
    </row>
    <row r="3" spans="1:12">
      <c r="A3" s="1">
        <v>42401</v>
      </c>
      <c r="B3">
        <v>29.2</v>
      </c>
      <c r="E3">
        <v>29.346599999999999</v>
      </c>
      <c r="G3" s="29">
        <f t="shared" ref="G3:G38" si="0">+B3/E3-1</f>
        <v>-4.995467958809563E-3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30.18</v>
      </c>
      <c r="C4" s="29">
        <f t="shared" ref="C4:C12" si="1">B4/B3-1</f>
        <v>3.356164383561655E-2</v>
      </c>
      <c r="D4" s="30">
        <f t="shared" ref="D4:D13" si="2">+E3*(1+J4)</f>
        <v>30.562907368896468</v>
      </c>
      <c r="E4">
        <v>30.3904</v>
      </c>
      <c r="F4" s="29">
        <f t="shared" ref="F4:F12" si="3">+B4/D4-1</f>
        <v>-1.2528499474043775E-2</v>
      </c>
      <c r="G4" s="29">
        <f t="shared" si="0"/>
        <v>-6.9232389175528652E-3</v>
      </c>
      <c r="H4">
        <v>1992.7</v>
      </c>
      <c r="I4">
        <v>2075.29</v>
      </c>
      <c r="J4" s="29">
        <f t="shared" ref="J4:J9" si="4">+I4/H4-1</f>
        <v>4.144627891805075E-2</v>
      </c>
      <c r="K4">
        <f t="shared" ref="K4:K66" si="5">WEEKDAY(A4,2)</f>
        <v>2</v>
      </c>
      <c r="L4">
        <f t="shared" ref="L4:L66" si="6">K5</f>
        <v>3</v>
      </c>
    </row>
    <row r="5" spans="1:12">
      <c r="A5" s="1">
        <v>42403</v>
      </c>
      <c r="B5">
        <v>30.65</v>
      </c>
      <c r="C5" s="29">
        <f t="shared" si="1"/>
        <v>1.5573227302849491E-2</v>
      </c>
      <c r="D5" s="30">
        <f t="shared" si="2"/>
        <v>30.613280603674671</v>
      </c>
      <c r="E5">
        <v>30.7623</v>
      </c>
      <c r="F5" s="29">
        <f t="shared" si="3"/>
        <v>1.1994596985767103E-3</v>
      </c>
      <c r="G5" s="29">
        <f t="shared" si="0"/>
        <v>-3.650572291408638E-3</v>
      </c>
      <c r="H5">
        <v>2075.29</v>
      </c>
      <c r="I5">
        <v>2090.5100000000002</v>
      </c>
      <c r="J5" s="29">
        <f t="shared" si="4"/>
        <v>7.3339147781756875E-3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31.32</v>
      </c>
      <c r="C6" s="29">
        <f t="shared" si="1"/>
        <v>2.1859706362153508E-2</v>
      </c>
      <c r="D6" s="30">
        <f t="shared" si="2"/>
        <v>31.29396064692347</v>
      </c>
      <c r="E6">
        <v>31.3584</v>
      </c>
      <c r="F6" s="29">
        <f t="shared" si="3"/>
        <v>8.3208876531548626E-4</v>
      </c>
      <c r="G6" s="29">
        <f t="shared" si="0"/>
        <v>-1.2245522730751635E-3</v>
      </c>
      <c r="H6">
        <v>2090.5100000000002</v>
      </c>
      <c r="I6">
        <v>2126.64</v>
      </c>
      <c r="J6" s="29">
        <f t="shared" si="4"/>
        <v>1.7282863990126573E-2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30.49</v>
      </c>
      <c r="C7" s="29">
        <f t="shared" si="1"/>
        <v>-2.6500638569604162E-2</v>
      </c>
      <c r="D7" s="30">
        <f t="shared" si="2"/>
        <v>30.921195508407628</v>
      </c>
      <c r="E7">
        <v>30.6374</v>
      </c>
      <c r="F7" s="29">
        <f t="shared" si="3"/>
        <v>-1.3944981793811428E-2</v>
      </c>
      <c r="G7" s="29">
        <f t="shared" si="0"/>
        <v>-4.8111132145678415E-3</v>
      </c>
      <c r="H7">
        <v>2126.64</v>
      </c>
      <c r="I7">
        <v>2096.9899999999998</v>
      </c>
      <c r="J7" s="29">
        <f t="shared" si="4"/>
        <v>-1.3942181093179906E-2</v>
      </c>
      <c r="K7">
        <f t="shared" si="5"/>
        <v>5</v>
      </c>
      <c r="L7">
        <f t="shared" si="6"/>
        <v>1</v>
      </c>
    </row>
    <row r="8" spans="1:12">
      <c r="A8" s="1">
        <v>42408</v>
      </c>
      <c r="B8">
        <v>30.18</v>
      </c>
      <c r="C8" s="29">
        <f t="shared" si="1"/>
        <v>-1.0167267956707082E-2</v>
      </c>
      <c r="D8" s="30">
        <f t="shared" si="2"/>
        <v>30.6374</v>
      </c>
      <c r="E8">
        <v>30.4438</v>
      </c>
      <c r="F8" s="29">
        <f t="shared" si="3"/>
        <v>-1.4929465294052369E-2</v>
      </c>
      <c r="G8" s="29">
        <f t="shared" si="0"/>
        <v>-8.6651469264678038E-3</v>
      </c>
      <c r="H8">
        <v>2096.9899999999998</v>
      </c>
      <c r="I8">
        <v>2096.9899999999998</v>
      </c>
      <c r="J8" s="29">
        <f t="shared" si="4"/>
        <v>0</v>
      </c>
      <c r="K8">
        <f t="shared" si="5"/>
        <v>1</v>
      </c>
      <c r="L8">
        <f t="shared" si="6"/>
        <v>2</v>
      </c>
    </row>
    <row r="9" spans="1:12">
      <c r="A9" s="1">
        <v>42409</v>
      </c>
      <c r="B9">
        <v>29.95</v>
      </c>
      <c r="C9" s="29">
        <f t="shared" si="1"/>
        <v>-7.620941020543448E-3</v>
      </c>
      <c r="D9" s="30">
        <f t="shared" si="2"/>
        <v>30.4438</v>
      </c>
      <c r="E9">
        <v>30.5351</v>
      </c>
      <c r="F9" s="29">
        <f t="shared" si="3"/>
        <v>-1.6220051373350253E-2</v>
      </c>
      <c r="G9" s="29">
        <f t="shared" si="0"/>
        <v>-1.9161555062862101E-2</v>
      </c>
      <c r="H9">
        <v>2096.9899999999998</v>
      </c>
      <c r="I9">
        <v>2096.9899999999998</v>
      </c>
      <c r="J9" s="29">
        <f t="shared" si="4"/>
        <v>0</v>
      </c>
      <c r="K9">
        <f t="shared" si="5"/>
        <v>2</v>
      </c>
      <c r="L9">
        <f t="shared" si="6"/>
        <v>3</v>
      </c>
    </row>
    <row r="10" spans="1:12">
      <c r="A10" s="1">
        <v>42410</v>
      </c>
      <c r="B10">
        <v>30.1</v>
      </c>
      <c r="C10" s="29">
        <f t="shared" si="1"/>
        <v>5.008347245408995E-3</v>
      </c>
      <c r="D10" s="30">
        <f t="shared" si="2"/>
        <v>30.5351</v>
      </c>
      <c r="E10">
        <v>30.666699999999999</v>
      </c>
      <c r="F10" s="29">
        <f t="shared" si="3"/>
        <v>-1.4249175538969872E-2</v>
      </c>
      <c r="G10" s="29">
        <f t="shared" si="0"/>
        <v>-1.8479327739861051E-2</v>
      </c>
      <c r="H10">
        <v>2096.9899999999998</v>
      </c>
      <c r="I10">
        <v>2096.9899999999998</v>
      </c>
      <c r="J10" s="29">
        <f t="shared" ref="J10:J20" si="7">+I10/H10-1</f>
        <v>0</v>
      </c>
      <c r="K10">
        <f t="shared" si="5"/>
        <v>3</v>
      </c>
      <c r="L10">
        <f t="shared" si="6"/>
        <v>4</v>
      </c>
    </row>
    <row r="11" spans="1:12">
      <c r="A11" s="1">
        <v>42411</v>
      </c>
      <c r="B11">
        <v>29.18</v>
      </c>
      <c r="C11" s="29">
        <f t="shared" si="1"/>
        <v>-3.0564784053156213E-2</v>
      </c>
      <c r="D11" s="30">
        <f t="shared" si="2"/>
        <v>30.666699999999999</v>
      </c>
      <c r="E11">
        <v>30.474699999999999</v>
      </c>
      <c r="F11" s="29">
        <f t="shared" si="3"/>
        <v>-4.8479295131200861E-2</v>
      </c>
      <c r="G11" s="29">
        <f t="shared" si="0"/>
        <v>-4.24844215037391E-2</v>
      </c>
      <c r="H11">
        <v>2096.9899999999998</v>
      </c>
      <c r="I11">
        <v>2096.9899999999998</v>
      </c>
      <c r="J11" s="29">
        <f t="shared" si="7"/>
        <v>0</v>
      </c>
      <c r="K11">
        <f t="shared" si="5"/>
        <v>4</v>
      </c>
      <c r="L11">
        <f t="shared" si="6"/>
        <v>5</v>
      </c>
    </row>
    <row r="12" spans="1:12">
      <c r="A12" s="1">
        <v>42412</v>
      </c>
      <c r="B12">
        <v>29.55</v>
      </c>
      <c r="C12" s="29">
        <f t="shared" si="1"/>
        <v>1.2679917751884817E-2</v>
      </c>
      <c r="D12" s="30">
        <f t="shared" si="2"/>
        <v>30.474699999999999</v>
      </c>
      <c r="E12">
        <v>30.932300000000001</v>
      </c>
      <c r="F12" s="29">
        <f t="shared" si="3"/>
        <v>-3.03432027222581E-2</v>
      </c>
      <c r="G12" s="29">
        <f t="shared" si="0"/>
        <v>-4.4687915221305885E-2</v>
      </c>
      <c r="H12">
        <v>2096.9899999999998</v>
      </c>
      <c r="I12">
        <v>2096.9899999999998</v>
      </c>
      <c r="J12" s="29">
        <f t="shared" si="7"/>
        <v>0</v>
      </c>
      <c r="K12">
        <f t="shared" si="5"/>
        <v>5</v>
      </c>
      <c r="L12">
        <f t="shared" si="6"/>
        <v>1</v>
      </c>
    </row>
    <row r="13" spans="1:12">
      <c r="A13" s="1">
        <v>42415</v>
      </c>
      <c r="B13">
        <v>29.55</v>
      </c>
      <c r="C13" s="29">
        <f t="shared" ref="C13:C88" si="8">B13/B12-1</f>
        <v>0</v>
      </c>
      <c r="D13" s="30">
        <f t="shared" si="2"/>
        <v>31.225103568448112</v>
      </c>
      <c r="E13" s="31">
        <f>+E12*(1+J13)</f>
        <v>31.225103568448112</v>
      </c>
      <c r="F13" s="29">
        <f t="shared" ref="F13:F26" si="9">+B13/D13-1</f>
        <v>-5.3646053239699953E-2</v>
      </c>
      <c r="G13" s="29"/>
      <c r="H13">
        <v>2096.9899999999998</v>
      </c>
      <c r="I13">
        <v>2116.84</v>
      </c>
      <c r="J13" s="29">
        <f t="shared" si="7"/>
        <v>9.465948812345415E-3</v>
      </c>
      <c r="K13">
        <f t="shared" si="5"/>
        <v>1</v>
      </c>
      <c r="L13">
        <f t="shared" si="6"/>
        <v>2</v>
      </c>
    </row>
    <row r="14" spans="1:12">
      <c r="A14" s="1">
        <v>42416</v>
      </c>
      <c r="B14">
        <v>32.369999999999997</v>
      </c>
      <c r="C14" s="29">
        <f t="shared" si="8"/>
        <v>9.543147208121816E-2</v>
      </c>
      <c r="D14" s="30">
        <f t="shared" ref="D14:D19" si="10">+E13*(1+J14)</f>
        <v>32.480249948259171</v>
      </c>
      <c r="E14">
        <v>32.7746</v>
      </c>
      <c r="F14" s="29">
        <f t="shared" si="9"/>
        <v>-3.3943688375182024E-3</v>
      </c>
      <c r="G14" s="29">
        <f t="shared" si="0"/>
        <v>-1.234492564363876E-2</v>
      </c>
      <c r="H14">
        <v>2116.84</v>
      </c>
      <c r="I14">
        <v>2201.9299999999998</v>
      </c>
      <c r="J14" s="29">
        <f t="shared" si="7"/>
        <v>4.0196708301052375E-2</v>
      </c>
      <c r="K14">
        <f t="shared" si="5"/>
        <v>2</v>
      </c>
      <c r="L14">
        <f t="shared" si="6"/>
        <v>3</v>
      </c>
    </row>
    <row r="15" spans="1:12">
      <c r="A15" s="1">
        <v>42417</v>
      </c>
      <c r="B15">
        <v>33.42</v>
      </c>
      <c r="C15" s="29">
        <f t="shared" si="8"/>
        <v>3.2437442075996525E-2</v>
      </c>
      <c r="D15" s="30">
        <f t="shared" si="10"/>
        <v>32.974350732088361</v>
      </c>
      <c r="E15">
        <v>33.489600000000003</v>
      </c>
      <c r="F15" s="29">
        <f t="shared" si="9"/>
        <v>1.3515027832768478E-2</v>
      </c>
      <c r="G15" s="29">
        <f t="shared" si="0"/>
        <v>-2.0782571305719699E-3</v>
      </c>
      <c r="H15">
        <v>2201.92</v>
      </c>
      <c r="I15">
        <v>2215.34</v>
      </c>
      <c r="J15" s="29">
        <f t="shared" si="7"/>
        <v>6.0946810056679013E-3</v>
      </c>
      <c r="K15">
        <f t="shared" si="5"/>
        <v>3</v>
      </c>
      <c r="L15">
        <f t="shared" si="6"/>
        <v>4</v>
      </c>
    </row>
    <row r="16" spans="1:12">
      <c r="A16" s="1">
        <v>42418</v>
      </c>
      <c r="B16">
        <v>32.770000000000003</v>
      </c>
      <c r="C16" s="29">
        <f t="shared" si="8"/>
        <v>-1.9449431478156698E-2</v>
      </c>
      <c r="D16" s="30">
        <f t="shared" si="10"/>
        <v>33.120288324139864</v>
      </c>
      <c r="E16">
        <v>32.688099999999999</v>
      </c>
      <c r="F16" s="29">
        <f t="shared" si="9"/>
        <v>-1.0576246218380603E-2</v>
      </c>
      <c r="G16" s="29">
        <f t="shared" si="0"/>
        <v>2.5054989430406405E-3</v>
      </c>
      <c r="H16">
        <v>2215.3399999999997</v>
      </c>
      <c r="I16">
        <v>2190.91</v>
      </c>
      <c r="J16" s="29">
        <f t="shared" si="7"/>
        <v>-1.1027652640226759E-2</v>
      </c>
      <c r="K16">
        <f t="shared" si="5"/>
        <v>4</v>
      </c>
      <c r="L16">
        <f t="shared" si="6"/>
        <v>5</v>
      </c>
    </row>
    <row r="17" spans="1:12">
      <c r="A17" s="1">
        <v>42419</v>
      </c>
      <c r="B17">
        <v>32.99</v>
      </c>
      <c r="C17" s="29">
        <f t="shared" si="8"/>
        <v>6.7134574305767192E-3</v>
      </c>
      <c r="D17" s="30">
        <f t="shared" si="10"/>
        <v>32.987989456892343</v>
      </c>
      <c r="E17">
        <v>32.814599999999999</v>
      </c>
      <c r="F17" s="29">
        <f t="shared" si="9"/>
        <v>6.0947731000293714E-5</v>
      </c>
      <c r="G17" s="29">
        <f t="shared" si="0"/>
        <v>5.3451817178939987E-3</v>
      </c>
      <c r="H17">
        <v>2190.91</v>
      </c>
      <c r="I17">
        <v>2211.0100000000002</v>
      </c>
      <c r="J17" s="29">
        <f t="shared" si="7"/>
        <v>9.174270052170197E-3</v>
      </c>
      <c r="K17">
        <f t="shared" si="5"/>
        <v>5</v>
      </c>
      <c r="L17">
        <f t="shared" si="6"/>
        <v>1</v>
      </c>
    </row>
    <row r="18" spans="1:12">
      <c r="A18" s="1">
        <v>42422</v>
      </c>
      <c r="B18">
        <v>33.71</v>
      </c>
      <c r="C18" s="29">
        <f t="shared" si="8"/>
        <v>2.1824795392543228E-2</v>
      </c>
      <c r="D18" s="30">
        <f t="shared" si="10"/>
        <v>33.327372185562254</v>
      </c>
      <c r="E18">
        <v>33.779600000000002</v>
      </c>
      <c r="F18" s="29">
        <f t="shared" si="9"/>
        <v>1.1480887611160284E-2</v>
      </c>
      <c r="G18" s="29">
        <f t="shared" si="0"/>
        <v>-2.0604151618136557E-3</v>
      </c>
      <c r="H18">
        <v>2211.0100000000002</v>
      </c>
      <c r="I18">
        <v>2245.56</v>
      </c>
      <c r="J18" s="29">
        <f t="shared" si="7"/>
        <v>1.5626342712154129E-2</v>
      </c>
      <c r="K18">
        <f t="shared" si="5"/>
        <v>1</v>
      </c>
      <c r="L18">
        <f t="shared" si="6"/>
        <v>2</v>
      </c>
    </row>
    <row r="19" spans="1:12">
      <c r="A19" s="1">
        <v>42423</v>
      </c>
      <c r="B19">
        <v>32.86</v>
      </c>
      <c r="C19" s="29">
        <f t="shared" si="8"/>
        <v>-2.5215069712251625E-2</v>
      </c>
      <c r="D19" s="30">
        <f t="shared" si="10"/>
        <v>33.366824467838761</v>
      </c>
      <c r="E19">
        <v>33.083599999999997</v>
      </c>
      <c r="F19" s="29">
        <f t="shared" si="9"/>
        <v>-1.5189472655010139E-2</v>
      </c>
      <c r="G19" s="29">
        <f t="shared" si="0"/>
        <v>-6.7586356986542029E-3</v>
      </c>
      <c r="H19">
        <v>2245.56</v>
      </c>
      <c r="I19">
        <v>2218.12</v>
      </c>
      <c r="J19" s="29">
        <f t="shared" si="7"/>
        <v>-1.2219669035786196E-2</v>
      </c>
      <c r="K19">
        <f t="shared" si="5"/>
        <v>2</v>
      </c>
      <c r="L19">
        <f t="shared" si="6"/>
        <v>3</v>
      </c>
    </row>
    <row r="20" spans="1:12">
      <c r="A20" s="1">
        <v>42424</v>
      </c>
      <c r="B20">
        <v>33.11</v>
      </c>
      <c r="C20" s="29">
        <f t="shared" si="8"/>
        <v>7.6080340839927985E-3</v>
      </c>
      <c r="D20" s="30">
        <f>+E19*(1+J20)</f>
        <v>32.869120094494434</v>
      </c>
      <c r="E20">
        <v>33.101599999999998</v>
      </c>
      <c r="F20" s="29">
        <f t="shared" si="9"/>
        <v>7.3284561562056982E-3</v>
      </c>
      <c r="G20" s="29">
        <f t="shared" si="0"/>
        <v>2.5376416849942629E-4</v>
      </c>
      <c r="H20">
        <v>2218.12</v>
      </c>
      <c r="I20">
        <v>2203.7399999999998</v>
      </c>
      <c r="J20" s="29">
        <f t="shared" si="7"/>
        <v>-6.4829675581122848E-3</v>
      </c>
      <c r="K20">
        <f t="shared" si="5"/>
        <v>3</v>
      </c>
      <c r="L20">
        <f t="shared" si="6"/>
        <v>4</v>
      </c>
    </row>
    <row r="21" spans="1:12">
      <c r="A21" s="1">
        <v>42425</v>
      </c>
      <c r="B21">
        <v>30.38</v>
      </c>
      <c r="C21" s="29">
        <f t="shared" si="8"/>
        <v>-8.2452431289640638E-2</v>
      </c>
      <c r="D21" s="30">
        <f>+E20*(1+J21)</f>
        <v>30.599160256654596</v>
      </c>
      <c r="F21" s="29">
        <f t="shared" si="9"/>
        <v>-7.1622964426591995E-3</v>
      </c>
      <c r="H21">
        <v>2203.7399999999998</v>
      </c>
      <c r="I21">
        <v>2037.14</v>
      </c>
      <c r="J21" s="29">
        <f t="shared" ref="J21:J26" si="11">+I21/H21-1</f>
        <v>-7.5598754844037774E-2</v>
      </c>
      <c r="K21">
        <f t="shared" si="5"/>
        <v>4</v>
      </c>
      <c r="L21">
        <f t="shared" si="6"/>
        <v>5</v>
      </c>
    </row>
    <row r="22" spans="1:12">
      <c r="A22" s="1">
        <v>42426</v>
      </c>
      <c r="B22">
        <v>30.26</v>
      </c>
      <c r="C22" s="29">
        <f t="shared" si="8"/>
        <v>-3.9499670836075085E-3</v>
      </c>
      <c r="E22">
        <v>30.0733</v>
      </c>
      <c r="G22" s="29">
        <f t="shared" si="0"/>
        <v>6.2081647175402654E-3</v>
      </c>
      <c r="H22">
        <v>2037.14</v>
      </c>
      <c r="I22">
        <v>2014.92</v>
      </c>
      <c r="J22" s="29">
        <f t="shared" si="11"/>
        <v>-1.0907448678048604E-2</v>
      </c>
      <c r="K22">
        <f t="shared" si="5"/>
        <v>5</v>
      </c>
      <c r="L22">
        <f t="shared" si="6"/>
        <v>1</v>
      </c>
    </row>
    <row r="23" spans="1:12">
      <c r="A23" s="1">
        <v>42429</v>
      </c>
      <c r="B23">
        <v>28.63</v>
      </c>
      <c r="C23" s="29">
        <f t="shared" si="8"/>
        <v>-5.3866490416391355E-2</v>
      </c>
      <c r="D23" s="30">
        <f t="shared" ref="D23:D29" si="12">+E22*(1+J23)</f>
        <v>28.0618163475473</v>
      </c>
      <c r="E23">
        <v>28.031600000000001</v>
      </c>
      <c r="F23" s="29">
        <f t="shared" si="9"/>
        <v>2.024757219617257E-2</v>
      </c>
      <c r="G23" s="29">
        <f t="shared" si="0"/>
        <v>2.1347336577291376E-2</v>
      </c>
      <c r="H23">
        <v>2014.92</v>
      </c>
      <c r="I23">
        <v>1880.15</v>
      </c>
      <c r="J23" s="29">
        <f t="shared" si="11"/>
        <v>-6.6886030214599046E-2</v>
      </c>
      <c r="K23">
        <f t="shared" si="5"/>
        <v>1</v>
      </c>
      <c r="L23">
        <f t="shared" si="6"/>
        <v>2</v>
      </c>
    </row>
    <row r="24" spans="1:12">
      <c r="A24" s="1">
        <v>42430</v>
      </c>
      <c r="B24">
        <v>29.48</v>
      </c>
      <c r="C24" s="29">
        <f t="shared" si="8"/>
        <v>2.9689137268599453E-2</v>
      </c>
      <c r="D24" s="30">
        <f t="shared" si="12"/>
        <v>28.848178853814858</v>
      </c>
      <c r="E24">
        <v>29.3843</v>
      </c>
      <c r="F24" s="29">
        <f t="shared" si="9"/>
        <v>2.1901595569925991E-2</v>
      </c>
      <c r="G24" s="29">
        <f t="shared" si="0"/>
        <v>3.2568412383484624E-3</v>
      </c>
      <c r="H24">
        <v>1880.15</v>
      </c>
      <c r="I24">
        <v>1934.92</v>
      </c>
      <c r="J24" s="29">
        <f t="shared" si="11"/>
        <v>2.9130654469058381E-2</v>
      </c>
      <c r="K24">
        <f t="shared" si="5"/>
        <v>2</v>
      </c>
      <c r="L24">
        <f t="shared" si="6"/>
        <v>3</v>
      </c>
    </row>
    <row r="25" spans="1:12">
      <c r="A25" s="1">
        <v>42431</v>
      </c>
      <c r="B25">
        <v>30.68</v>
      </c>
      <c r="C25" s="29">
        <f t="shared" si="8"/>
        <v>4.0705563093622832E-2</v>
      </c>
      <c r="D25" s="30">
        <f t="shared" si="12"/>
        <v>30.639904326793872</v>
      </c>
      <c r="E25">
        <v>30.442799999999998</v>
      </c>
      <c r="F25" s="29">
        <f t="shared" si="9"/>
        <v>1.3086096085184185E-3</v>
      </c>
      <c r="G25" s="29">
        <f t="shared" si="0"/>
        <v>7.7916617393931631E-3</v>
      </c>
      <c r="H25">
        <v>1934.92</v>
      </c>
      <c r="I25">
        <v>2017.6</v>
      </c>
      <c r="J25" s="29">
        <f t="shared" si="11"/>
        <v>4.2730448804084942E-2</v>
      </c>
      <c r="K25">
        <f t="shared" si="5"/>
        <v>3</v>
      </c>
      <c r="L25">
        <f t="shared" si="6"/>
        <v>4</v>
      </c>
    </row>
    <row r="26" spans="1:12">
      <c r="A26" s="1">
        <v>42432</v>
      </c>
      <c r="B26">
        <v>30.77</v>
      </c>
      <c r="C26" s="29">
        <f t="shared" si="8"/>
        <v>2.9335071707952132E-3</v>
      </c>
      <c r="D26" s="30">
        <f t="shared" si="12"/>
        <v>30.284067716098335</v>
      </c>
      <c r="E26">
        <v>30.526800000000001</v>
      </c>
      <c r="F26" s="29">
        <f t="shared" si="9"/>
        <v>1.6045806278637942E-2</v>
      </c>
      <c r="G26" s="29">
        <f t="shared" si="0"/>
        <v>7.966770182266103E-3</v>
      </c>
      <c r="H26">
        <v>2017.6</v>
      </c>
      <c r="I26">
        <v>2007.08</v>
      </c>
      <c r="J26" s="29">
        <f t="shared" si="11"/>
        <v>-5.2141157811260719E-3</v>
      </c>
      <c r="K26">
        <f t="shared" si="5"/>
        <v>4</v>
      </c>
      <c r="L26">
        <f t="shared" si="6"/>
        <v>5</v>
      </c>
    </row>
    <row r="27" spans="1:12">
      <c r="A27" s="1">
        <v>42433</v>
      </c>
      <c r="B27">
        <v>29.95</v>
      </c>
      <c r="C27" s="29">
        <f t="shared" si="8"/>
        <v>-2.6649333766655792E-2</v>
      </c>
      <c r="D27" s="30">
        <f t="shared" si="12"/>
        <v>29.005235801263527</v>
      </c>
      <c r="E27">
        <v>29.6663</v>
      </c>
      <c r="F27" s="29">
        <f t="shared" ref="F27:F39" si="13">+B27/D27-1</f>
        <v>3.2572195075735833E-2</v>
      </c>
      <c r="G27" s="29">
        <f t="shared" si="0"/>
        <v>9.563039543185381E-3</v>
      </c>
      <c r="H27">
        <v>2007.08</v>
      </c>
      <c r="I27">
        <v>1907.04</v>
      </c>
      <c r="J27" s="29">
        <f t="shared" ref="J27:J59" si="14">+I27/H27-1</f>
        <v>-4.9843553819479025E-2</v>
      </c>
      <c r="K27">
        <f t="shared" si="5"/>
        <v>5</v>
      </c>
      <c r="L27">
        <f t="shared" si="6"/>
        <v>1</v>
      </c>
    </row>
    <row r="28" spans="1:12">
      <c r="A28" s="1">
        <v>42436</v>
      </c>
      <c r="B28">
        <v>30.08</v>
      </c>
      <c r="C28" s="29">
        <f t="shared" si="8"/>
        <v>4.3405676126877513E-3</v>
      </c>
      <c r="D28" s="30">
        <f t="shared" si="12"/>
        <v>30.386396603637049</v>
      </c>
      <c r="E28">
        <v>30.122900000000001</v>
      </c>
      <c r="F28" s="29">
        <f t="shared" si="13"/>
        <v>-1.0083347743851223E-2</v>
      </c>
      <c r="G28" s="29">
        <f t="shared" si="0"/>
        <v>-1.424165667980315E-3</v>
      </c>
      <c r="H28">
        <v>1907.04</v>
      </c>
      <c r="I28">
        <v>1953.33</v>
      </c>
      <c r="J28" s="29">
        <f t="shared" si="14"/>
        <v>2.4273219229801191E-2</v>
      </c>
      <c r="K28">
        <f t="shared" si="5"/>
        <v>1</v>
      </c>
      <c r="L28">
        <f t="shared" si="6"/>
        <v>2</v>
      </c>
    </row>
    <row r="29" spans="1:12">
      <c r="A29" s="1">
        <v>42437</v>
      </c>
      <c r="B29">
        <v>29.94</v>
      </c>
      <c r="C29" s="29">
        <f t="shared" si="8"/>
        <v>-4.65425531914887E-3</v>
      </c>
      <c r="D29" s="30">
        <f t="shared" si="12"/>
        <v>30.876385019940308</v>
      </c>
      <c r="E29">
        <v>30.342400000000001</v>
      </c>
      <c r="F29" s="29">
        <f t="shared" si="13"/>
        <v>-3.0326899322429712E-2</v>
      </c>
      <c r="G29" s="29">
        <f t="shared" si="0"/>
        <v>-1.3261970048512928E-2</v>
      </c>
      <c r="H29">
        <v>1953.33</v>
      </c>
      <c r="I29">
        <v>2002.19</v>
      </c>
      <c r="J29" s="29">
        <f t="shared" si="14"/>
        <v>2.5013694562618705E-2</v>
      </c>
      <c r="K29">
        <f t="shared" si="5"/>
        <v>2</v>
      </c>
      <c r="L29">
        <f t="shared" si="6"/>
        <v>3</v>
      </c>
    </row>
    <row r="30" spans="1:12">
      <c r="A30" s="1">
        <v>42438</v>
      </c>
      <c r="B30">
        <v>29.66</v>
      </c>
      <c r="C30" s="29">
        <f t="shared" si="8"/>
        <v>-9.352037408149716E-3</v>
      </c>
      <c r="D30" s="30">
        <f t="shared" ref="D30:D53" si="15">+E29*(1+J30)</f>
        <v>29.86684847292215</v>
      </c>
      <c r="E30">
        <v>29.915900000000001</v>
      </c>
      <c r="F30" s="29">
        <f t="shared" si="13"/>
        <v>-6.9256879616770295E-3</v>
      </c>
      <c r="G30" s="29">
        <f t="shared" si="0"/>
        <v>-8.5539796563032233E-3</v>
      </c>
      <c r="H30">
        <v>2002.19</v>
      </c>
      <c r="I30">
        <v>1970.81</v>
      </c>
      <c r="J30" s="29">
        <f t="shared" si="14"/>
        <v>-1.5672838242124953E-2</v>
      </c>
      <c r="K30">
        <f t="shared" si="5"/>
        <v>3</v>
      </c>
      <c r="L30">
        <f t="shared" si="6"/>
        <v>4</v>
      </c>
    </row>
    <row r="31" spans="1:12">
      <c r="A31" s="1">
        <v>42439</v>
      </c>
      <c r="B31">
        <v>28.96</v>
      </c>
      <c r="C31" s="29">
        <f t="shared" si="8"/>
        <v>-2.3600809170600145E-2</v>
      </c>
      <c r="D31" s="30">
        <f t="shared" si="15"/>
        <v>29.402225898488439</v>
      </c>
      <c r="E31">
        <v>29.342099999999999</v>
      </c>
      <c r="F31" s="29">
        <f t="shared" si="13"/>
        <v>-1.5040558494286427E-2</v>
      </c>
      <c r="G31" s="29">
        <f t="shared" si="0"/>
        <v>-1.3022244488294921E-2</v>
      </c>
      <c r="H31">
        <v>1970.81</v>
      </c>
      <c r="I31">
        <v>1936.97</v>
      </c>
      <c r="J31" s="29">
        <f t="shared" si="14"/>
        <v>-1.7170604979678372E-2</v>
      </c>
      <c r="K31">
        <f t="shared" si="5"/>
        <v>4</v>
      </c>
      <c r="L31">
        <f t="shared" si="6"/>
        <v>5</v>
      </c>
    </row>
    <row r="32" spans="1:12">
      <c r="A32" s="1">
        <v>42440</v>
      </c>
      <c r="B32">
        <v>29.47</v>
      </c>
      <c r="C32" s="29">
        <f t="shared" si="8"/>
        <v>1.7610497237569023E-2</v>
      </c>
      <c r="D32" s="30">
        <f t="shared" si="15"/>
        <v>29.310288247623863</v>
      </c>
      <c r="E32">
        <v>29.745100000000001</v>
      </c>
      <c r="F32" s="29">
        <f t="shared" si="13"/>
        <v>5.4489997173290394E-3</v>
      </c>
      <c r="G32" s="29">
        <f t="shared" si="0"/>
        <v>-9.2485821194079332E-3</v>
      </c>
      <c r="H32">
        <v>1936.97</v>
      </c>
      <c r="I32">
        <v>1934.87</v>
      </c>
      <c r="J32" s="29">
        <f t="shared" si="14"/>
        <v>-1.0841675400239392E-3</v>
      </c>
      <c r="K32">
        <f t="shared" si="5"/>
        <v>5</v>
      </c>
      <c r="L32">
        <f t="shared" si="6"/>
        <v>1</v>
      </c>
    </row>
    <row r="33" spans="1:12">
      <c r="A33" s="1">
        <v>42443</v>
      </c>
      <c r="B33">
        <v>30.46</v>
      </c>
      <c r="C33" s="29">
        <f t="shared" si="8"/>
        <v>3.3593484899898218E-2</v>
      </c>
      <c r="D33" s="30">
        <f t="shared" si="15"/>
        <v>31.101936648457009</v>
      </c>
      <c r="E33">
        <v>30.748100000000001</v>
      </c>
      <c r="F33" s="29">
        <f t="shared" si="13"/>
        <v>-2.0639764517328074E-2</v>
      </c>
      <c r="G33" s="29">
        <f t="shared" si="0"/>
        <v>-9.3696846309202497E-3</v>
      </c>
      <c r="H33">
        <v>1934.87</v>
      </c>
      <c r="I33">
        <v>2023.13</v>
      </c>
      <c r="J33" s="29">
        <f t="shared" si="14"/>
        <v>4.5615467705840906E-2</v>
      </c>
      <c r="K33">
        <f t="shared" si="5"/>
        <v>1</v>
      </c>
      <c r="L33">
        <f t="shared" si="6"/>
        <v>2</v>
      </c>
    </row>
    <row r="34" spans="1:12">
      <c r="A34" s="1">
        <v>42444</v>
      </c>
      <c r="B34">
        <v>30.38</v>
      </c>
      <c r="C34" s="29">
        <f t="shared" si="8"/>
        <v>-2.6263952724885353E-3</v>
      </c>
      <c r="D34" s="30">
        <f t="shared" si="15"/>
        <v>30.349753032182807</v>
      </c>
      <c r="E34">
        <v>30.273800000000001</v>
      </c>
      <c r="F34" s="29">
        <f t="shared" si="13"/>
        <v>9.9661330967393269E-4</v>
      </c>
      <c r="G34" s="29">
        <f t="shared" si="0"/>
        <v>3.5079838011744524E-3</v>
      </c>
      <c r="H34">
        <v>2023.13</v>
      </c>
      <c r="I34">
        <v>1996.92</v>
      </c>
      <c r="J34" s="29">
        <f t="shared" si="14"/>
        <v>-1.2955173419404553E-2</v>
      </c>
      <c r="K34">
        <f t="shared" si="5"/>
        <v>2</v>
      </c>
      <c r="L34">
        <f t="shared" si="6"/>
        <v>3</v>
      </c>
    </row>
    <row r="35" spans="1:12">
      <c r="A35" s="1">
        <v>42445</v>
      </c>
      <c r="B35">
        <v>30.2</v>
      </c>
      <c r="C35" s="29">
        <f t="shared" si="8"/>
        <v>-5.9249506254114293E-3</v>
      </c>
      <c r="D35" s="30">
        <f t="shared" si="15"/>
        <v>29.9799944174028</v>
      </c>
      <c r="E35">
        <v>29.9879</v>
      </c>
      <c r="F35" s="29">
        <f t="shared" si="13"/>
        <v>7.3384130608606934E-3</v>
      </c>
      <c r="G35" s="29">
        <f t="shared" si="0"/>
        <v>7.0728527172625455E-3</v>
      </c>
      <c r="H35">
        <v>1996.92</v>
      </c>
      <c r="I35">
        <v>1977.54</v>
      </c>
      <c r="J35" s="29">
        <f t="shared" si="14"/>
        <v>-9.7049456162491277E-3</v>
      </c>
      <c r="K35">
        <f t="shared" si="5"/>
        <v>3</v>
      </c>
      <c r="L35">
        <f t="shared" si="6"/>
        <v>4</v>
      </c>
    </row>
    <row r="36" spans="1:12">
      <c r="A36" s="1">
        <v>42446</v>
      </c>
      <c r="B36">
        <v>31.74</v>
      </c>
      <c r="C36" s="29">
        <f t="shared" si="8"/>
        <v>5.099337748344368E-2</v>
      </c>
      <c r="D36" s="30">
        <f t="shared" si="15"/>
        <v>31.652175830071705</v>
      </c>
      <c r="E36">
        <v>31.583600000000001</v>
      </c>
      <c r="F36" s="29">
        <f t="shared" si="13"/>
        <v>2.7746645412241033E-3</v>
      </c>
      <c r="G36" s="29">
        <f t="shared" si="0"/>
        <v>4.9519370812700636E-3</v>
      </c>
      <c r="H36">
        <v>1977.54</v>
      </c>
      <c r="I36">
        <v>2087.29</v>
      </c>
      <c r="J36" s="29">
        <f t="shared" si="14"/>
        <v>5.5498245294659077E-2</v>
      </c>
      <c r="K36">
        <f t="shared" si="5"/>
        <v>4</v>
      </c>
      <c r="L36">
        <f t="shared" si="6"/>
        <v>5</v>
      </c>
    </row>
    <row r="37" spans="1:12">
      <c r="A37" s="1">
        <v>42447</v>
      </c>
      <c r="B37">
        <v>33.630000000000003</v>
      </c>
      <c r="C37" s="29">
        <f t="shared" si="8"/>
        <v>5.9546313799622164E-2</v>
      </c>
      <c r="D37" s="30">
        <f t="shared" si="15"/>
        <v>32.954201348159579</v>
      </c>
      <c r="E37">
        <v>32.969299999999997</v>
      </c>
      <c r="F37" s="29">
        <f t="shared" si="13"/>
        <v>2.0507207706254027E-2</v>
      </c>
      <c r="G37" s="29">
        <f t="shared" si="0"/>
        <v>2.0039855259286865E-2</v>
      </c>
      <c r="H37">
        <v>2087.29</v>
      </c>
      <c r="I37">
        <v>2177.87</v>
      </c>
      <c r="J37" s="29">
        <f t="shared" si="14"/>
        <v>4.3395982350320272E-2</v>
      </c>
      <c r="K37">
        <f t="shared" si="5"/>
        <v>5</v>
      </c>
      <c r="L37">
        <f t="shared" si="6"/>
        <v>1</v>
      </c>
    </row>
    <row r="38" spans="1:12">
      <c r="A38" s="1">
        <v>42450</v>
      </c>
      <c r="B38">
        <v>33.979999999999997</v>
      </c>
      <c r="C38" s="29">
        <f t="shared" si="8"/>
        <v>1.0407374368123445E-2</v>
      </c>
      <c r="D38" s="30">
        <f t="shared" si="15"/>
        <v>33.713499969695164</v>
      </c>
      <c r="E38" s="31">
        <v>33.871665804564074</v>
      </c>
      <c r="F38" s="29">
        <f t="shared" si="13"/>
        <v>7.9048461460360375E-3</v>
      </c>
      <c r="G38" s="42">
        <f t="shared" si="0"/>
        <v>3.1983722342148191E-3</v>
      </c>
      <c r="H38">
        <v>2177.87</v>
      </c>
      <c r="I38">
        <v>2227.0300000000002</v>
      </c>
      <c r="J38" s="29">
        <f t="shared" si="14"/>
        <v>2.257251351090761E-2</v>
      </c>
      <c r="K38">
        <f t="shared" si="5"/>
        <v>1</v>
      </c>
      <c r="L38">
        <f t="shared" si="6"/>
        <v>2</v>
      </c>
    </row>
    <row r="39" spans="1:12">
      <c r="A39" s="1">
        <v>42451</v>
      </c>
      <c r="B39">
        <v>33.81</v>
      </c>
      <c r="C39" s="29">
        <f t="shared" si="8"/>
        <v>-5.0029429075925114E-3</v>
      </c>
      <c r="D39" s="30">
        <f t="shared" si="15"/>
        <v>33.790599999999998</v>
      </c>
      <c r="E39">
        <v>33.790599999999998</v>
      </c>
      <c r="F39" s="29">
        <f t="shared" si="13"/>
        <v>5.7412416470858929E-4</v>
      </c>
      <c r="G39" s="29">
        <f t="shared" ref="G39:G52" si="16">+B39/E39-1</f>
        <v>5.7412416470858929E-4</v>
      </c>
      <c r="H39">
        <v>2227.0300000000002</v>
      </c>
      <c r="I39">
        <v>2221.6999999999998</v>
      </c>
      <c r="J39" s="29">
        <f t="shared" si="14"/>
        <v>-2.3933220477498907E-3</v>
      </c>
      <c r="K39">
        <f t="shared" si="5"/>
        <v>2</v>
      </c>
      <c r="L39">
        <f t="shared" si="6"/>
        <v>3</v>
      </c>
    </row>
    <row r="40" spans="1:12">
      <c r="A40" s="1">
        <v>42452</v>
      </c>
      <c r="B40">
        <v>34.1</v>
      </c>
      <c r="C40" s="29">
        <f t="shared" si="8"/>
        <v>8.5773439810705732E-3</v>
      </c>
      <c r="D40" s="30">
        <f t="shared" si="15"/>
        <v>34.359581566368092</v>
      </c>
      <c r="E40" s="31">
        <v>34.244735681624675</v>
      </c>
      <c r="F40" s="29">
        <f t="shared" ref="F40:F53" si="17">+B40/D40-1</f>
        <v>-7.5548523740515128E-3</v>
      </c>
      <c r="G40" s="42">
        <f t="shared" si="16"/>
        <v>-4.2265089434559977E-3</v>
      </c>
      <c r="H40">
        <v>2221.6999999999998</v>
      </c>
      <c r="I40">
        <v>2259.11</v>
      </c>
      <c r="J40" s="29">
        <f t="shared" si="14"/>
        <v>1.6838457037403831E-2</v>
      </c>
      <c r="K40">
        <f t="shared" si="5"/>
        <v>3</v>
      </c>
      <c r="L40">
        <f t="shared" si="6"/>
        <v>4</v>
      </c>
    </row>
    <row r="41" spans="1:12">
      <c r="A41" s="1">
        <v>42453</v>
      </c>
      <c r="B41">
        <v>33.49</v>
      </c>
      <c r="C41" s="29">
        <f t="shared" si="8"/>
        <v>-1.7888563049853312E-2</v>
      </c>
      <c r="D41" s="30">
        <f t="shared" si="15"/>
        <v>33.648400000000002</v>
      </c>
      <c r="E41">
        <v>33.648400000000002</v>
      </c>
      <c r="F41" s="29">
        <f t="shared" si="17"/>
        <v>-4.7075046658979769E-3</v>
      </c>
      <c r="G41" s="29">
        <f t="shared" si="16"/>
        <v>-4.7075046658979769E-3</v>
      </c>
      <c r="H41">
        <v>2259.11</v>
      </c>
      <c r="I41">
        <v>2219.77</v>
      </c>
      <c r="J41" s="29">
        <f t="shared" si="14"/>
        <v>-1.7413937347008357E-2</v>
      </c>
      <c r="K41">
        <f t="shared" si="5"/>
        <v>4</v>
      </c>
      <c r="L41">
        <f t="shared" si="6"/>
        <v>5</v>
      </c>
    </row>
    <row r="42" spans="1:12">
      <c r="A42" s="1">
        <v>42454</v>
      </c>
      <c r="B42">
        <v>33.49</v>
      </c>
      <c r="C42" s="29">
        <f t="shared" si="8"/>
        <v>0</v>
      </c>
      <c r="D42" s="30">
        <f t="shared" si="15"/>
        <v>33.592616692720419</v>
      </c>
      <c r="E42" s="31">
        <v>33.592616692720419</v>
      </c>
      <c r="F42" s="29">
        <f t="shared" si="17"/>
        <v>-3.0547394881166312E-3</v>
      </c>
      <c r="G42" s="42">
        <f t="shared" si="16"/>
        <v>-3.0547394881166312E-3</v>
      </c>
      <c r="H42">
        <v>2219.77</v>
      </c>
      <c r="I42">
        <v>2216.09</v>
      </c>
      <c r="J42" s="29">
        <f t="shared" si="14"/>
        <v>-1.6578294147591155E-3</v>
      </c>
      <c r="K42">
        <f t="shared" si="5"/>
        <v>5</v>
      </c>
      <c r="L42">
        <f t="shared" si="6"/>
        <v>1</v>
      </c>
    </row>
    <row r="43" spans="1:12">
      <c r="A43" s="1">
        <v>42457</v>
      </c>
      <c r="B43">
        <v>33.79</v>
      </c>
      <c r="C43" s="29">
        <f t="shared" si="8"/>
        <v>8.9578978799640385E-3</v>
      </c>
      <c r="D43" s="30">
        <f t="shared" si="15"/>
        <v>33.344017171148366</v>
      </c>
      <c r="E43">
        <v>32.964700000000001</v>
      </c>
      <c r="F43" s="29">
        <f t="shared" si="17"/>
        <v>1.3375197912191883E-2</v>
      </c>
      <c r="G43" s="29">
        <f t="shared" si="16"/>
        <v>2.5035871705187729E-2</v>
      </c>
      <c r="H43">
        <v>2216.09</v>
      </c>
      <c r="I43">
        <v>2199.69</v>
      </c>
      <c r="J43" s="29">
        <f t="shared" si="14"/>
        <v>-7.400421463027218E-3</v>
      </c>
      <c r="K43">
        <f t="shared" si="5"/>
        <v>1</v>
      </c>
      <c r="L43">
        <f t="shared" si="6"/>
        <v>2</v>
      </c>
    </row>
    <row r="44" spans="1:12">
      <c r="A44" s="1">
        <v>42458</v>
      </c>
      <c r="B44">
        <v>33.17</v>
      </c>
      <c r="C44" s="29">
        <f t="shared" si="8"/>
        <v>-1.8348623853210899E-2</v>
      </c>
      <c r="D44" s="30">
        <f t="shared" si="15"/>
        <v>32.258256838463609</v>
      </c>
      <c r="E44">
        <v>32.445599999999999</v>
      </c>
      <c r="F44" s="29">
        <f t="shared" si="17"/>
        <v>2.8263869498653893E-2</v>
      </c>
      <c r="G44" s="29">
        <f t="shared" si="16"/>
        <v>2.232660206622783E-2</v>
      </c>
      <c r="H44">
        <v>2199.69</v>
      </c>
      <c r="I44">
        <v>2152.5500000000002</v>
      </c>
      <c r="J44" s="29">
        <f t="shared" si="14"/>
        <v>-2.1430292450299704E-2</v>
      </c>
      <c r="K44">
        <f t="shared" si="5"/>
        <v>2</v>
      </c>
      <c r="L44">
        <f t="shared" si="6"/>
        <v>3</v>
      </c>
    </row>
    <row r="45" spans="1:12">
      <c r="A45" s="1">
        <v>42459</v>
      </c>
      <c r="B45">
        <v>34.69</v>
      </c>
      <c r="C45" s="29">
        <f t="shared" si="8"/>
        <v>4.5824540247211276E-2</v>
      </c>
      <c r="D45" s="30">
        <f t="shared" si="15"/>
        <v>33.896084350189312</v>
      </c>
      <c r="E45">
        <v>34.162999999999997</v>
      </c>
      <c r="F45" s="29">
        <f t="shared" si="17"/>
        <v>2.3422046086755577E-2</v>
      </c>
      <c r="G45" s="29">
        <f t="shared" si="16"/>
        <v>1.542604572197992E-2</v>
      </c>
      <c r="H45">
        <v>2152.5500000000002</v>
      </c>
      <c r="I45">
        <v>2248.7800000000002</v>
      </c>
      <c r="J45" s="29">
        <f t="shared" si="14"/>
        <v>4.4705117186592647E-2</v>
      </c>
      <c r="K45">
        <f t="shared" si="5"/>
        <v>3</v>
      </c>
      <c r="L45">
        <f t="shared" si="6"/>
        <v>4</v>
      </c>
    </row>
    <row r="46" spans="1:12">
      <c r="A46" s="1">
        <v>42460</v>
      </c>
      <c r="B46">
        <v>34.22</v>
      </c>
      <c r="C46" s="29">
        <f t="shared" si="8"/>
        <v>-1.3548573075814363E-2</v>
      </c>
      <c r="D46" s="30">
        <f t="shared" si="15"/>
        <v>34.003638092654676</v>
      </c>
      <c r="E46">
        <v>34.100700000000003</v>
      </c>
      <c r="F46" s="29">
        <f t="shared" si="17"/>
        <v>6.362904662017943E-3</v>
      </c>
      <c r="G46" s="29">
        <f t="shared" si="16"/>
        <v>3.4984619084064139E-3</v>
      </c>
      <c r="H46">
        <v>2248.7800000000002</v>
      </c>
      <c r="I46">
        <v>2238.29</v>
      </c>
      <c r="J46" s="29">
        <f t="shared" si="14"/>
        <v>-4.6647515541761164E-3</v>
      </c>
      <c r="K46">
        <f t="shared" si="5"/>
        <v>4</v>
      </c>
      <c r="L46">
        <f t="shared" si="6"/>
        <v>5</v>
      </c>
    </row>
    <row r="47" spans="1:12">
      <c r="A47" s="1">
        <v>42461</v>
      </c>
      <c r="B47">
        <v>33.99</v>
      </c>
      <c r="C47" s="29">
        <f t="shared" si="8"/>
        <v>-6.7212156633547071E-3</v>
      </c>
      <c r="D47" s="30">
        <f t="shared" si="15"/>
        <v>33.599158625111137</v>
      </c>
      <c r="E47">
        <v>33.8215</v>
      </c>
      <c r="F47" s="29">
        <f t="shared" si="17"/>
        <v>1.1632475064323744E-2</v>
      </c>
      <c r="G47" s="29">
        <f t="shared" si="16"/>
        <v>4.9820380527179076E-3</v>
      </c>
      <c r="H47">
        <v>2238.29</v>
      </c>
      <c r="I47">
        <v>2205.37</v>
      </c>
      <c r="J47" s="29">
        <f t="shared" si="14"/>
        <v>-1.4707656291186644E-2</v>
      </c>
      <c r="K47">
        <f t="shared" si="5"/>
        <v>5</v>
      </c>
      <c r="L47">
        <f t="shared" si="6"/>
        <v>1</v>
      </c>
    </row>
    <row r="48" spans="1:12">
      <c r="A48" s="1">
        <v>42464</v>
      </c>
      <c r="B48">
        <v>33.799999999999997</v>
      </c>
      <c r="C48" s="29">
        <f t="shared" si="8"/>
        <v>-5.5898793762872989E-3</v>
      </c>
      <c r="D48" s="30">
        <f t="shared" si="15"/>
        <v>33.8215</v>
      </c>
      <c r="E48">
        <v>33.7699</v>
      </c>
      <c r="F48" s="29">
        <f t="shared" si="17"/>
        <v>-6.3569031533206033E-4</v>
      </c>
      <c r="G48" s="29">
        <f t="shared" si="16"/>
        <v>8.913262994558746E-4</v>
      </c>
      <c r="H48">
        <v>2205.37</v>
      </c>
      <c r="I48">
        <v>2205.37</v>
      </c>
      <c r="J48" s="29">
        <f t="shared" si="14"/>
        <v>0</v>
      </c>
      <c r="K48">
        <f t="shared" si="5"/>
        <v>1</v>
      </c>
      <c r="L48">
        <f t="shared" si="6"/>
        <v>2</v>
      </c>
    </row>
    <row r="49" spans="1:12">
      <c r="A49" s="1">
        <v>42465</v>
      </c>
      <c r="B49">
        <v>34.51</v>
      </c>
      <c r="C49" s="29">
        <f t="shared" si="8"/>
        <v>2.100591715976341E-2</v>
      </c>
      <c r="D49" s="30">
        <f t="shared" si="15"/>
        <v>34.905327653863075</v>
      </c>
      <c r="E49">
        <v>34.597200000000001</v>
      </c>
      <c r="F49" s="29">
        <f t="shared" si="17"/>
        <v>-1.1325711014184559E-2</v>
      </c>
      <c r="G49" s="29">
        <f t="shared" si="16"/>
        <v>-2.5204351797255553E-3</v>
      </c>
      <c r="H49">
        <v>2205.37</v>
      </c>
      <c r="I49">
        <v>2279.52</v>
      </c>
      <c r="J49" s="29">
        <f t="shared" si="14"/>
        <v>3.3622476047103333E-2</v>
      </c>
      <c r="K49">
        <f t="shared" si="5"/>
        <v>2</v>
      </c>
      <c r="L49">
        <f t="shared" si="6"/>
        <v>3</v>
      </c>
    </row>
    <row r="50" spans="1:12">
      <c r="A50" s="1">
        <v>42466</v>
      </c>
      <c r="B50">
        <v>35.14</v>
      </c>
      <c r="C50" s="29">
        <f t="shared" si="8"/>
        <v>1.8255578093306468E-2</v>
      </c>
      <c r="D50" s="30">
        <f t="shared" si="15"/>
        <v>34.863108149084013</v>
      </c>
      <c r="E50">
        <v>35.054900000000004</v>
      </c>
      <c r="F50" s="29">
        <f t="shared" si="17"/>
        <v>7.9422594718727701E-3</v>
      </c>
      <c r="G50" s="29">
        <f t="shared" si="16"/>
        <v>2.4276206749982432E-3</v>
      </c>
      <c r="H50">
        <v>2279.52</v>
      </c>
      <c r="I50">
        <v>2297.04</v>
      </c>
      <c r="J50" s="29">
        <f t="shared" si="14"/>
        <v>7.6858285954937156E-3</v>
      </c>
      <c r="K50">
        <f t="shared" si="5"/>
        <v>3</v>
      </c>
      <c r="L50">
        <f t="shared" si="6"/>
        <v>4</v>
      </c>
    </row>
    <row r="51" spans="1:12">
      <c r="A51" s="1">
        <v>42467</v>
      </c>
      <c r="B51">
        <v>33.99</v>
      </c>
      <c r="C51" s="29">
        <f t="shared" si="8"/>
        <v>-3.2726237905520761E-2</v>
      </c>
      <c r="D51" s="30">
        <f t="shared" si="15"/>
        <v>34.316882828335601</v>
      </c>
      <c r="F51" s="29">
        <f t="shared" si="17"/>
        <v>-9.5254230977438459E-3</v>
      </c>
      <c r="H51">
        <v>2297.04</v>
      </c>
      <c r="I51">
        <v>2248.6799999999998</v>
      </c>
      <c r="J51" s="29">
        <f t="shared" si="14"/>
        <v>-2.1053181485738204E-2</v>
      </c>
      <c r="K51">
        <f t="shared" si="5"/>
        <v>4</v>
      </c>
      <c r="L51">
        <f t="shared" si="6"/>
        <v>5</v>
      </c>
    </row>
    <row r="52" spans="1:12">
      <c r="A52" s="1">
        <v>42468</v>
      </c>
      <c r="B52">
        <v>34.270000000000003</v>
      </c>
      <c r="C52" s="29">
        <f t="shared" si="8"/>
        <v>8.2377169755811774E-3</v>
      </c>
      <c r="E52">
        <v>33.886299999999999</v>
      </c>
      <c r="F52" s="29"/>
      <c r="G52" s="29">
        <f t="shared" si="16"/>
        <v>1.1323160097148621E-2</v>
      </c>
      <c r="H52">
        <v>2248.6799999999998</v>
      </c>
      <c r="I52">
        <v>2229.9299999999998</v>
      </c>
      <c r="J52" s="29">
        <f t="shared" si="14"/>
        <v>-8.3382250920539525E-3</v>
      </c>
      <c r="K52">
        <f t="shared" si="5"/>
        <v>5</v>
      </c>
      <c r="L52">
        <f t="shared" si="6"/>
        <v>1</v>
      </c>
    </row>
    <row r="53" spans="1:12">
      <c r="A53" s="1">
        <v>42471</v>
      </c>
      <c r="B53">
        <v>34.74</v>
      </c>
      <c r="C53" s="29">
        <f t="shared" si="8"/>
        <v>1.3714619200466904E-2</v>
      </c>
      <c r="D53" s="30">
        <f t="shared" si="15"/>
        <v>34.694885930051619</v>
      </c>
      <c r="F53" s="29">
        <f t="shared" si="17"/>
        <v>1.3003089285070768E-3</v>
      </c>
      <c r="G53" s="29"/>
      <c r="H53">
        <v>2229.9299999999998</v>
      </c>
      <c r="I53">
        <v>2283.14</v>
      </c>
      <c r="J53" s="29">
        <f t="shared" si="14"/>
        <v>2.3861735570174902E-2</v>
      </c>
      <c r="K53">
        <f t="shared" si="5"/>
        <v>1</v>
      </c>
      <c r="L53">
        <f t="shared" si="6"/>
        <v>2</v>
      </c>
    </row>
    <row r="54" spans="1:12">
      <c r="A54" s="1">
        <v>42472</v>
      </c>
      <c r="B54">
        <v>34.61</v>
      </c>
      <c r="C54" s="29">
        <f t="shared" si="8"/>
        <v>-3.7420840529649446E-3</v>
      </c>
      <c r="D54" s="30"/>
      <c r="E54">
        <v>34.523699999999998</v>
      </c>
      <c r="F54" s="29"/>
      <c r="G54" s="29">
        <f>+B54/E54-1</f>
        <v>2.49973206811549E-3</v>
      </c>
      <c r="H54">
        <v>2283.14</v>
      </c>
      <c r="I54">
        <v>2264.02</v>
      </c>
      <c r="J54" s="29">
        <f t="shared" si="14"/>
        <v>-8.3744317037062199E-3</v>
      </c>
      <c r="K54">
        <f t="shared" si="5"/>
        <v>2</v>
      </c>
      <c r="L54">
        <f t="shared" si="6"/>
        <v>3</v>
      </c>
    </row>
    <row r="55" spans="1:12">
      <c r="A55" s="1">
        <v>42473</v>
      </c>
      <c r="B55">
        <v>35.43</v>
      </c>
      <c r="C55" s="29">
        <f t="shared" si="8"/>
        <v>2.3692574400462352E-2</v>
      </c>
      <c r="D55" s="30">
        <f>+E54*(1+J55)</f>
        <v>34.981012993259782</v>
      </c>
      <c r="E55">
        <v>34.967599999999997</v>
      </c>
      <c r="F55" s="29">
        <f>+B55/D55-1</f>
        <v>1.283516308766508E-2</v>
      </c>
      <c r="G55" s="29">
        <f>+B55/E55-1</f>
        <v>1.3223669911575309E-2</v>
      </c>
      <c r="H55">
        <v>2264.02</v>
      </c>
      <c r="I55">
        <v>2294.0100000000002</v>
      </c>
      <c r="J55" s="29">
        <f t="shared" si="14"/>
        <v>1.3246349413874592E-2</v>
      </c>
      <c r="K55">
        <f t="shared" si="5"/>
        <v>3</v>
      </c>
      <c r="L55">
        <f t="shared" si="6"/>
        <v>4</v>
      </c>
    </row>
    <row r="56" spans="1:12">
      <c r="A56" s="1">
        <v>42474</v>
      </c>
      <c r="B56">
        <v>35.42</v>
      </c>
      <c r="C56" s="29">
        <f t="shared" si="8"/>
        <v>-2.8224668360143923E-4</v>
      </c>
      <c r="D56" s="30">
        <f>+E55*(1+J56)</f>
        <v>35.430682413764536</v>
      </c>
      <c r="F56" s="29">
        <f>+B56/D56-1</f>
        <v>-3.0150177859356031E-4</v>
      </c>
      <c r="H56">
        <v>2294.0100000000002</v>
      </c>
      <c r="I56">
        <v>2324.39</v>
      </c>
      <c r="J56" s="29">
        <f t="shared" si="14"/>
        <v>1.3243185513576616E-2</v>
      </c>
      <c r="K56">
        <f t="shared" si="5"/>
        <v>4</v>
      </c>
      <c r="L56">
        <f t="shared" si="6"/>
        <v>5</v>
      </c>
    </row>
    <row r="57" spans="1:12">
      <c r="A57" s="1">
        <v>42475</v>
      </c>
      <c r="B57">
        <v>35.06</v>
      </c>
      <c r="C57" s="29">
        <f t="shared" si="8"/>
        <v>-1.0163749294184066E-2</v>
      </c>
      <c r="D57" s="30"/>
      <c r="E57">
        <v>35.004600000000003</v>
      </c>
      <c r="G57" s="29">
        <f>+B57/E57-1</f>
        <v>1.5826491375419138E-3</v>
      </c>
      <c r="H57">
        <v>2324.39</v>
      </c>
      <c r="I57">
        <v>2309.6799999999998</v>
      </c>
      <c r="J57" s="29">
        <f t="shared" si="14"/>
        <v>-6.3285421121240804E-3</v>
      </c>
      <c r="K57">
        <f t="shared" si="5"/>
        <v>5</v>
      </c>
      <c r="L57">
        <f t="shared" si="6"/>
        <v>1</v>
      </c>
    </row>
    <row r="58" spans="1:12">
      <c r="A58" s="1">
        <v>42478</v>
      </c>
      <c r="B58">
        <v>34.770000000000003</v>
      </c>
      <c r="C58" s="29">
        <f t="shared" si="8"/>
        <v>-8.2715345122646999E-3</v>
      </c>
      <c r="D58" s="30">
        <f>+E57*(1+J58)</f>
        <v>34.336389332721424</v>
      </c>
      <c r="F58" s="29">
        <f>+B58/D58-1</f>
        <v>1.2628312868801395E-2</v>
      </c>
      <c r="H58">
        <v>2309.6799999999998</v>
      </c>
      <c r="I58">
        <v>2265.59</v>
      </c>
      <c r="J58" s="29">
        <f t="shared" si="14"/>
        <v>-1.9089224481313338E-2</v>
      </c>
      <c r="K58">
        <f t="shared" si="5"/>
        <v>1</v>
      </c>
      <c r="L58">
        <f t="shared" si="6"/>
        <v>2</v>
      </c>
    </row>
    <row r="59" spans="1:12">
      <c r="A59" s="1">
        <v>42479</v>
      </c>
      <c r="B59">
        <v>34.92</v>
      </c>
      <c r="C59" s="29">
        <f t="shared" si="8"/>
        <v>4.3140638481449223E-3</v>
      </c>
      <c r="D59" s="30"/>
      <c r="E59">
        <v>34.5441</v>
      </c>
      <c r="G59" s="29">
        <f>+B59/E59-1</f>
        <v>1.0881742468323186E-2</v>
      </c>
      <c r="H59">
        <v>2265.59</v>
      </c>
      <c r="I59">
        <v>2272.52</v>
      </c>
      <c r="J59" s="29">
        <f t="shared" si="14"/>
        <v>3.0588058739664525E-3</v>
      </c>
      <c r="K59">
        <f t="shared" si="5"/>
        <v>2</v>
      </c>
      <c r="L59">
        <f t="shared" si="6"/>
        <v>3</v>
      </c>
    </row>
    <row r="60" spans="1:12">
      <c r="A60" s="1">
        <v>42480</v>
      </c>
      <c r="B60">
        <v>33.049999999999997</v>
      </c>
      <c r="C60" s="29">
        <f t="shared" si="8"/>
        <v>-5.355097365406658E-2</v>
      </c>
      <c r="E60">
        <v>32.862900000000003</v>
      </c>
      <c r="G60" s="29">
        <f>+B60/E60-1</f>
        <v>5.6933502521077095E-3</v>
      </c>
      <c r="K60">
        <f t="shared" si="5"/>
        <v>3</v>
      </c>
      <c r="L60">
        <f t="shared" si="6"/>
        <v>4</v>
      </c>
    </row>
    <row r="61" spans="1:12">
      <c r="A61" s="1">
        <v>42481</v>
      </c>
      <c r="B61">
        <v>32.25</v>
      </c>
      <c r="C61" s="29">
        <f t="shared" si="8"/>
        <v>-2.4205748865355425E-2</v>
      </c>
      <c r="D61" s="30">
        <f>+E60*(1+J61)</f>
        <v>32.325509996084357</v>
      </c>
      <c r="F61" s="29">
        <f>+B61/D61-1</f>
        <v>-2.3359259016640932E-3</v>
      </c>
      <c r="H61">
        <v>2145.2399999999998</v>
      </c>
      <c r="I61">
        <v>2110.16</v>
      </c>
      <c r="J61" s="29">
        <f t="shared" ref="J61:J95" si="18">+I61/H61-1</f>
        <v>-1.6352482705897731E-2</v>
      </c>
      <c r="K61">
        <f t="shared" si="5"/>
        <v>4</v>
      </c>
      <c r="L61">
        <f t="shared" si="6"/>
        <v>5</v>
      </c>
    </row>
    <row r="62" spans="1:12">
      <c r="A62" s="1">
        <v>42482</v>
      </c>
      <c r="B62">
        <v>32.58</v>
      </c>
      <c r="C62" s="29">
        <f t="shared" si="8"/>
        <v>1.0232558139534831E-2</v>
      </c>
      <c r="D62" s="30"/>
      <c r="E62">
        <v>32.678100000000001</v>
      </c>
      <c r="G62" s="29">
        <f>+B62/E62-1</f>
        <v>-3.0020105208076187E-3</v>
      </c>
      <c r="H62">
        <v>2110.16</v>
      </c>
      <c r="I62">
        <v>2136.92</v>
      </c>
      <c r="J62" s="29">
        <f t="shared" si="18"/>
        <v>1.2681502824430479E-2</v>
      </c>
      <c r="K62">
        <f t="shared" si="5"/>
        <v>5</v>
      </c>
      <c r="L62">
        <f t="shared" si="6"/>
        <v>1</v>
      </c>
    </row>
    <row r="63" spans="1:12">
      <c r="A63" s="1">
        <v>42485</v>
      </c>
      <c r="B63">
        <v>32.71</v>
      </c>
      <c r="C63" s="29">
        <f t="shared" si="8"/>
        <v>3.9901780233273509E-3</v>
      </c>
      <c r="D63" s="30">
        <f>+E62*(1+J63)</f>
        <v>32.523802212062222</v>
      </c>
      <c r="E63">
        <v>32.539400000000001</v>
      </c>
      <c r="F63" s="29">
        <f>+B63/D63-1</f>
        <v>5.724969876637731E-3</v>
      </c>
      <c r="G63" s="29">
        <f>+B63/E63-1</f>
        <v>5.2428747917909746E-3</v>
      </c>
      <c r="H63">
        <v>2136.92</v>
      </c>
      <c r="I63">
        <v>2126.83</v>
      </c>
      <c r="J63" s="29">
        <f t="shared" si="18"/>
        <v>-4.7217490593939315E-3</v>
      </c>
      <c r="K63">
        <f t="shared" si="5"/>
        <v>1</v>
      </c>
      <c r="L63">
        <f t="shared" si="6"/>
        <v>2</v>
      </c>
    </row>
    <row r="64" spans="1:12">
      <c r="A64" s="1">
        <v>42486</v>
      </c>
      <c r="B64">
        <v>33.26</v>
      </c>
      <c r="C64" s="29">
        <f t="shared" si="8"/>
        <v>1.6814429837969991E-2</v>
      </c>
      <c r="D64" s="30">
        <f>+E63*(1+J64)</f>
        <v>32.980941011077469</v>
      </c>
      <c r="E64">
        <v>32.970399999999998</v>
      </c>
      <c r="F64" s="29">
        <f>+B64/D64-1</f>
        <v>8.4612197338091999E-3</v>
      </c>
      <c r="G64" s="29">
        <f>+B64/E64-1</f>
        <v>8.783636231286307E-3</v>
      </c>
      <c r="H64">
        <v>2126.8399999999997</v>
      </c>
      <c r="I64">
        <v>2155.6999999999998</v>
      </c>
      <c r="J64" s="29">
        <f t="shared" si="18"/>
        <v>1.3569426943258689E-2</v>
      </c>
      <c r="K64">
        <f t="shared" si="5"/>
        <v>2</v>
      </c>
      <c r="L64">
        <f t="shared" si="6"/>
        <v>3</v>
      </c>
    </row>
    <row r="65" spans="1:12">
      <c r="A65" s="1">
        <v>42487</v>
      </c>
      <c r="B65">
        <v>33.130000000000003</v>
      </c>
      <c r="C65" s="29">
        <f t="shared" si="8"/>
        <v>-3.9085989176186331E-3</v>
      </c>
      <c r="D65" s="30">
        <f>+E64*(1+J65)</f>
        <v>32.831372799554671</v>
      </c>
      <c r="E65">
        <v>32.830599999999997</v>
      </c>
      <c r="F65" s="29">
        <f>+B65/D65-1</f>
        <v>9.0957878084640953E-3</v>
      </c>
      <c r="G65" s="29">
        <f>+B65/E65-1</f>
        <v>9.11954091609668E-3</v>
      </c>
      <c r="H65">
        <v>2155.6999999999998</v>
      </c>
      <c r="I65">
        <v>2146.61</v>
      </c>
      <c r="J65" s="29">
        <f t="shared" si="18"/>
        <v>-4.2167277450478879E-3</v>
      </c>
      <c r="K65">
        <f t="shared" si="5"/>
        <v>3</v>
      </c>
      <c r="L65">
        <f t="shared" si="6"/>
        <v>4</v>
      </c>
    </row>
    <row r="66" spans="1:12">
      <c r="A66" s="1">
        <v>42488</v>
      </c>
      <c r="B66">
        <v>33.06</v>
      </c>
      <c r="C66" s="29">
        <f t="shared" si="8"/>
        <v>-2.1128886205855624E-3</v>
      </c>
      <c r="D66" s="30">
        <f>+E65*(1+J66)</f>
        <v>32.962435672059662</v>
      </c>
      <c r="F66" s="29">
        <f>+B66/D66-1</f>
        <v>2.9598640376882202E-3</v>
      </c>
      <c r="H66">
        <v>2146.61</v>
      </c>
      <c r="I66">
        <v>2155.23</v>
      </c>
      <c r="J66" s="29">
        <f t="shared" si="18"/>
        <v>4.0156339530701413E-3</v>
      </c>
      <c r="K66">
        <f t="shared" si="5"/>
        <v>4</v>
      </c>
      <c r="L66">
        <f t="shared" si="6"/>
        <v>5</v>
      </c>
    </row>
    <row r="67" spans="1:12">
      <c r="A67" s="1">
        <v>42489</v>
      </c>
      <c r="B67">
        <v>33</v>
      </c>
      <c r="C67" s="29">
        <f t="shared" si="8"/>
        <v>-1.8148820326679971E-3</v>
      </c>
      <c r="D67" s="30"/>
      <c r="E67">
        <v>32.786799999999999</v>
      </c>
      <c r="G67" s="29">
        <f>+B67/E67-1</f>
        <v>6.5026169068038708E-3</v>
      </c>
      <c r="H67">
        <v>2155.23</v>
      </c>
      <c r="I67">
        <v>2138.7399999999998</v>
      </c>
      <c r="J67" s="29">
        <f t="shared" si="18"/>
        <v>-7.6511555611235016E-3</v>
      </c>
      <c r="K67">
        <f t="shared" ref="K67:K73" si="19">WEEKDAY(A67,2)</f>
        <v>5</v>
      </c>
      <c r="L67">
        <f t="shared" ref="L67:L73" si="20">K68</f>
        <v>1</v>
      </c>
    </row>
    <row r="68" spans="1:12">
      <c r="A68" s="1">
        <v>42492</v>
      </c>
      <c r="B68">
        <v>33.01</v>
      </c>
      <c r="C68" s="29">
        <f t="shared" si="8"/>
        <v>3.0303030303024947E-4</v>
      </c>
      <c r="D68" s="30"/>
      <c r="E68">
        <v>32.942799999999998</v>
      </c>
      <c r="G68" s="29">
        <f>+B68/E68-1</f>
        <v>2.0398994620980382E-3</v>
      </c>
      <c r="J68" s="29"/>
      <c r="K68">
        <f t="shared" si="19"/>
        <v>1</v>
      </c>
      <c r="L68">
        <f t="shared" si="20"/>
        <v>2</v>
      </c>
    </row>
    <row r="69" spans="1:12">
      <c r="A69" s="1">
        <v>42493</v>
      </c>
      <c r="B69">
        <v>33.51</v>
      </c>
      <c r="C69" s="29">
        <f t="shared" si="8"/>
        <v>1.5146925174189585E-2</v>
      </c>
      <c r="D69" s="30">
        <f>+E68*(1+J69)</f>
        <v>34.151773681700448</v>
      </c>
      <c r="F69" s="29">
        <f>+B69/D69-1</f>
        <v>-1.8791811156921856E-2</v>
      </c>
      <c r="H69">
        <v>2138.7399999999998</v>
      </c>
      <c r="I69">
        <v>2217.23</v>
      </c>
      <c r="J69" s="29">
        <f t="shared" si="18"/>
        <v>3.6699178020703993E-2</v>
      </c>
      <c r="K69">
        <f t="shared" si="19"/>
        <v>2</v>
      </c>
      <c r="L69">
        <f t="shared" si="20"/>
        <v>3</v>
      </c>
    </row>
    <row r="70" spans="1:12">
      <c r="A70" s="1">
        <v>42494</v>
      </c>
      <c r="B70">
        <v>33.450000000000003</v>
      </c>
      <c r="C70" s="29">
        <f t="shared" si="8"/>
        <v>-1.790510295434089E-3</v>
      </c>
      <c r="E70">
        <v>33.720300000000002</v>
      </c>
      <c r="G70" s="29">
        <f>+B70/E70-1</f>
        <v>-8.0159429186572595E-3</v>
      </c>
      <c r="H70">
        <v>2217.23</v>
      </c>
      <c r="I70">
        <v>2211.02</v>
      </c>
      <c r="J70" s="29">
        <f t="shared" si="18"/>
        <v>-2.8007919791812608E-3</v>
      </c>
      <c r="K70">
        <f t="shared" si="19"/>
        <v>3</v>
      </c>
      <c r="L70">
        <f t="shared" si="20"/>
        <v>4</v>
      </c>
    </row>
    <row r="71" spans="1:12">
      <c r="A71" s="1">
        <v>42495</v>
      </c>
      <c r="B71">
        <v>33.64</v>
      </c>
      <c r="C71" s="29">
        <f t="shared" si="8"/>
        <v>5.6801195814648597E-3</v>
      </c>
      <c r="H71">
        <v>2211.02</v>
      </c>
      <c r="I71">
        <v>2224.09</v>
      </c>
      <c r="J71" s="29">
        <f t="shared" si="18"/>
        <v>5.9112988575409364E-3</v>
      </c>
      <c r="K71">
        <f t="shared" si="19"/>
        <v>4</v>
      </c>
      <c r="L71">
        <f t="shared" si="20"/>
        <v>5</v>
      </c>
    </row>
    <row r="72" spans="1:12">
      <c r="A72" s="1">
        <v>42496</v>
      </c>
      <c r="B72">
        <v>32.36</v>
      </c>
      <c r="C72" s="29">
        <f t="shared" si="8"/>
        <v>-3.8049940546967975E-2</v>
      </c>
      <c r="E72">
        <v>32.627200000000002</v>
      </c>
      <c r="G72" s="29">
        <f t="shared" ref="G72:G94" si="21">+B72/E72-1</f>
        <v>-8.189486072969876E-3</v>
      </c>
      <c r="H72">
        <f>+I72+94.9</f>
        <v>2224.09</v>
      </c>
      <c r="I72">
        <v>2129.19</v>
      </c>
      <c r="J72" s="29">
        <f t="shared" si="18"/>
        <v>-4.26691365906956E-2</v>
      </c>
      <c r="K72">
        <f t="shared" si="19"/>
        <v>5</v>
      </c>
      <c r="L72">
        <f t="shared" si="20"/>
        <v>1</v>
      </c>
    </row>
    <row r="73" spans="1:12">
      <c r="A73" s="1">
        <v>42499</v>
      </c>
      <c r="B73">
        <v>31.04</v>
      </c>
      <c r="C73" s="29">
        <f t="shared" si="8"/>
        <v>-4.0791100123609425E-2</v>
      </c>
      <c r="D73" s="30">
        <f t="shared" ref="D73:D81" si="22">+E72*(1+J73)</f>
        <v>31.468876859275124</v>
      </c>
      <c r="E73">
        <v>31.399100000000001</v>
      </c>
      <c r="F73" s="29">
        <f t="shared" ref="F73:F81" si="23">+B73/D73-1</f>
        <v>-1.3628603943922402E-2</v>
      </c>
      <c r="G73" s="29">
        <f t="shared" si="21"/>
        <v>-1.1436633534082197E-2</v>
      </c>
      <c r="H73">
        <v>2129.19</v>
      </c>
      <c r="I73">
        <v>2053.6</v>
      </c>
      <c r="J73" s="29">
        <f t="shared" si="18"/>
        <v>-3.5501763581455958E-2</v>
      </c>
      <c r="K73">
        <f t="shared" si="19"/>
        <v>1</v>
      </c>
      <c r="L73">
        <f t="shared" si="20"/>
        <v>2</v>
      </c>
    </row>
    <row r="74" spans="1:12">
      <c r="A74" s="1">
        <v>42500</v>
      </c>
      <c r="B74">
        <v>31.61</v>
      </c>
      <c r="C74" s="29">
        <f t="shared" si="8"/>
        <v>1.8363402061855716E-2</v>
      </c>
      <c r="D74" s="30">
        <f t="shared" si="22"/>
        <v>31.408579665952473</v>
      </c>
      <c r="E74">
        <v>31.5505</v>
      </c>
      <c r="F74" s="29">
        <f t="shared" si="23"/>
        <v>6.4129080712895803E-3</v>
      </c>
      <c r="G74" s="29">
        <f t="shared" si="21"/>
        <v>1.8858655171867245E-3</v>
      </c>
      <c r="H74">
        <v>2053.6</v>
      </c>
      <c r="I74">
        <v>2054.2199999999998</v>
      </c>
      <c r="J74" s="29">
        <f t="shared" si="18"/>
        <v>3.019088430074035E-4</v>
      </c>
      <c r="K74">
        <f t="shared" ref="K74:K82" si="24">WEEKDAY(A74,2)</f>
        <v>2</v>
      </c>
      <c r="L74">
        <f t="shared" ref="L74:L82" si="25">K75</f>
        <v>3</v>
      </c>
    </row>
    <row r="75" spans="1:12">
      <c r="A75" s="1">
        <v>42501</v>
      </c>
      <c r="B75">
        <v>31.04</v>
      </c>
      <c r="C75" s="29">
        <f t="shared" si="8"/>
        <v>-1.8032268269534968E-2</v>
      </c>
      <c r="D75" s="30">
        <f t="shared" si="22"/>
        <v>31.254227378274969</v>
      </c>
      <c r="E75">
        <v>31.121700000000001</v>
      </c>
      <c r="F75" s="29">
        <f t="shared" si="23"/>
        <v>-6.8543488751822146E-3</v>
      </c>
      <c r="G75" s="29">
        <f t="shared" si="21"/>
        <v>-2.6251779305115353E-3</v>
      </c>
      <c r="H75">
        <v>2054.2199999999998</v>
      </c>
      <c r="I75">
        <v>2034.93</v>
      </c>
      <c r="J75" s="29">
        <f t="shared" si="18"/>
        <v>-9.3904255629873035E-3</v>
      </c>
      <c r="K75">
        <f t="shared" si="24"/>
        <v>3</v>
      </c>
      <c r="L75">
        <f t="shared" si="25"/>
        <v>4</v>
      </c>
    </row>
    <row r="76" spans="1:12">
      <c r="A76" s="1">
        <v>42502</v>
      </c>
      <c r="B76">
        <v>31.17</v>
      </c>
      <c r="C76" s="29">
        <f t="shared" si="8"/>
        <v>4.1881443298970034E-3</v>
      </c>
      <c r="D76" s="30">
        <f t="shared" si="22"/>
        <v>31.116041314443248</v>
      </c>
      <c r="E76">
        <v>31.3079</v>
      </c>
      <c r="F76" s="29">
        <f t="shared" si="23"/>
        <v>1.7341115153908238E-3</v>
      </c>
      <c r="G76" s="29">
        <f t="shared" si="21"/>
        <v>-4.4046390847037875E-3</v>
      </c>
      <c r="H76">
        <v>2034.93</v>
      </c>
      <c r="I76">
        <v>2034.56</v>
      </c>
      <c r="J76" s="29">
        <f t="shared" si="18"/>
        <v>-1.8182443622150046E-4</v>
      </c>
      <c r="K76">
        <f t="shared" si="24"/>
        <v>4</v>
      </c>
      <c r="L76">
        <f t="shared" si="25"/>
        <v>5</v>
      </c>
    </row>
    <row r="77" spans="1:12">
      <c r="A77" s="1">
        <v>42503</v>
      </c>
      <c r="B77">
        <v>30.76</v>
      </c>
      <c r="C77" s="29">
        <f t="shared" si="8"/>
        <v>-1.3153673403914046E-2</v>
      </c>
      <c r="D77" s="30">
        <f t="shared" si="22"/>
        <v>31.164175663534134</v>
      </c>
      <c r="E77">
        <v>31.03</v>
      </c>
      <c r="F77" s="29">
        <f t="shared" si="23"/>
        <v>-1.2969239677565692E-2</v>
      </c>
      <c r="G77" s="29">
        <f t="shared" si="21"/>
        <v>-8.7012568482114361E-3</v>
      </c>
      <c r="H77">
        <v>2034.56</v>
      </c>
      <c r="I77">
        <v>2025.22</v>
      </c>
      <c r="J77" s="29">
        <f t="shared" si="18"/>
        <v>-4.5906731676627066E-3</v>
      </c>
      <c r="K77">
        <f t="shared" si="24"/>
        <v>5</v>
      </c>
      <c r="L77">
        <f t="shared" si="25"/>
        <v>1</v>
      </c>
    </row>
    <row r="78" spans="1:12">
      <c r="A78" s="1">
        <v>42506</v>
      </c>
      <c r="B78">
        <v>31.47</v>
      </c>
      <c r="C78" s="29">
        <f t="shared" si="8"/>
        <v>2.3081924577373014E-2</v>
      </c>
      <c r="D78" s="30">
        <f t="shared" si="22"/>
        <v>31.530103297419544</v>
      </c>
      <c r="E78">
        <v>31.824400000000001</v>
      </c>
      <c r="F78" s="29">
        <f t="shared" si="23"/>
        <v>-1.9062194897554452E-3</v>
      </c>
      <c r="G78" s="29">
        <f t="shared" si="21"/>
        <v>-1.1136109400334382E-2</v>
      </c>
      <c r="H78">
        <v>2025.22</v>
      </c>
      <c r="I78">
        <v>2057.86</v>
      </c>
      <c r="J78" s="29">
        <f t="shared" si="18"/>
        <v>1.6116767561055179E-2</v>
      </c>
      <c r="K78">
        <f t="shared" si="24"/>
        <v>1</v>
      </c>
      <c r="L78">
        <f t="shared" si="25"/>
        <v>2</v>
      </c>
    </row>
    <row r="79" spans="1:12">
      <c r="A79" s="1">
        <v>42507</v>
      </c>
      <c r="B79">
        <v>31.37</v>
      </c>
      <c r="C79" s="29">
        <f t="shared" si="8"/>
        <v>-3.1776294884016121E-3</v>
      </c>
      <c r="D79" s="30">
        <f t="shared" si="22"/>
        <v>32.189060060451148</v>
      </c>
      <c r="E79">
        <v>31.609200000000001</v>
      </c>
      <c r="F79" s="29">
        <f t="shared" si="23"/>
        <v>-2.5445292870091563E-2</v>
      </c>
      <c r="G79" s="29">
        <f t="shared" si="21"/>
        <v>-7.5674170811029784E-3</v>
      </c>
      <c r="H79">
        <v>2057.86</v>
      </c>
      <c r="I79">
        <v>2081.44</v>
      </c>
      <c r="J79" s="29">
        <f t="shared" si="18"/>
        <v>1.1458505437687672E-2</v>
      </c>
      <c r="K79">
        <f t="shared" si="24"/>
        <v>2</v>
      </c>
      <c r="L79">
        <f t="shared" si="25"/>
        <v>3</v>
      </c>
    </row>
    <row r="80" spans="1:12">
      <c r="A80" s="1">
        <v>42508</v>
      </c>
      <c r="B80">
        <v>30.72</v>
      </c>
      <c r="C80" s="29">
        <f t="shared" si="8"/>
        <v>-2.0720433535224791E-2</v>
      </c>
      <c r="D80" s="30">
        <f t="shared" si="22"/>
        <v>30.683296335229457</v>
      </c>
      <c r="E80">
        <v>30.953800000000001</v>
      </c>
      <c r="F80" s="29">
        <f t="shared" si="23"/>
        <v>1.1962099628910483E-3</v>
      </c>
      <c r="G80" s="29">
        <f t="shared" si="21"/>
        <v>-7.5531921767280075E-3</v>
      </c>
      <c r="H80">
        <v>2081.44</v>
      </c>
      <c r="I80">
        <v>2020.47</v>
      </c>
      <c r="J80" s="29">
        <f t="shared" si="18"/>
        <v>-2.9292220770235966E-2</v>
      </c>
      <c r="K80">
        <f t="shared" si="24"/>
        <v>3</v>
      </c>
      <c r="L80">
        <f t="shared" si="25"/>
        <v>4</v>
      </c>
    </row>
    <row r="81" spans="1:12">
      <c r="A81" s="1">
        <v>42509</v>
      </c>
      <c r="B81">
        <v>30.88</v>
      </c>
      <c r="C81" s="29">
        <f t="shared" si="8"/>
        <v>5.2083333333332593E-3</v>
      </c>
      <c r="D81" s="30">
        <f t="shared" si="22"/>
        <v>31.213169272496003</v>
      </c>
      <c r="E81">
        <v>31.0809</v>
      </c>
      <c r="F81" s="29">
        <f t="shared" si="23"/>
        <v>-1.0673996914167261E-2</v>
      </c>
      <c r="G81" s="29">
        <f t="shared" si="21"/>
        <v>-6.4637767889604847E-3</v>
      </c>
      <c r="H81">
        <v>2020.47</v>
      </c>
      <c r="I81">
        <v>2037.4</v>
      </c>
      <c r="J81" s="29">
        <f t="shared" si="18"/>
        <v>8.3792384940137854E-3</v>
      </c>
      <c r="K81">
        <f t="shared" si="24"/>
        <v>4</v>
      </c>
      <c r="L81">
        <f t="shared" si="25"/>
        <v>5</v>
      </c>
    </row>
    <row r="82" spans="1:12">
      <c r="A82" s="1">
        <v>42510</v>
      </c>
      <c r="B82">
        <v>31.13</v>
      </c>
      <c r="C82" s="29">
        <f t="shared" si="8"/>
        <v>8.0958549222798215E-3</v>
      </c>
      <c r="D82" s="30">
        <f>+E81*(1+J82)</f>
        <v>31.506519470894276</v>
      </c>
      <c r="E82">
        <v>31.475000000000001</v>
      </c>
      <c r="F82" s="29">
        <f>+B82/D82-1</f>
        <v>-1.1950525707611237E-2</v>
      </c>
      <c r="G82" s="29">
        <f t="shared" si="21"/>
        <v>-1.0961080222398834E-2</v>
      </c>
      <c r="H82">
        <v>2037.4</v>
      </c>
      <c r="I82">
        <v>2065.3000000000002</v>
      </c>
      <c r="J82" s="29">
        <f t="shared" si="18"/>
        <v>1.369392362815347E-2</v>
      </c>
      <c r="K82">
        <f t="shared" si="24"/>
        <v>5</v>
      </c>
      <c r="L82">
        <f t="shared" si="25"/>
        <v>1</v>
      </c>
    </row>
    <row r="83" spans="1:12">
      <c r="A83" s="1">
        <v>42513</v>
      </c>
      <c r="B83">
        <v>31.47</v>
      </c>
      <c r="C83" s="29">
        <f t="shared" si="8"/>
        <v>1.0921940250562256E-2</v>
      </c>
      <c r="D83" s="30">
        <f>+E82*(1+J83)</f>
        <v>31.976850457560648</v>
      </c>
      <c r="E83">
        <v>31.7148</v>
      </c>
      <c r="F83" s="29">
        <f>+B83/D83-1</f>
        <v>-1.5850543449653864E-2</v>
      </c>
      <c r="G83" s="29">
        <f t="shared" si="21"/>
        <v>-7.7187937492906311E-3</v>
      </c>
      <c r="H83">
        <v>2065.3000000000002</v>
      </c>
      <c r="I83">
        <v>2098.23</v>
      </c>
      <c r="J83" s="29">
        <f t="shared" si="18"/>
        <v>1.5944414854984768E-2</v>
      </c>
      <c r="K83">
        <f t="shared" ref="K83:K90" si="26">WEEKDAY(A83,2)</f>
        <v>1</v>
      </c>
      <c r="L83">
        <f t="shared" ref="L83:L90" si="27">K84</f>
        <v>2</v>
      </c>
    </row>
    <row r="84" spans="1:12">
      <c r="A84" s="1">
        <v>42514</v>
      </c>
      <c r="B84">
        <v>31.57</v>
      </c>
      <c r="C84" s="29">
        <f t="shared" si="8"/>
        <v>3.1776294884016121E-3</v>
      </c>
      <c r="D84" s="30">
        <f>+E83*(1+J84)</f>
        <v>31.371386620151274</v>
      </c>
      <c r="F84" s="29">
        <f>+B84/D84-1</f>
        <v>6.3310360569510671E-3</v>
      </c>
      <c r="G84" s="29"/>
      <c r="H84">
        <v>2098.23</v>
      </c>
      <c r="I84">
        <v>2075.5100000000002</v>
      </c>
      <c r="J84" s="29">
        <f t="shared" si="18"/>
        <v>-1.0828174223035503E-2</v>
      </c>
      <c r="K84">
        <f t="shared" si="26"/>
        <v>2</v>
      </c>
      <c r="L84">
        <f t="shared" si="27"/>
        <v>3</v>
      </c>
    </row>
    <row r="85" spans="1:12">
      <c r="A85" s="1">
        <v>42515</v>
      </c>
      <c r="B85">
        <v>31.33</v>
      </c>
      <c r="C85" s="29">
        <f t="shared" si="8"/>
        <v>-7.6021539436174068E-3</v>
      </c>
      <c r="D85" s="30"/>
      <c r="E85">
        <v>31.388400000000001</v>
      </c>
      <c r="G85" s="29">
        <f t="shared" si="21"/>
        <v>-1.8605599520843397E-3</v>
      </c>
      <c r="H85">
        <v>2075.5100000000002</v>
      </c>
      <c r="I85">
        <v>2067.25</v>
      </c>
      <c r="J85" s="29">
        <f t="shared" si="18"/>
        <v>-3.9797447374381179E-3</v>
      </c>
      <c r="K85">
        <f t="shared" si="26"/>
        <v>3</v>
      </c>
      <c r="L85">
        <f t="shared" si="27"/>
        <v>4</v>
      </c>
    </row>
    <row r="86" spans="1:12">
      <c r="A86" s="1">
        <v>42516</v>
      </c>
      <c r="B86">
        <v>31.45</v>
      </c>
      <c r="C86" s="29">
        <f t="shared" si="8"/>
        <v>3.8301947015639826E-3</v>
      </c>
      <c r="D86" s="30">
        <f t="shared" ref="D86:D93" si="28">+E85*(1+J86)</f>
        <v>31.673245269802873</v>
      </c>
      <c r="E86">
        <v>31.521899999999999</v>
      </c>
      <c r="F86" s="29">
        <f t="shared" ref="F86:F95" si="29">+B86/D86-1</f>
        <v>-7.0483863557775361E-3</v>
      </c>
      <c r="G86" s="29">
        <f t="shared" si="21"/>
        <v>-2.2809538765112825E-3</v>
      </c>
      <c r="H86">
        <v>2067.25</v>
      </c>
      <c r="I86">
        <v>2086.0099999999998</v>
      </c>
      <c r="J86" s="29">
        <f t="shared" si="18"/>
        <v>9.0748579030111021E-3</v>
      </c>
      <c r="K86">
        <f t="shared" si="26"/>
        <v>4</v>
      </c>
      <c r="L86">
        <f t="shared" si="27"/>
        <v>5</v>
      </c>
    </row>
    <row r="87" spans="1:12">
      <c r="A87" s="1">
        <v>42517</v>
      </c>
      <c r="B87">
        <v>31.36</v>
      </c>
      <c r="C87" s="29">
        <f t="shared" si="8"/>
        <v>-2.8616852146263749E-3</v>
      </c>
      <c r="D87" s="30">
        <f t="shared" si="28"/>
        <v>31.278309112132732</v>
      </c>
      <c r="E87">
        <v>31.417300000000001</v>
      </c>
      <c r="F87" s="29">
        <f t="shared" si="29"/>
        <v>2.6117424562308589E-3</v>
      </c>
      <c r="G87" s="29">
        <f t="shared" si="21"/>
        <v>-1.8238359120612557E-3</v>
      </c>
      <c r="H87">
        <v>2086.0099999999998</v>
      </c>
      <c r="I87">
        <v>2069.89</v>
      </c>
      <c r="J87" s="29">
        <f t="shared" si="18"/>
        <v>-7.727671487672616E-3</v>
      </c>
      <c r="K87">
        <f t="shared" si="26"/>
        <v>5</v>
      </c>
      <c r="L87">
        <f t="shared" si="27"/>
        <v>1</v>
      </c>
    </row>
    <row r="88" spans="1:12">
      <c r="A88" s="1">
        <v>42520</v>
      </c>
      <c r="B88">
        <v>31.36</v>
      </c>
      <c r="C88" s="29">
        <f t="shared" si="8"/>
        <v>0</v>
      </c>
      <c r="D88" s="30">
        <f t="shared" si="28"/>
        <v>31.244723340853866</v>
      </c>
      <c r="E88">
        <v>31.24</v>
      </c>
      <c r="F88" s="29">
        <f t="shared" si="29"/>
        <v>3.6894760721213338E-3</v>
      </c>
      <c r="G88" s="29">
        <f t="shared" si="21"/>
        <v>3.8412291933418441E-3</v>
      </c>
      <c r="H88">
        <v>2069.89</v>
      </c>
      <c r="I88">
        <v>2058.52</v>
      </c>
      <c r="J88" s="29">
        <f t="shared" si="18"/>
        <v>-5.493045524158191E-3</v>
      </c>
      <c r="K88">
        <f t="shared" si="26"/>
        <v>1</v>
      </c>
      <c r="L88">
        <f t="shared" si="27"/>
        <v>2</v>
      </c>
    </row>
    <row r="89" spans="1:12">
      <c r="A89" s="1">
        <v>42521</v>
      </c>
      <c r="B89">
        <v>32.86</v>
      </c>
      <c r="C89" s="29">
        <f t="shared" ref="C89:C100" si="30">B89/B88-1</f>
        <v>4.7831632653061229E-2</v>
      </c>
      <c r="D89" s="30">
        <f t="shared" si="28"/>
        <v>32.777020383576556</v>
      </c>
      <c r="E89">
        <v>32.694099999999999</v>
      </c>
      <c r="F89" s="29">
        <f t="shared" si="29"/>
        <v>2.531640016461667E-3</v>
      </c>
      <c r="G89" s="29">
        <f t="shared" si="21"/>
        <v>5.0743100437082855E-3</v>
      </c>
      <c r="H89">
        <v>2058.52</v>
      </c>
      <c r="I89">
        <v>2159.8000000000002</v>
      </c>
      <c r="J89" s="29">
        <f t="shared" si="18"/>
        <v>4.9200396401298141E-2</v>
      </c>
      <c r="K89">
        <f t="shared" si="26"/>
        <v>2</v>
      </c>
      <c r="L89">
        <f t="shared" si="27"/>
        <v>3</v>
      </c>
    </row>
    <row r="90" spans="1:12">
      <c r="A90" s="1">
        <v>42522</v>
      </c>
      <c r="B90">
        <v>32.659999999999997</v>
      </c>
      <c r="C90" s="29">
        <f t="shared" si="30"/>
        <v>-6.0864272671942166E-3</v>
      </c>
      <c r="D90" s="30">
        <f t="shared" si="28"/>
        <v>32.830640782479861</v>
      </c>
      <c r="E90">
        <v>32.860900000000001</v>
      </c>
      <c r="F90" s="29">
        <f t="shared" si="29"/>
        <v>-5.1976074305234432E-3</v>
      </c>
      <c r="G90" s="29">
        <f t="shared" si="21"/>
        <v>-6.1136487436438403E-3</v>
      </c>
      <c r="H90">
        <v>2159.8000000000002</v>
      </c>
      <c r="I90">
        <v>2168.8200000000002</v>
      </c>
      <c r="J90" s="29">
        <f t="shared" si="18"/>
        <v>4.1763126215390578E-3</v>
      </c>
      <c r="K90">
        <f t="shared" si="26"/>
        <v>3</v>
      </c>
      <c r="L90">
        <f t="shared" si="27"/>
        <v>4</v>
      </c>
    </row>
    <row r="91" spans="1:12">
      <c r="A91" s="1">
        <v>42523</v>
      </c>
      <c r="B91">
        <v>33.03</v>
      </c>
      <c r="C91" s="29">
        <f t="shared" si="30"/>
        <v>1.1328842620943247E-2</v>
      </c>
      <c r="D91" s="30">
        <f t="shared" si="28"/>
        <v>33.159990826347965</v>
      </c>
      <c r="F91" s="29">
        <f t="shared" si="29"/>
        <v>-3.9201104435975243E-3</v>
      </c>
      <c r="H91">
        <v>2168.8200000000002</v>
      </c>
      <c r="I91">
        <v>2188.56</v>
      </c>
      <c r="J91" s="29">
        <f t="shared" si="18"/>
        <v>9.1017235178574296E-3</v>
      </c>
      <c r="K91">
        <f t="shared" ref="K91:K105" si="31">WEEKDAY(A91,2)</f>
        <v>4</v>
      </c>
      <c r="L91">
        <f t="shared" ref="L91:L108" si="32">K92</f>
        <v>5</v>
      </c>
    </row>
    <row r="92" spans="1:12">
      <c r="A92" s="1">
        <v>42524</v>
      </c>
      <c r="B92">
        <v>33.86</v>
      </c>
      <c r="C92" s="29">
        <f t="shared" si="30"/>
        <v>2.5128670905237627E-2</v>
      </c>
      <c r="E92">
        <v>33.979500000000002</v>
      </c>
      <c r="G92" s="29">
        <f t="shared" si="21"/>
        <v>-3.516826321752875E-3</v>
      </c>
      <c r="H92">
        <v>2188.56</v>
      </c>
      <c r="I92">
        <v>2204.9699999999998</v>
      </c>
      <c r="J92" s="29">
        <f t="shared" si="18"/>
        <v>7.4980809299265427E-3</v>
      </c>
      <c r="K92">
        <f t="shared" si="31"/>
        <v>5</v>
      </c>
      <c r="L92">
        <f t="shared" si="32"/>
        <v>1</v>
      </c>
    </row>
    <row r="93" spans="1:12">
      <c r="A93" s="1">
        <v>42527</v>
      </c>
      <c r="B93">
        <v>33.83</v>
      </c>
      <c r="C93" s="29">
        <f t="shared" si="30"/>
        <v>-8.8600118133497219E-4</v>
      </c>
      <c r="D93" s="30">
        <f t="shared" si="28"/>
        <v>33.892122954053804</v>
      </c>
      <c r="E93">
        <v>34.072000000000003</v>
      </c>
      <c r="F93" s="29">
        <f t="shared" si="29"/>
        <v>-1.8329614269965155E-3</v>
      </c>
      <c r="G93" s="29">
        <f t="shared" si="21"/>
        <v>-7.1026062455976646E-3</v>
      </c>
      <c r="H93">
        <v>2204.9699999999998</v>
      </c>
      <c r="I93" s="72">
        <v>2199.3000000000002</v>
      </c>
      <c r="J93" s="29">
        <f t="shared" si="18"/>
        <v>-2.5714635573271805E-3</v>
      </c>
      <c r="K93">
        <f t="shared" si="31"/>
        <v>1</v>
      </c>
      <c r="L93">
        <f t="shared" si="32"/>
        <v>2</v>
      </c>
    </row>
    <row r="94" spans="1:12">
      <c r="A94" s="1">
        <v>42528</v>
      </c>
      <c r="B94">
        <v>33.67</v>
      </c>
      <c r="C94" s="29">
        <f t="shared" si="30"/>
        <v>-4.7295300029558396E-3</v>
      </c>
      <c r="D94" s="30">
        <f>+E93*(1+J94)</f>
        <v>34.032185040694763</v>
      </c>
      <c r="E94">
        <v>33.845300000000002</v>
      </c>
      <c r="F94" s="29">
        <f t="shared" si="29"/>
        <v>-1.0642426875079325E-2</v>
      </c>
      <c r="G94" s="29">
        <f t="shared" si="21"/>
        <v>-5.1794488451867293E-3</v>
      </c>
      <c r="H94" s="72">
        <v>2199.3000000000002</v>
      </c>
      <c r="I94" s="72">
        <v>2196.73</v>
      </c>
      <c r="J94" s="29">
        <f t="shared" si="18"/>
        <v>-1.168553630700786E-3</v>
      </c>
      <c r="K94">
        <f t="shared" si="31"/>
        <v>2</v>
      </c>
      <c r="L94">
        <f t="shared" si="32"/>
        <v>3</v>
      </c>
    </row>
    <row r="95" spans="1:12">
      <c r="A95" s="1">
        <v>42529</v>
      </c>
      <c r="B95">
        <v>33.57</v>
      </c>
      <c r="C95" s="29">
        <f t="shared" si="30"/>
        <v>-2.9700029700030495E-3</v>
      </c>
      <c r="D95" s="30">
        <f>+E94*(1+J95)</f>
        <v>33.688301367031912</v>
      </c>
      <c r="F95" s="29">
        <f t="shared" si="29"/>
        <v>-3.5116453555501526E-3</v>
      </c>
      <c r="G95" s="29"/>
      <c r="H95" s="72">
        <v>2196.73</v>
      </c>
      <c r="I95" s="72">
        <v>2186.54</v>
      </c>
      <c r="J95" s="29">
        <f t="shared" si="18"/>
        <v>-4.6387129961351636E-3</v>
      </c>
      <c r="K95">
        <f t="shared" si="31"/>
        <v>3</v>
      </c>
      <c r="L95">
        <f t="shared" si="32"/>
        <v>4</v>
      </c>
    </row>
    <row r="96" spans="1:12">
      <c r="A96" s="1">
        <v>42530</v>
      </c>
      <c r="B96">
        <v>33.44</v>
      </c>
      <c r="C96" s="29">
        <f t="shared" si="30"/>
        <v>-3.8725052129878756E-3</v>
      </c>
      <c r="D96" s="30"/>
      <c r="H96" s="72">
        <v>2186.54</v>
      </c>
      <c r="I96" s="72">
        <v>2186.54</v>
      </c>
      <c r="J96" s="29">
        <f t="shared" ref="J96:J102" si="33">+I96/H96-1</f>
        <v>0</v>
      </c>
      <c r="K96">
        <f t="shared" si="31"/>
        <v>4</v>
      </c>
      <c r="L96">
        <f t="shared" si="32"/>
        <v>5</v>
      </c>
    </row>
    <row r="97" spans="1:12">
      <c r="A97" s="1">
        <v>42531</v>
      </c>
      <c r="B97">
        <v>32.83</v>
      </c>
      <c r="C97" s="29">
        <f t="shared" si="30"/>
        <v>-1.8241626794258337E-2</v>
      </c>
      <c r="D97" s="30"/>
      <c r="E97">
        <v>33.321100000000001</v>
      </c>
      <c r="G97" s="29">
        <f t="shared" ref="G97:G124" si="34">+B97/E97-1</f>
        <v>-1.4738408996101682E-2</v>
      </c>
      <c r="H97" s="72">
        <v>2186.54</v>
      </c>
      <c r="I97" s="72">
        <v>2186.54</v>
      </c>
      <c r="J97" s="29">
        <f t="shared" si="33"/>
        <v>0</v>
      </c>
      <c r="K97">
        <f t="shared" si="31"/>
        <v>5</v>
      </c>
      <c r="L97">
        <f t="shared" si="32"/>
        <v>1</v>
      </c>
    </row>
    <row r="98" spans="1:12">
      <c r="A98" s="1">
        <v>42534</v>
      </c>
      <c r="B98">
        <v>31.42</v>
      </c>
      <c r="C98" s="29">
        <f t="shared" si="30"/>
        <v>-4.294852269265903E-2</v>
      </c>
      <c r="D98" s="30">
        <f>+E97*(1+J98)</f>
        <v>31.312117492019357</v>
      </c>
      <c r="E98">
        <v>31.642199999999999</v>
      </c>
      <c r="F98" s="29">
        <f>+B98/D98-1</f>
        <v>3.4453916445651434E-3</v>
      </c>
      <c r="G98" s="29">
        <f t="shared" si="34"/>
        <v>-7.0222677310679549E-3</v>
      </c>
      <c r="H98" s="72">
        <v>2186.54</v>
      </c>
      <c r="I98" s="72">
        <v>2054.71</v>
      </c>
      <c r="J98" s="29">
        <f t="shared" si="33"/>
        <v>-6.0291602257447785E-2</v>
      </c>
      <c r="K98">
        <f t="shared" si="31"/>
        <v>1</v>
      </c>
      <c r="L98">
        <f t="shared" si="32"/>
        <v>2</v>
      </c>
    </row>
    <row r="99" spans="1:12">
      <c r="A99" s="1">
        <v>42535</v>
      </c>
      <c r="B99">
        <v>31.6</v>
      </c>
      <c r="C99" s="29">
        <f t="shared" si="30"/>
        <v>5.7288351368554036E-3</v>
      </c>
      <c r="D99" s="30">
        <f>+E98*(1+J99)</f>
        <v>31.697639414807927</v>
      </c>
      <c r="E99">
        <v>31.798999999999999</v>
      </c>
      <c r="F99" s="29">
        <f>+B99/D99-1</f>
        <v>-3.0803371042927852E-3</v>
      </c>
      <c r="G99" s="29">
        <f t="shared" si="34"/>
        <v>-6.258058429510327E-3</v>
      </c>
      <c r="H99" s="72">
        <v>2054.71</v>
      </c>
      <c r="I99" s="72">
        <v>2058.31</v>
      </c>
      <c r="J99" s="29">
        <f t="shared" si="33"/>
        <v>1.7520720685644253E-3</v>
      </c>
      <c r="K99">
        <f t="shared" si="31"/>
        <v>2</v>
      </c>
      <c r="L99">
        <f t="shared" si="32"/>
        <v>3</v>
      </c>
    </row>
    <row r="100" spans="1:12">
      <c r="A100" s="1">
        <v>42536</v>
      </c>
      <c r="B100">
        <v>32.46</v>
      </c>
      <c r="C100" s="29">
        <f t="shared" si="30"/>
        <v>2.7215189873417645E-2</v>
      </c>
      <c r="D100" s="30">
        <f>+E99*(1+J100)</f>
        <v>32.888005791158768</v>
      </c>
      <c r="E100">
        <v>32.818100000000001</v>
      </c>
      <c r="F100" s="29">
        <f>+B100/D100-1</f>
        <v>-1.301403903528342E-2</v>
      </c>
      <c r="G100" s="29">
        <f t="shared" si="34"/>
        <v>-1.0911661552618801E-2</v>
      </c>
      <c r="H100" s="72">
        <v>2058.31</v>
      </c>
      <c r="I100" s="72">
        <v>2128.8000000000002</v>
      </c>
      <c r="J100" s="29">
        <f t="shared" si="33"/>
        <v>3.4246542066064034E-2</v>
      </c>
      <c r="K100">
        <f t="shared" si="31"/>
        <v>3</v>
      </c>
      <c r="L100">
        <f t="shared" si="32"/>
        <v>4</v>
      </c>
    </row>
    <row r="101" spans="1:12">
      <c r="A101" s="1">
        <v>42537</v>
      </c>
      <c r="B101">
        <v>32.39</v>
      </c>
      <c r="C101" s="29">
        <f t="shared" ref="C101:C136" si="35">B101/B100-1</f>
        <v>-2.1565003080714629E-3</v>
      </c>
      <c r="D101" s="30">
        <f>+E100*(1+J101)</f>
        <v>32.396003242202177</v>
      </c>
      <c r="F101" s="29">
        <f>+B101/D101-1</f>
        <v>-1.8530811215489162E-4</v>
      </c>
      <c r="G101" s="29"/>
      <c r="H101" s="72">
        <v>2128.8000000000002</v>
      </c>
      <c r="I101" s="72">
        <v>2101.42</v>
      </c>
      <c r="J101" s="29">
        <f t="shared" si="33"/>
        <v>-1.2861706125516736E-2</v>
      </c>
      <c r="K101">
        <f t="shared" si="31"/>
        <v>4</v>
      </c>
      <c r="L101">
        <f t="shared" si="32"/>
        <v>5</v>
      </c>
    </row>
    <row r="102" spans="1:12">
      <c r="A102" s="1">
        <v>42538</v>
      </c>
      <c r="B102">
        <v>32.57</v>
      </c>
      <c r="C102" s="29">
        <f t="shared" si="35"/>
        <v>5.5572707625810569E-3</v>
      </c>
      <c r="E102">
        <v>32.793100000000003</v>
      </c>
      <c r="G102" s="29">
        <f t="shared" si="34"/>
        <v>-6.8032604419833165E-3</v>
      </c>
      <c r="H102" s="72">
        <v>2101.42</v>
      </c>
      <c r="I102">
        <v>2122.89</v>
      </c>
      <c r="J102" s="29">
        <f t="shared" si="33"/>
        <v>1.0216900952689123E-2</v>
      </c>
      <c r="K102">
        <f t="shared" si="31"/>
        <v>5</v>
      </c>
      <c r="L102">
        <f t="shared" si="32"/>
        <v>1</v>
      </c>
    </row>
    <row r="103" spans="1:12">
      <c r="A103" s="1">
        <v>42541</v>
      </c>
      <c r="B103">
        <v>32.82</v>
      </c>
      <c r="C103" s="29">
        <f t="shared" si="35"/>
        <v>7.675775253300543E-3</v>
      </c>
      <c r="D103" s="30"/>
      <c r="F103" s="29"/>
      <c r="G103" s="29"/>
      <c r="K103">
        <f t="shared" si="31"/>
        <v>1</v>
      </c>
      <c r="L103">
        <f t="shared" si="32"/>
        <v>2</v>
      </c>
    </row>
    <row r="104" spans="1:12">
      <c r="A104" s="1">
        <v>42542</v>
      </c>
      <c r="B104">
        <v>32.5</v>
      </c>
      <c r="C104" s="29">
        <f t="shared" si="35"/>
        <v>-9.750152346130414E-3</v>
      </c>
      <c r="E104">
        <v>32.544800000000002</v>
      </c>
      <c r="G104" s="29">
        <f t="shared" si="34"/>
        <v>-1.3765639979351763E-3</v>
      </c>
      <c r="H104">
        <v>2119.63</v>
      </c>
      <c r="I104">
        <v>2092</v>
      </c>
      <c r="J104" s="29">
        <f t="shared" ref="J104:J111" si="36">+I104/H104-1</f>
        <v>-1.3035293895632738E-2</v>
      </c>
      <c r="K104">
        <f t="shared" si="31"/>
        <v>2</v>
      </c>
      <c r="L104">
        <f t="shared" si="32"/>
        <v>3</v>
      </c>
    </row>
    <row r="105" spans="1:12">
      <c r="A105" s="1">
        <v>42543</v>
      </c>
      <c r="B105">
        <v>33.119999999999997</v>
      </c>
      <c r="C105" s="29">
        <f t="shared" si="35"/>
        <v>1.9076923076922991E-2</v>
      </c>
      <c r="D105" s="30">
        <f t="shared" ref="D105:D111" si="37">+E104*(1+J105)</f>
        <v>33.366509529636716</v>
      </c>
      <c r="E105">
        <v>33.211199999999998</v>
      </c>
      <c r="F105" s="29">
        <f t="shared" ref="F105:F111" si="38">+B105/D105-1</f>
        <v>-7.3879327838521913E-3</v>
      </c>
      <c r="G105" s="29">
        <f t="shared" si="34"/>
        <v>-2.7460615695910073E-3</v>
      </c>
      <c r="H105">
        <v>2092</v>
      </c>
      <c r="I105">
        <v>2144.8200000000002</v>
      </c>
      <c r="J105" s="29">
        <f t="shared" si="36"/>
        <v>2.5248565965583225E-2</v>
      </c>
      <c r="K105">
        <f t="shared" si="31"/>
        <v>3</v>
      </c>
      <c r="L105">
        <f t="shared" si="32"/>
        <v>4</v>
      </c>
    </row>
    <row r="106" spans="1:12">
      <c r="A106" s="1">
        <v>42544</v>
      </c>
      <c r="B106">
        <v>33.15</v>
      </c>
      <c r="C106" s="29">
        <f t="shared" si="35"/>
        <v>9.0579710144922387E-4</v>
      </c>
      <c r="D106" s="30">
        <f t="shared" si="37"/>
        <v>33.09769952163817</v>
      </c>
      <c r="E106">
        <v>33.211199999999998</v>
      </c>
      <c r="F106" s="29">
        <f t="shared" si="38"/>
        <v>1.5801846991703172E-3</v>
      </c>
      <c r="G106" s="29">
        <f t="shared" si="34"/>
        <v>-1.8427518427518441E-3</v>
      </c>
      <c r="H106">
        <v>2144.8200000000002</v>
      </c>
      <c r="I106">
        <v>2137.4899999999998</v>
      </c>
      <c r="J106" s="29">
        <f t="shared" si="36"/>
        <v>-3.4175362035044898E-3</v>
      </c>
      <c r="K106">
        <f t="shared" ref="K106:K111" si="39">WEEKDAY(A106,2)</f>
        <v>4</v>
      </c>
      <c r="L106">
        <f t="shared" si="32"/>
        <v>5</v>
      </c>
    </row>
    <row r="107" spans="1:12">
      <c r="A107" s="1">
        <v>42545</v>
      </c>
      <c r="B107">
        <v>32.049999999999997</v>
      </c>
      <c r="C107" s="29">
        <f t="shared" si="35"/>
        <v>-3.3182503770739058E-2</v>
      </c>
      <c r="D107" s="30">
        <f t="shared" si="37"/>
        <v>33.053805366106978</v>
      </c>
      <c r="E107">
        <v>32.582599999999999</v>
      </c>
      <c r="F107" s="29">
        <f t="shared" si="38"/>
        <v>-3.0368829095129612E-2</v>
      </c>
      <c r="G107" s="29">
        <f t="shared" si="34"/>
        <v>-1.6346147943994693E-2</v>
      </c>
      <c r="H107">
        <v>2137.4899999999998</v>
      </c>
      <c r="I107">
        <v>2127.36</v>
      </c>
      <c r="J107" s="29">
        <f t="shared" si="36"/>
        <v>-4.7392034582616205E-3</v>
      </c>
      <c r="K107">
        <f t="shared" si="39"/>
        <v>5</v>
      </c>
      <c r="L107">
        <f t="shared" si="32"/>
        <v>1</v>
      </c>
    </row>
    <row r="108" spans="1:12">
      <c r="A108" s="1">
        <v>42548</v>
      </c>
      <c r="B108">
        <v>32.69</v>
      </c>
      <c r="C108" s="29">
        <f t="shared" si="35"/>
        <v>1.9968798751950123E-2</v>
      </c>
      <c r="D108" s="30">
        <f t="shared" si="37"/>
        <v>33.569714813665762</v>
      </c>
      <c r="E108">
        <v>32.671399999999998</v>
      </c>
      <c r="F108" s="29">
        <f t="shared" si="38"/>
        <v>-2.6205608791994961E-2</v>
      </c>
      <c r="G108" s="29">
        <f t="shared" si="34"/>
        <v>5.6930526393106362E-4</v>
      </c>
      <c r="H108">
        <v>2127.36</v>
      </c>
      <c r="I108">
        <v>2191.81</v>
      </c>
      <c r="J108" s="29">
        <f t="shared" si="36"/>
        <v>3.0295765643802541E-2</v>
      </c>
      <c r="K108">
        <f t="shared" si="39"/>
        <v>1</v>
      </c>
      <c r="L108">
        <f t="shared" si="32"/>
        <v>2</v>
      </c>
    </row>
    <row r="109" spans="1:12">
      <c r="A109" s="1">
        <v>42549</v>
      </c>
      <c r="B109">
        <v>33.450000000000003</v>
      </c>
      <c r="C109" s="29">
        <f t="shared" si="35"/>
        <v>2.3248699908228865E-2</v>
      </c>
      <c r="D109" s="30">
        <f t="shared" si="37"/>
        <v>33.042562582523118</v>
      </c>
      <c r="E109">
        <v>33.577800000000003</v>
      </c>
      <c r="F109" s="29">
        <f t="shared" si="38"/>
        <v>1.2330684596853381E-2</v>
      </c>
      <c r="G109" s="29">
        <f t="shared" si="34"/>
        <v>-3.8060861640727417E-3</v>
      </c>
      <c r="H109">
        <v>2191.81</v>
      </c>
      <c r="I109">
        <v>2216.71</v>
      </c>
      <c r="J109" s="29">
        <f t="shared" si="36"/>
        <v>1.136047376369298E-2</v>
      </c>
      <c r="K109">
        <f t="shared" si="39"/>
        <v>2</v>
      </c>
    </row>
    <row r="110" spans="1:12">
      <c r="A110" s="1">
        <v>42550</v>
      </c>
      <c r="B110">
        <v>33.630000000000003</v>
      </c>
      <c r="C110" s="29">
        <f t="shared" si="35"/>
        <v>5.3811659192823935E-3</v>
      </c>
      <c r="D110" s="30">
        <f t="shared" si="37"/>
        <v>33.472978721618979</v>
      </c>
      <c r="E110">
        <v>33.746499999999997</v>
      </c>
      <c r="F110" s="29">
        <f t="shared" si="38"/>
        <v>4.6909861141102294E-3</v>
      </c>
      <c r="G110" s="29">
        <f t="shared" si="34"/>
        <v>-3.452209858800015E-3</v>
      </c>
      <c r="H110">
        <v>2216.71</v>
      </c>
      <c r="I110">
        <v>2209.79</v>
      </c>
      <c r="J110" s="29">
        <f t="shared" si="36"/>
        <v>-3.1217434847138348E-3</v>
      </c>
      <c r="K110">
        <f t="shared" si="39"/>
        <v>3</v>
      </c>
      <c r="L110">
        <f t="shared" ref="L110:L135" si="40">K111</f>
        <v>4</v>
      </c>
    </row>
    <row r="111" spans="1:12">
      <c r="A111" s="1">
        <v>42551</v>
      </c>
      <c r="B111">
        <v>33.65</v>
      </c>
      <c r="C111" s="29">
        <f t="shared" si="35"/>
        <v>5.9470710674980332E-4</v>
      </c>
      <c r="D111" s="30">
        <f t="shared" si="37"/>
        <v>34.021384491286504</v>
      </c>
      <c r="F111" s="29">
        <f t="shared" si="38"/>
        <v>-1.0916207463033234E-2</v>
      </c>
      <c r="H111">
        <v>2209.79</v>
      </c>
      <c r="I111">
        <v>2227.79</v>
      </c>
      <c r="J111" s="29">
        <f t="shared" si="36"/>
        <v>8.1455703935668922E-3</v>
      </c>
      <c r="K111">
        <f t="shared" si="39"/>
        <v>4</v>
      </c>
      <c r="L111">
        <f t="shared" si="40"/>
        <v>5</v>
      </c>
    </row>
    <row r="112" spans="1:12">
      <c r="A112" s="1">
        <v>42552</v>
      </c>
      <c r="B112">
        <v>33.369999999999997</v>
      </c>
      <c r="C112" s="29">
        <f t="shared" si="35"/>
        <v>-8.3209509658247471E-3</v>
      </c>
      <c r="D112" s="30"/>
      <c r="E112">
        <v>33.4664</v>
      </c>
      <c r="G112" s="29">
        <f t="shared" si="34"/>
        <v>-2.8805010398490483E-3</v>
      </c>
      <c r="H112">
        <v>2227.79</v>
      </c>
      <c r="I112">
        <v>2211.1799999999998</v>
      </c>
      <c r="J112" s="29">
        <f>+I112/H112-1</f>
        <v>-7.4558194443821169E-3</v>
      </c>
      <c r="K112">
        <f t="shared" ref="K112:K133" si="41">WEEKDAY(A112,2)</f>
        <v>5</v>
      </c>
      <c r="L112">
        <f t="shared" si="40"/>
        <v>1</v>
      </c>
    </row>
    <row r="113" spans="1:12">
      <c r="A113" s="1">
        <v>42555</v>
      </c>
      <c r="B113">
        <v>33.369999999999997</v>
      </c>
      <c r="C113" s="29">
        <f t="shared" si="35"/>
        <v>0</v>
      </c>
      <c r="D113" s="30">
        <f>+E112*(1+J113)</f>
        <v>34.034419786720221</v>
      </c>
      <c r="H113">
        <v>2211.1799999999998</v>
      </c>
      <c r="I113">
        <v>2248.71</v>
      </c>
      <c r="J113" s="29">
        <f>+I113/H113-1</f>
        <v>1.697283803218208E-2</v>
      </c>
      <c r="K113">
        <f t="shared" si="41"/>
        <v>1</v>
      </c>
      <c r="L113">
        <f t="shared" si="40"/>
        <v>2</v>
      </c>
    </row>
    <row r="114" spans="1:12">
      <c r="A114" s="1">
        <v>42556</v>
      </c>
      <c r="B114">
        <v>33.46</v>
      </c>
      <c r="C114" s="29">
        <f t="shared" si="35"/>
        <v>2.6970332634104199E-3</v>
      </c>
      <c r="D114" s="30"/>
      <c r="E114">
        <v>33.767400000000002</v>
      </c>
      <c r="G114" s="29">
        <f t="shared" si="34"/>
        <v>-9.1034548114453662E-3</v>
      </c>
      <c r="H114">
        <v>2248.71</v>
      </c>
      <c r="I114">
        <v>2246.02</v>
      </c>
      <c r="J114" s="29">
        <f>+I114/H114-1</f>
        <v>-1.196241400625242E-3</v>
      </c>
      <c r="K114">
        <f t="shared" si="41"/>
        <v>2</v>
      </c>
      <c r="L114">
        <f t="shared" si="40"/>
        <v>3</v>
      </c>
    </row>
    <row r="115" spans="1:12">
      <c r="A115" s="1">
        <v>42557</v>
      </c>
      <c r="B115">
        <v>33.81</v>
      </c>
      <c r="C115" s="29">
        <f t="shared" si="35"/>
        <v>1.0460251046025215E-2</v>
      </c>
      <c r="D115" s="30">
        <f>+E114*(1+J115)</f>
        <v>33.700346899849514</v>
      </c>
      <c r="F115" s="29">
        <f>+B115/D115-1</f>
        <v>3.253767697892096E-3</v>
      </c>
      <c r="H115">
        <v>2246.02</v>
      </c>
      <c r="I115">
        <v>2241.56</v>
      </c>
      <c r="J115" s="29">
        <f>+I115/H115-1</f>
        <v>-1.9857347663867486E-3</v>
      </c>
      <c r="K115">
        <f t="shared" si="41"/>
        <v>3</v>
      </c>
      <c r="L115">
        <f t="shared" si="40"/>
        <v>4</v>
      </c>
    </row>
    <row r="116" spans="1:12">
      <c r="A116" s="1">
        <v>42558</v>
      </c>
      <c r="B116">
        <v>33.619999999999997</v>
      </c>
      <c r="C116" s="29">
        <f t="shared" si="35"/>
        <v>-5.6196391600119577E-3</v>
      </c>
      <c r="D116" s="30"/>
      <c r="E116">
        <v>33.792499999999997</v>
      </c>
      <c r="G116" s="29">
        <f t="shared" si="34"/>
        <v>-5.1046829917881231E-3</v>
      </c>
      <c r="H116">
        <v>2241.56</v>
      </c>
      <c r="I116">
        <v>2233.92</v>
      </c>
      <c r="J116" s="29">
        <f>+I116/H116-1</f>
        <v>-3.408340619925343E-3</v>
      </c>
      <c r="K116">
        <f t="shared" si="41"/>
        <v>4</v>
      </c>
      <c r="L116">
        <f t="shared" si="40"/>
        <v>5</v>
      </c>
    </row>
    <row r="117" spans="1:12">
      <c r="A117" s="1">
        <v>42559</v>
      </c>
      <c r="B117">
        <v>33.909999999999997</v>
      </c>
      <c r="C117" s="29">
        <f t="shared" si="35"/>
        <v>8.6258179654967737E-3</v>
      </c>
      <c r="E117">
        <v>34.098199999999999</v>
      </c>
      <c r="G117" s="29">
        <f t="shared" si="34"/>
        <v>-5.5193529277205444E-3</v>
      </c>
      <c r="H117">
        <v>2233.92</v>
      </c>
      <c r="I117">
        <v>2239</v>
      </c>
      <c r="J117" s="29">
        <f t="shared" ref="J117:J123" si="42">+I117/H117-1</f>
        <v>2.2740295086662865E-3</v>
      </c>
      <c r="K117">
        <f t="shared" si="41"/>
        <v>5</v>
      </c>
      <c r="L117">
        <f t="shared" si="40"/>
        <v>1</v>
      </c>
    </row>
    <row r="118" spans="1:12">
      <c r="A118" s="1">
        <v>42562</v>
      </c>
      <c r="B118">
        <v>33.450000000000003</v>
      </c>
      <c r="C118" s="29">
        <f t="shared" si="35"/>
        <v>-1.3565319964612077E-2</v>
      </c>
      <c r="D118" s="30">
        <f t="shared" ref="D118:D123" si="43">+E117*(1+J118)</f>
        <v>33.787371834747653</v>
      </c>
      <c r="E118">
        <v>33.619900000000001</v>
      </c>
      <c r="F118" s="29">
        <f t="shared" ref="F118:F123" si="44">+B118/D118-1</f>
        <v>-9.9851458230524326E-3</v>
      </c>
      <c r="G118" s="29">
        <f t="shared" si="34"/>
        <v>-5.0535545911796209E-3</v>
      </c>
      <c r="H118">
        <v>2239</v>
      </c>
      <c r="I118">
        <v>2218.59</v>
      </c>
      <c r="J118" s="29">
        <f t="shared" si="42"/>
        <v>-9.1156766413577062E-3</v>
      </c>
      <c r="K118">
        <f t="shared" si="41"/>
        <v>1</v>
      </c>
      <c r="L118">
        <f t="shared" si="40"/>
        <v>2</v>
      </c>
    </row>
    <row r="119" spans="1:12">
      <c r="A119" s="1">
        <v>42563</v>
      </c>
      <c r="B119">
        <v>34.159999999999997</v>
      </c>
      <c r="C119" s="29">
        <f t="shared" si="35"/>
        <v>2.1225710014947552E-2</v>
      </c>
      <c r="D119" s="30">
        <f t="shared" si="43"/>
        <v>34.055721095380399</v>
      </c>
      <c r="E119">
        <v>34.189900000000002</v>
      </c>
      <c r="F119" s="29">
        <f t="shared" si="44"/>
        <v>3.0620084163697214E-3</v>
      </c>
      <c r="G119" s="29">
        <f t="shared" si="34"/>
        <v>-8.7452727267423036E-4</v>
      </c>
      <c r="H119">
        <v>2218.59</v>
      </c>
      <c r="I119">
        <v>2247.35</v>
      </c>
      <c r="J119" s="29">
        <f t="shared" si="42"/>
        <v>1.296318833132748E-2</v>
      </c>
      <c r="K119">
        <f t="shared" si="41"/>
        <v>2</v>
      </c>
      <c r="L119">
        <f t="shared" si="40"/>
        <v>3</v>
      </c>
    </row>
    <row r="120" spans="1:12">
      <c r="A120" s="1">
        <v>42564</v>
      </c>
      <c r="B120">
        <v>34.549999999999997</v>
      </c>
      <c r="C120" s="29">
        <f t="shared" si="35"/>
        <v>1.1416861826697877E-2</v>
      </c>
      <c r="D120" s="30">
        <f t="shared" si="43"/>
        <v>34.768314576278726</v>
      </c>
      <c r="E120">
        <v>34.592399999999998</v>
      </c>
      <c r="F120" s="29">
        <f t="shared" si="44"/>
        <v>-6.2791245114791616E-3</v>
      </c>
      <c r="G120" s="29">
        <f t="shared" si="34"/>
        <v>-1.2257027555185873E-3</v>
      </c>
      <c r="H120">
        <v>2247.35</v>
      </c>
      <c r="I120">
        <v>2285.37</v>
      </c>
      <c r="J120" s="29">
        <f t="shared" si="42"/>
        <v>1.6917703072507617E-2</v>
      </c>
      <c r="K120">
        <f t="shared" si="41"/>
        <v>3</v>
      </c>
      <c r="L120">
        <f t="shared" si="40"/>
        <v>4</v>
      </c>
    </row>
    <row r="121" spans="1:12">
      <c r="A121" s="1">
        <v>42565</v>
      </c>
      <c r="B121">
        <v>34.54</v>
      </c>
      <c r="C121" s="29">
        <f t="shared" si="35"/>
        <v>-2.8943560057881346E-4</v>
      </c>
      <c r="D121" s="30">
        <f t="shared" si="43"/>
        <v>34.709102067498911</v>
      </c>
      <c r="F121" s="29">
        <f t="shared" si="44"/>
        <v>-4.8719804727318516E-3</v>
      </c>
      <c r="H121">
        <v>2285.37</v>
      </c>
      <c r="I121">
        <v>2293.08</v>
      </c>
      <c r="J121" s="29">
        <f t="shared" si="42"/>
        <v>3.3736331534937047E-3</v>
      </c>
      <c r="K121">
        <f t="shared" si="41"/>
        <v>4</v>
      </c>
      <c r="L121">
        <f t="shared" si="40"/>
        <v>5</v>
      </c>
    </row>
    <row r="122" spans="1:12">
      <c r="A122" s="1">
        <v>42566</v>
      </c>
      <c r="B122">
        <v>34.32</v>
      </c>
      <c r="C122" s="29">
        <f t="shared" si="35"/>
        <v>-6.3694267515923553E-3</v>
      </c>
      <c r="E122">
        <v>34.448099999999997</v>
      </c>
      <c r="G122" s="29">
        <f t="shared" si="34"/>
        <v>-3.71863760265434E-3</v>
      </c>
      <c r="H122">
        <v>2293.08</v>
      </c>
      <c r="I122">
        <v>2263.7800000000002</v>
      </c>
      <c r="J122" s="29">
        <f t="shared" si="42"/>
        <v>-1.2777574266924718E-2</v>
      </c>
      <c r="K122">
        <f t="shared" si="41"/>
        <v>5</v>
      </c>
      <c r="L122">
        <f t="shared" si="40"/>
        <v>1</v>
      </c>
    </row>
    <row r="123" spans="1:12">
      <c r="A123" s="1">
        <v>42569</v>
      </c>
      <c r="B123">
        <v>34</v>
      </c>
      <c r="C123" s="29">
        <f t="shared" si="35"/>
        <v>-9.3240093240093413E-3</v>
      </c>
      <c r="D123" s="30">
        <f t="shared" si="43"/>
        <v>34.236430548463183</v>
      </c>
      <c r="F123" s="29">
        <f t="shared" si="44"/>
        <v>-6.9058177115896013E-3</v>
      </c>
      <c r="H123">
        <v>2263.7800000000002</v>
      </c>
      <c r="I123">
        <v>2249.87</v>
      </c>
      <c r="J123" s="29">
        <f t="shared" si="42"/>
        <v>-6.1445900219987415E-3</v>
      </c>
      <c r="K123">
        <f t="shared" si="41"/>
        <v>1</v>
      </c>
      <c r="L123">
        <f t="shared" si="40"/>
        <v>2</v>
      </c>
    </row>
    <row r="124" spans="1:12">
      <c r="A124" s="1">
        <v>42570</v>
      </c>
      <c r="B124">
        <v>34</v>
      </c>
      <c r="C124" s="29">
        <f t="shared" si="35"/>
        <v>0</v>
      </c>
      <c r="E124">
        <v>34.256300000000003</v>
      </c>
      <c r="G124" s="29">
        <f t="shared" si="34"/>
        <v>-7.4818354580034052E-3</v>
      </c>
      <c r="H124">
        <v>2249.87</v>
      </c>
      <c r="I124">
        <v>2273.7199999999998</v>
      </c>
      <c r="J124" s="29">
        <f t="shared" ref="J124:J130" si="45">+I124/H124-1</f>
        <v>1.0600612479832128E-2</v>
      </c>
      <c r="K124">
        <f t="shared" si="41"/>
        <v>2</v>
      </c>
      <c r="L124">
        <f t="shared" si="40"/>
        <v>3</v>
      </c>
    </row>
    <row r="125" spans="1:12">
      <c r="A125" s="1">
        <v>42571</v>
      </c>
      <c r="B125">
        <v>34.229999999999997</v>
      </c>
      <c r="C125" s="29">
        <f t="shared" si="35"/>
        <v>6.7647058823527839E-3</v>
      </c>
      <c r="E125">
        <v>34.383099999999999</v>
      </c>
      <c r="G125" s="29">
        <f t="shared" ref="G125:G158" si="46">+B125/E125-1</f>
        <v>-4.4527689475353238E-3</v>
      </c>
      <c r="H125">
        <v>2273.7199999999998</v>
      </c>
      <c r="I125">
        <v>2268.54</v>
      </c>
      <c r="J125" s="29">
        <f t="shared" si="45"/>
        <v>-2.2782048801083254E-3</v>
      </c>
      <c r="K125">
        <f t="shared" si="41"/>
        <v>3</v>
      </c>
      <c r="L125">
        <f t="shared" si="40"/>
        <v>4</v>
      </c>
    </row>
    <row r="126" spans="1:12">
      <c r="A126" s="1">
        <v>42572</v>
      </c>
      <c r="B126">
        <v>34.15</v>
      </c>
      <c r="C126" s="29">
        <f t="shared" si="35"/>
        <v>-2.3371311714869281E-3</v>
      </c>
      <c r="D126" s="30">
        <f>+E125*(1+J126)</f>
        <v>34.331416374849027</v>
      </c>
      <c r="F126" s="29">
        <f t="shared" ref="F126:F133" si="47">+B126/D126-1</f>
        <v>-5.2842671233900296E-3</v>
      </c>
      <c r="H126">
        <v>2268.54</v>
      </c>
      <c r="I126">
        <v>2265.13</v>
      </c>
      <c r="J126" s="29">
        <f t="shared" si="45"/>
        <v>-1.5031694393750072E-3</v>
      </c>
      <c r="K126">
        <f t="shared" si="41"/>
        <v>4</v>
      </c>
      <c r="L126">
        <f t="shared" si="40"/>
        <v>5</v>
      </c>
    </row>
    <row r="127" spans="1:12">
      <c r="A127" s="1">
        <v>42573</v>
      </c>
      <c r="B127">
        <v>34</v>
      </c>
      <c r="C127" s="29">
        <f t="shared" si="35"/>
        <v>-4.3923865300146137E-3</v>
      </c>
      <c r="D127" s="30"/>
      <c r="E127">
        <v>34.18</v>
      </c>
      <c r="G127" s="29">
        <f t="shared" si="46"/>
        <v>-5.2662375658280025E-3</v>
      </c>
      <c r="H127">
        <v>2265.13</v>
      </c>
      <c r="I127">
        <v>2250</v>
      </c>
      <c r="J127" s="29">
        <f t="shared" si="45"/>
        <v>-6.6795283272925721E-3</v>
      </c>
      <c r="K127">
        <f t="shared" si="41"/>
        <v>5</v>
      </c>
      <c r="L127">
        <f t="shared" si="40"/>
        <v>1</v>
      </c>
    </row>
    <row r="128" spans="1:12">
      <c r="A128" s="1">
        <v>42576</v>
      </c>
      <c r="B128">
        <v>33.89</v>
      </c>
      <c r="C128" s="29">
        <f t="shared" si="35"/>
        <v>-3.2352941176470029E-3</v>
      </c>
      <c r="D128" s="30">
        <f>+E127*(1+J128)</f>
        <v>34.117564533333329</v>
      </c>
      <c r="F128" s="29">
        <f t="shared" si="47"/>
        <v>-6.6700110762887288E-3</v>
      </c>
      <c r="H128">
        <v>2250</v>
      </c>
      <c r="I128">
        <v>2245.89</v>
      </c>
      <c r="J128" s="29">
        <f t="shared" si="45"/>
        <v>-1.8266666666667541E-3</v>
      </c>
      <c r="K128">
        <f t="shared" si="41"/>
        <v>1</v>
      </c>
      <c r="L128">
        <f t="shared" si="40"/>
        <v>2</v>
      </c>
    </row>
    <row r="129" spans="1:12">
      <c r="A129" s="1">
        <v>42577</v>
      </c>
      <c r="B129">
        <v>34.380000000000003</v>
      </c>
      <c r="C129" s="29">
        <f t="shared" si="35"/>
        <v>1.4458542342874026E-2</v>
      </c>
      <c r="D129" s="30"/>
      <c r="E129">
        <v>34.588799999999999</v>
      </c>
      <c r="G129" s="29">
        <f t="shared" si="46"/>
        <v>-6.0366361365528087E-3</v>
      </c>
      <c r="H129">
        <v>2245.89</v>
      </c>
      <c r="I129">
        <v>2279.5500000000002</v>
      </c>
      <c r="J129" s="29">
        <f t="shared" si="45"/>
        <v>1.4987376941880681E-2</v>
      </c>
      <c r="K129">
        <f t="shared" si="41"/>
        <v>2</v>
      </c>
      <c r="L129">
        <f t="shared" si="40"/>
        <v>3</v>
      </c>
    </row>
    <row r="130" spans="1:12">
      <c r="A130" s="1">
        <v>42578</v>
      </c>
      <c r="B130">
        <v>32.9</v>
      </c>
      <c r="C130" s="29">
        <f t="shared" si="35"/>
        <v>-4.3048283885980365E-2</v>
      </c>
      <c r="D130" s="30">
        <f t="shared" ref="D130:D136" si="48">+E129*(1+J130)</f>
        <v>32.704855621504237</v>
      </c>
      <c r="E130">
        <f>E131/(1+J131)</f>
        <v>33.237734769644916</v>
      </c>
      <c r="F130" s="29">
        <f t="shared" si="47"/>
        <v>5.9668319822041571E-3</v>
      </c>
      <c r="G130" s="29">
        <f t="shared" si="46"/>
        <v>-1.0161184929887601E-2</v>
      </c>
      <c r="H130">
        <v>2279.5500000000002</v>
      </c>
      <c r="I130">
        <v>2155.39</v>
      </c>
      <c r="J130" s="29">
        <f t="shared" si="45"/>
        <v>-5.4466890395034273E-2</v>
      </c>
      <c r="K130">
        <f t="shared" si="41"/>
        <v>3</v>
      </c>
      <c r="L130">
        <f t="shared" si="40"/>
        <v>4</v>
      </c>
    </row>
    <row r="131" spans="1:12">
      <c r="A131" s="1">
        <v>42579</v>
      </c>
      <c r="B131">
        <v>32.869999999999997</v>
      </c>
      <c r="C131" s="29">
        <f t="shared" si="35"/>
        <v>-9.1185410334349015E-4</v>
      </c>
      <c r="D131" s="30">
        <f t="shared" si="48"/>
        <v>32.996400000000001</v>
      </c>
      <c r="E131">
        <v>32.996400000000001</v>
      </c>
      <c r="F131" s="29">
        <f t="shared" si="47"/>
        <v>-3.8307209271315479E-3</v>
      </c>
      <c r="G131" s="29">
        <f t="shared" si="46"/>
        <v>-3.8307209271315479E-3</v>
      </c>
      <c r="H131">
        <v>2155.39</v>
      </c>
      <c r="I131">
        <v>2139.7399999999998</v>
      </c>
      <c r="J131" s="29">
        <f t="shared" ref="J131:J175" si="49">+I131/H131-1</f>
        <v>-7.260866942873534E-3</v>
      </c>
      <c r="K131">
        <f t="shared" si="41"/>
        <v>4</v>
      </c>
      <c r="L131">
        <f t="shared" si="40"/>
        <v>5</v>
      </c>
    </row>
    <row r="132" spans="1:12">
      <c r="A132" s="1">
        <v>42580</v>
      </c>
      <c r="B132">
        <v>32.75</v>
      </c>
      <c r="C132" s="29">
        <f t="shared" si="35"/>
        <v>-3.6507453605110207E-3</v>
      </c>
      <c r="D132" s="30">
        <f t="shared" si="48"/>
        <v>32.729158366904393</v>
      </c>
      <c r="E132">
        <v>32.994700000000002</v>
      </c>
      <c r="F132" s="29">
        <f t="shared" si="47"/>
        <v>6.3679098808355761E-4</v>
      </c>
      <c r="G132" s="29">
        <f t="shared" si="46"/>
        <v>-7.4163426247246811E-3</v>
      </c>
      <c r="H132">
        <v>2139.7399999999998</v>
      </c>
      <c r="I132">
        <v>2122.41</v>
      </c>
      <c r="J132" s="29">
        <f t="shared" si="49"/>
        <v>-8.0991148457288942E-3</v>
      </c>
      <c r="K132">
        <f t="shared" si="41"/>
        <v>5</v>
      </c>
      <c r="L132">
        <f t="shared" si="40"/>
        <v>1</v>
      </c>
    </row>
    <row r="133" spans="1:12">
      <c r="A133" s="1">
        <v>42583</v>
      </c>
      <c r="B133">
        <v>32.07</v>
      </c>
      <c r="C133" s="29">
        <f t="shared" si="35"/>
        <v>-2.0763358778625896E-2</v>
      </c>
      <c r="D133" s="30">
        <f t="shared" si="48"/>
        <v>32.633569548767674</v>
      </c>
      <c r="E133">
        <v>32.293900000000001</v>
      </c>
      <c r="F133" s="29">
        <f t="shared" si="47"/>
        <v>-1.7269626233363033E-2</v>
      </c>
      <c r="G133" s="29">
        <f t="shared" si="46"/>
        <v>-6.9331979104413355E-3</v>
      </c>
      <c r="H133">
        <v>2122.41</v>
      </c>
      <c r="I133">
        <v>2099.1799999999998</v>
      </c>
      <c r="J133" s="29">
        <f t="shared" si="49"/>
        <v>-1.0945104857214227E-2</v>
      </c>
      <c r="K133">
        <f t="shared" si="41"/>
        <v>1</v>
      </c>
      <c r="L133">
        <f t="shared" si="40"/>
        <v>2</v>
      </c>
    </row>
    <row r="134" spans="1:12">
      <c r="A134" s="1">
        <v>42584</v>
      </c>
      <c r="B134">
        <v>32.299999999999997</v>
      </c>
      <c r="C134" s="29">
        <f t="shared" si="35"/>
        <v>7.1718116619892136E-3</v>
      </c>
      <c r="D134" s="30">
        <f t="shared" si="48"/>
        <v>32.509738287807622</v>
      </c>
      <c r="E134">
        <v>32.558799999999998</v>
      </c>
      <c r="F134" s="29">
        <f>+B134/D134-1</f>
        <v>-6.4515526378839949E-3</v>
      </c>
      <c r="G134" s="29">
        <f t="shared" si="46"/>
        <v>-7.9486958978832734E-3</v>
      </c>
      <c r="H134">
        <v>2099.1799999999998</v>
      </c>
      <c r="I134">
        <v>2113.21</v>
      </c>
      <c r="J134" s="29">
        <f t="shared" si="49"/>
        <v>6.6835621528407163E-3</v>
      </c>
      <c r="K134">
        <f t="shared" ref="K134:K139" si="50">WEEKDAY(A134,2)</f>
        <v>2</v>
      </c>
      <c r="L134">
        <f t="shared" si="40"/>
        <v>3</v>
      </c>
    </row>
    <row r="135" spans="1:12">
      <c r="A135" s="1">
        <v>42585</v>
      </c>
      <c r="B135">
        <v>32.520000000000003</v>
      </c>
      <c r="C135" s="29">
        <f t="shared" si="35"/>
        <v>6.8111455108361696E-3</v>
      </c>
      <c r="D135" s="30">
        <f t="shared" si="48"/>
        <v>32.483304370128849</v>
      </c>
      <c r="E135">
        <v>32.7453</v>
      </c>
      <c r="F135" s="29">
        <f>+B135/D135-1</f>
        <v>1.1296766318176221E-3</v>
      </c>
      <c r="G135" s="29">
        <f t="shared" si="46"/>
        <v>-6.8803767258200921E-3</v>
      </c>
      <c r="H135">
        <v>2113.21</v>
      </c>
      <c r="I135">
        <v>2108.31</v>
      </c>
      <c r="J135" s="29">
        <f t="shared" si="49"/>
        <v>-2.3187473085969357E-3</v>
      </c>
      <c r="K135">
        <f t="shared" si="50"/>
        <v>3</v>
      </c>
      <c r="L135">
        <f t="shared" si="40"/>
        <v>4</v>
      </c>
    </row>
    <row r="136" spans="1:12">
      <c r="A136" s="1">
        <v>42586</v>
      </c>
      <c r="B136">
        <v>32.770000000000003</v>
      </c>
      <c r="C136" s="29">
        <f t="shared" si="35"/>
        <v>7.6875768757687091E-3</v>
      </c>
      <c r="D136" s="30">
        <f t="shared" si="48"/>
        <v>33.076743052492283</v>
      </c>
      <c r="F136" s="29">
        <f>+B136/D136-1</f>
        <v>-9.2736776412805089E-3</v>
      </c>
      <c r="H136">
        <v>2108.31</v>
      </c>
      <c r="I136">
        <v>2129.65</v>
      </c>
      <c r="J136" s="29">
        <f t="shared" si="49"/>
        <v>1.012185115092179E-2</v>
      </c>
      <c r="K136">
        <f t="shared" si="50"/>
        <v>4</v>
      </c>
      <c r="L136">
        <f>K137</f>
        <v>5</v>
      </c>
    </row>
    <row r="137" spans="1:12">
      <c r="A137" s="1">
        <v>42587</v>
      </c>
      <c r="B137">
        <v>32.56</v>
      </c>
      <c r="C137" s="29">
        <f t="shared" ref="C137:C157" si="51">B137/B136-1</f>
        <v>-6.4083002746414541E-3</v>
      </c>
      <c r="D137" s="30"/>
      <c r="E137">
        <v>32.757100000000001</v>
      </c>
      <c r="G137" s="29">
        <f t="shared" si="46"/>
        <v>-6.0170161583289472E-3</v>
      </c>
      <c r="H137">
        <v>2129.65</v>
      </c>
      <c r="I137">
        <v>2109.0500000000002</v>
      </c>
      <c r="J137" s="29">
        <f t="shared" si="49"/>
        <v>-9.6729509543821424E-3</v>
      </c>
      <c r="K137">
        <f t="shared" si="50"/>
        <v>5</v>
      </c>
      <c r="L137">
        <f>K138</f>
        <v>1</v>
      </c>
    </row>
    <row r="138" spans="1:12">
      <c r="A138" s="1">
        <v>42590</v>
      </c>
      <c r="B138">
        <v>32.93</v>
      </c>
      <c r="C138" s="29">
        <f t="shared" si="51"/>
        <v>1.1363636363636243E-2</v>
      </c>
      <c r="E138">
        <v>33.071899999999999</v>
      </c>
      <c r="G138" s="29">
        <f t="shared" si="46"/>
        <v>-4.2906515803445844E-3</v>
      </c>
      <c r="H138">
        <v>2109.0500000000002</v>
      </c>
      <c r="I138">
        <v>2130.59</v>
      </c>
      <c r="J138" s="29">
        <f t="shared" si="49"/>
        <v>1.0213129133970211E-2</v>
      </c>
      <c r="K138">
        <f t="shared" si="50"/>
        <v>1</v>
      </c>
      <c r="L138">
        <f>K139</f>
        <v>2</v>
      </c>
    </row>
    <row r="139" spans="1:12">
      <c r="A139" s="1">
        <v>42591</v>
      </c>
      <c r="B139">
        <v>33.200000000000003</v>
      </c>
      <c r="C139" s="29">
        <f t="shared" si="51"/>
        <v>8.1992104464014837E-3</v>
      </c>
      <c r="D139" s="30">
        <f>+E138*(1+J139)</f>
        <v>33.443040918243298</v>
      </c>
      <c r="E139">
        <v>33.443800000000003</v>
      </c>
      <c r="F139" s="29">
        <f>+B139/D139-1</f>
        <v>-7.267309179133763E-3</v>
      </c>
      <c r="G139" s="29">
        <f t="shared" si="46"/>
        <v>-7.2898414653836952E-3</v>
      </c>
      <c r="H139">
        <v>2130.59</v>
      </c>
      <c r="I139">
        <v>2154.5</v>
      </c>
      <c r="J139" s="29">
        <f t="shared" si="49"/>
        <v>1.1222243603884241E-2</v>
      </c>
      <c r="K139">
        <f t="shared" si="50"/>
        <v>2</v>
      </c>
      <c r="L139">
        <f>K140</f>
        <v>3</v>
      </c>
    </row>
    <row r="140" spans="1:12">
      <c r="A140" s="1">
        <v>42592</v>
      </c>
      <c r="B140">
        <v>33.11</v>
      </c>
      <c r="C140" s="29">
        <f t="shared" si="51"/>
        <v>-2.7108433734940318E-3</v>
      </c>
      <c r="D140" s="30">
        <f>+E139*(1+J140)</f>
        <v>33.172151589695986</v>
      </c>
      <c r="F140" s="29">
        <f>+B140/D140-1</f>
        <v>-1.8736074302545536E-3</v>
      </c>
      <c r="G140" s="29"/>
      <c r="H140">
        <v>2154.5</v>
      </c>
      <c r="I140">
        <v>2137</v>
      </c>
      <c r="J140" s="29">
        <f t="shared" si="49"/>
        <v>-8.1225342306799897E-3</v>
      </c>
      <c r="K140">
        <f>WEEKDAY(A140,2)</f>
        <v>3</v>
      </c>
      <c r="L140">
        <f>K141</f>
        <v>4</v>
      </c>
    </row>
    <row r="141" spans="1:12">
      <c r="A141" s="1">
        <v>42593</v>
      </c>
      <c r="B141">
        <v>32.770000000000003</v>
      </c>
      <c r="C141" s="29">
        <f t="shared" si="51"/>
        <v>-1.0268800966475311E-2</v>
      </c>
      <c r="D141" s="30">
        <f t="shared" ref="D141:D144" si="52">+E140*(1+J141)</f>
        <v>0</v>
      </c>
      <c r="E141">
        <v>32.845799999999997</v>
      </c>
      <c r="F141" s="29"/>
      <c r="G141" s="29">
        <f t="shared" si="46"/>
        <v>-2.3077531982778066E-3</v>
      </c>
      <c r="H141">
        <v>2137</v>
      </c>
      <c r="I141">
        <v>2103.4</v>
      </c>
      <c r="J141" s="29">
        <f t="shared" si="49"/>
        <v>-1.5722976134768363E-2</v>
      </c>
      <c r="K141">
        <f t="shared" ref="K141:K148" si="53">WEEKDAY(A141,2)</f>
        <v>4</v>
      </c>
      <c r="L141">
        <f t="shared" ref="L141:L148" si="54">K142</f>
        <v>5</v>
      </c>
    </row>
    <row r="142" spans="1:12">
      <c r="A142" s="1">
        <v>42594</v>
      </c>
      <c r="B142">
        <v>33.11</v>
      </c>
      <c r="C142" s="29">
        <f t="shared" si="51"/>
        <v>1.0375343301800344E-2</v>
      </c>
      <c r="D142" s="30">
        <f t="shared" si="52"/>
        <v>33.164982348578484</v>
      </c>
      <c r="E142">
        <v>33.159300000000002</v>
      </c>
      <c r="F142" s="29">
        <f t="shared" ref="F142:F150" si="55">+B142/D142-1</f>
        <v>-1.6578434446488099E-3</v>
      </c>
      <c r="G142" s="29">
        <f t="shared" si="46"/>
        <v>-1.4867623864195378E-3</v>
      </c>
      <c r="H142">
        <v>2103.4</v>
      </c>
      <c r="I142">
        <v>2123.84</v>
      </c>
      <c r="J142" s="29">
        <f t="shared" si="49"/>
        <v>9.7176000760672565E-3</v>
      </c>
      <c r="K142">
        <f t="shared" si="53"/>
        <v>5</v>
      </c>
      <c r="L142">
        <f t="shared" si="54"/>
        <v>1</v>
      </c>
    </row>
    <row r="143" spans="1:12">
      <c r="A143" s="1">
        <v>42597</v>
      </c>
      <c r="B143">
        <v>34.380000000000003</v>
      </c>
      <c r="C143" s="29">
        <f t="shared" si="51"/>
        <v>3.8356991845364119E-2</v>
      </c>
      <c r="D143" s="30">
        <f t="shared" si="52"/>
        <v>34.242366822830348</v>
      </c>
      <c r="E143">
        <v>34.263399999999997</v>
      </c>
      <c r="F143" s="29">
        <f t="shared" si="55"/>
        <v>4.0193827103647273E-3</v>
      </c>
      <c r="G143" s="29">
        <f t="shared" si="46"/>
        <v>3.4030481505047394E-3</v>
      </c>
      <c r="H143">
        <v>2123.84</v>
      </c>
      <c r="I143">
        <v>2193.21</v>
      </c>
      <c r="J143" s="29">
        <f t="shared" si="49"/>
        <v>3.2662535784239832E-2</v>
      </c>
      <c r="K143">
        <f t="shared" si="53"/>
        <v>1</v>
      </c>
      <c r="L143">
        <f t="shared" si="54"/>
        <v>2</v>
      </c>
    </row>
    <row r="144" spans="1:12">
      <c r="A144" s="1">
        <v>42598</v>
      </c>
      <c r="B144">
        <v>34.25</v>
      </c>
      <c r="C144" s="29">
        <f t="shared" si="51"/>
        <v>-3.7812681791740133E-3</v>
      </c>
      <c r="D144" s="30">
        <f t="shared" si="52"/>
        <v>34.38666144144883</v>
      </c>
      <c r="E144">
        <v>34.260899999999999</v>
      </c>
      <c r="F144" s="29">
        <f t="shared" si="55"/>
        <v>-3.9742573346798205E-3</v>
      </c>
      <c r="G144" s="29">
        <f t="shared" si="46"/>
        <v>-3.181469255040259E-4</v>
      </c>
      <c r="H144">
        <v>2193.21</v>
      </c>
      <c r="I144">
        <v>2201.1</v>
      </c>
      <c r="J144" s="29">
        <f t="shared" si="49"/>
        <v>3.5974667268523497E-3</v>
      </c>
      <c r="K144">
        <f t="shared" si="53"/>
        <v>2</v>
      </c>
      <c r="L144">
        <f t="shared" si="54"/>
        <v>3</v>
      </c>
    </row>
    <row r="145" spans="1:12">
      <c r="A145" s="1">
        <v>42599</v>
      </c>
      <c r="B145">
        <v>34.200000000000003</v>
      </c>
      <c r="C145" s="29">
        <f t="shared" si="51"/>
        <v>-1.4598540145984717E-3</v>
      </c>
      <c r="D145" s="30">
        <f t="shared" ref="D145:D157" si="56">+E144*(1+J145)</f>
        <v>34.371414011176228</v>
      </c>
      <c r="E145">
        <v>34.365000000000002</v>
      </c>
      <c r="F145" s="29">
        <f t="shared" si="55"/>
        <v>-4.9871096696949557E-3</v>
      </c>
      <c r="G145" s="29">
        <f t="shared" si="46"/>
        <v>-4.8013967699693794E-3</v>
      </c>
      <c r="H145">
        <v>2201.1</v>
      </c>
      <c r="I145">
        <v>2208.1999999999998</v>
      </c>
      <c r="J145" s="29">
        <f t="shared" si="49"/>
        <v>3.2256598973239292E-3</v>
      </c>
      <c r="K145">
        <f t="shared" si="53"/>
        <v>3</v>
      </c>
      <c r="L145">
        <f t="shared" si="54"/>
        <v>4</v>
      </c>
    </row>
    <row r="146" spans="1:12">
      <c r="A146" s="1">
        <v>42600</v>
      </c>
      <c r="B146">
        <v>34.19</v>
      </c>
      <c r="C146" s="29">
        <f t="shared" si="51"/>
        <v>-2.923976608188994E-4</v>
      </c>
      <c r="D146" s="30">
        <f t="shared" si="56"/>
        <v>34.262132211756189</v>
      </c>
      <c r="E146">
        <v>34.326300000000003</v>
      </c>
      <c r="F146" s="29">
        <f t="shared" si="55"/>
        <v>-2.1053042265548605E-3</v>
      </c>
      <c r="G146" s="29">
        <f t="shared" si="46"/>
        <v>-3.9707163312097116E-3</v>
      </c>
      <c r="H146">
        <v>2208.1999999999998</v>
      </c>
      <c r="I146">
        <v>2201.59</v>
      </c>
      <c r="J146" s="29">
        <f t="shared" si="49"/>
        <v>-2.9933882800469158E-3</v>
      </c>
      <c r="K146">
        <f t="shared" si="53"/>
        <v>4</v>
      </c>
      <c r="L146">
        <f t="shared" si="54"/>
        <v>5</v>
      </c>
    </row>
    <row r="147" spans="1:12">
      <c r="A147" s="1">
        <v>42601</v>
      </c>
      <c r="B147">
        <v>34</v>
      </c>
      <c r="C147" s="29">
        <f t="shared" si="51"/>
        <v>-5.55718046212339E-3</v>
      </c>
      <c r="D147" s="30">
        <f t="shared" si="56"/>
        <v>34.372607037640975</v>
      </c>
      <c r="E147">
        <v>34.166800000000002</v>
      </c>
      <c r="F147" s="29">
        <f t="shared" si="55"/>
        <v>-1.0840232084605606E-2</v>
      </c>
      <c r="G147" s="29">
        <f t="shared" si="46"/>
        <v>-4.881932168069647E-3</v>
      </c>
      <c r="H147">
        <v>2201.59</v>
      </c>
      <c r="I147">
        <v>2204.56</v>
      </c>
      <c r="J147" s="29">
        <f t="shared" si="49"/>
        <v>1.3490250228243017E-3</v>
      </c>
      <c r="K147">
        <f t="shared" si="53"/>
        <v>5</v>
      </c>
      <c r="L147">
        <f t="shared" si="54"/>
        <v>1</v>
      </c>
    </row>
    <row r="148" spans="1:12">
      <c r="A148" s="1">
        <v>42604</v>
      </c>
      <c r="B148">
        <v>33.54</v>
      </c>
      <c r="C148" s="29">
        <f t="shared" si="51"/>
        <v>-1.3529411764705901E-2</v>
      </c>
      <c r="D148" s="30">
        <f t="shared" si="56"/>
        <v>33.590885401168492</v>
      </c>
      <c r="E148">
        <v>33.730899999999998</v>
      </c>
      <c r="F148" s="29">
        <f t="shared" si="55"/>
        <v>-1.5148573954149036E-3</v>
      </c>
      <c r="G148" s="29">
        <f t="shared" si="46"/>
        <v>-5.6594991535950934E-3</v>
      </c>
      <c r="H148">
        <v>2204.56</v>
      </c>
      <c r="I148">
        <v>2167.4</v>
      </c>
      <c r="J148" s="29">
        <f t="shared" si="49"/>
        <v>-1.6855971259571056E-2</v>
      </c>
      <c r="K148">
        <f t="shared" si="53"/>
        <v>1</v>
      </c>
      <c r="L148">
        <f t="shared" si="54"/>
        <v>2</v>
      </c>
    </row>
    <row r="149" spans="1:12">
      <c r="A149" s="1">
        <v>42605</v>
      </c>
      <c r="B149">
        <v>33.61</v>
      </c>
      <c r="C149" s="29">
        <f t="shared" si="51"/>
        <v>2.0870602265952165E-3</v>
      </c>
      <c r="D149" s="30">
        <f t="shared" si="56"/>
        <v>33.836104800221456</v>
      </c>
      <c r="E149" s="31">
        <f>+D150/(1+J150)</f>
        <v>33.512394750407125</v>
      </c>
      <c r="F149" s="29">
        <f t="shared" si="55"/>
        <v>-6.6823531123468838E-3</v>
      </c>
      <c r="G149" s="29">
        <f t="shared" si="46"/>
        <v>2.9125119323705206E-3</v>
      </c>
      <c r="H149">
        <v>2167.4</v>
      </c>
      <c r="I149">
        <v>2174.16</v>
      </c>
      <c r="J149" s="29">
        <f t="shared" si="49"/>
        <v>3.1189443572943176E-3</v>
      </c>
      <c r="K149">
        <f t="shared" ref="K149:K150" si="57">WEEKDAY(A149,2)</f>
        <v>2</v>
      </c>
      <c r="L149">
        <f t="shared" ref="L149:L150" si="58">K150</f>
        <v>3</v>
      </c>
    </row>
    <row r="150" spans="1:12">
      <c r="A150" s="1">
        <v>42606</v>
      </c>
      <c r="B150">
        <v>33.619999999999997</v>
      </c>
      <c r="C150" s="29">
        <f t="shared" si="51"/>
        <v>2.975304968759751E-4</v>
      </c>
      <c r="D150" s="38">
        <v>33.79</v>
      </c>
      <c r="E150">
        <v>33.792900000000003</v>
      </c>
      <c r="F150" s="42">
        <f t="shared" si="55"/>
        <v>-5.0310742823320709E-3</v>
      </c>
      <c r="G150" s="29">
        <f t="shared" si="46"/>
        <v>-5.1164593746024778E-3</v>
      </c>
      <c r="H150">
        <v>2174.16</v>
      </c>
      <c r="I150">
        <v>2192.17</v>
      </c>
      <c r="J150" s="29">
        <f t="shared" si="49"/>
        <v>8.2836589763404245E-3</v>
      </c>
      <c r="K150">
        <f t="shared" si="57"/>
        <v>3</v>
      </c>
      <c r="L150">
        <f t="shared" si="58"/>
        <v>4</v>
      </c>
    </row>
    <row r="151" spans="1:12">
      <c r="A151" s="1">
        <v>42607</v>
      </c>
      <c r="B151">
        <v>33.380000000000003</v>
      </c>
      <c r="C151" s="29">
        <f t="shared" si="51"/>
        <v>-7.1386079714453876E-3</v>
      </c>
      <c r="D151" s="30">
        <f t="shared" si="56"/>
        <v>33.615470202584653</v>
      </c>
      <c r="E151">
        <v>33.584600000000002</v>
      </c>
      <c r="F151" s="79">
        <f>+B151/D151-1</f>
        <v>-7.0048165670621998E-3</v>
      </c>
      <c r="G151" s="29">
        <f t="shared" si="46"/>
        <v>-6.092077916664107E-3</v>
      </c>
      <c r="H151">
        <v>2192.17</v>
      </c>
      <c r="I151">
        <v>2180.66</v>
      </c>
      <c r="J151" s="29">
        <f t="shared" si="49"/>
        <v>-5.2505052071692981E-3</v>
      </c>
      <c r="K151">
        <f t="shared" ref="K151:K162" si="59">WEEKDAY(A151,2)</f>
        <v>4</v>
      </c>
      <c r="L151">
        <f t="shared" ref="L151:L162" si="60">K152</f>
        <v>5</v>
      </c>
    </row>
    <row r="152" spans="1:12">
      <c r="A152" s="1">
        <v>42608</v>
      </c>
      <c r="B152">
        <v>33.369999999999997</v>
      </c>
      <c r="C152" s="29">
        <f t="shared" si="51"/>
        <v>-2.9958058717804992E-4</v>
      </c>
      <c r="D152" s="30">
        <f t="shared" si="56"/>
        <v>33.724596154375284</v>
      </c>
      <c r="E152">
        <v>33.604900000000001</v>
      </c>
      <c r="F152" s="79">
        <f>+B152/D152-1</f>
        <v>-1.0514467030297792E-2</v>
      </c>
      <c r="G152" s="29">
        <f t="shared" si="46"/>
        <v>-6.9900520459814652E-3</v>
      </c>
      <c r="H152">
        <v>2180.66</v>
      </c>
      <c r="I152">
        <v>2189.75</v>
      </c>
      <c r="J152" s="29">
        <f t="shared" si="49"/>
        <v>4.1684627589813061E-3</v>
      </c>
      <c r="K152">
        <f t="shared" si="59"/>
        <v>5</v>
      </c>
      <c r="L152">
        <f t="shared" si="60"/>
        <v>1</v>
      </c>
    </row>
    <row r="153" spans="1:12">
      <c r="A153" s="1">
        <v>42611</v>
      </c>
      <c r="B153">
        <v>33.619999999999997</v>
      </c>
      <c r="C153" s="29">
        <f t="shared" si="51"/>
        <v>7.4917590650285248E-3</v>
      </c>
      <c r="D153" s="30">
        <f t="shared" si="56"/>
        <v>33.657845270007989</v>
      </c>
      <c r="F153" s="79">
        <f>+B153/D153-1</f>
        <v>-1.1244115511374053E-3</v>
      </c>
      <c r="G153" s="29"/>
      <c r="H153">
        <v>2189.75</v>
      </c>
      <c r="I153">
        <v>2193.1999999999998</v>
      </c>
      <c r="J153" s="29">
        <f t="shared" si="49"/>
        <v>1.5755223198994361E-3</v>
      </c>
      <c r="K153">
        <f t="shared" si="59"/>
        <v>1</v>
      </c>
      <c r="L153">
        <f t="shared" si="60"/>
        <v>2</v>
      </c>
    </row>
    <row r="154" spans="1:12">
      <c r="A154" s="1">
        <v>42612</v>
      </c>
      <c r="B154">
        <v>33.51</v>
      </c>
      <c r="C154" s="29">
        <f t="shared" si="51"/>
        <v>-3.2718619869125387E-3</v>
      </c>
      <c r="D154" s="30"/>
      <c r="E154">
        <v>33.686599999999999</v>
      </c>
      <c r="G154" s="29">
        <f t="shared" si="46"/>
        <v>-5.2424406143689595E-3</v>
      </c>
      <c r="H154">
        <v>2193.1999999999998</v>
      </c>
      <c r="I154">
        <v>2195.5300000000002</v>
      </c>
      <c r="J154" s="29">
        <f t="shared" si="49"/>
        <v>1.0623746124385214E-3</v>
      </c>
      <c r="K154">
        <f t="shared" si="59"/>
        <v>2</v>
      </c>
      <c r="L154">
        <f t="shared" si="60"/>
        <v>3</v>
      </c>
    </row>
    <row r="155" spans="1:12">
      <c r="A155" s="1">
        <v>42613</v>
      </c>
      <c r="B155">
        <v>33.46</v>
      </c>
      <c r="C155" s="29">
        <f t="shared" si="51"/>
        <v>-1.4920919128617038E-3</v>
      </c>
      <c r="D155" s="30">
        <f t="shared" si="56"/>
        <v>33.628755888555382</v>
      </c>
      <c r="E155">
        <v>33.689700000000002</v>
      </c>
      <c r="F155" s="79">
        <f>+B155/D155-1</f>
        <v>-5.0182019553335344E-3</v>
      </c>
      <c r="G155" s="29">
        <f t="shared" si="46"/>
        <v>-6.818107611525237E-3</v>
      </c>
      <c r="H155">
        <v>2195.5300000000002</v>
      </c>
      <c r="I155">
        <v>2191.7600000000002</v>
      </c>
      <c r="J155" s="29">
        <f t="shared" si="49"/>
        <v>-1.7171252499396106E-3</v>
      </c>
      <c r="K155">
        <f t="shared" si="59"/>
        <v>3</v>
      </c>
      <c r="L155">
        <f t="shared" si="60"/>
        <v>4</v>
      </c>
    </row>
    <row r="156" spans="1:12">
      <c r="A156" s="1">
        <v>42614</v>
      </c>
      <c r="B156">
        <v>33.24</v>
      </c>
      <c r="C156" s="29">
        <f t="shared" si="51"/>
        <v>-6.5750149432157734E-3</v>
      </c>
      <c r="D156" s="30">
        <f t="shared" si="56"/>
        <v>33.52937972268861</v>
      </c>
      <c r="E156" s="31">
        <v>33.53</v>
      </c>
      <c r="F156" s="79">
        <f>+B156/D156-1</f>
        <v>-8.6306315560258362E-3</v>
      </c>
      <c r="G156" s="29">
        <f t="shared" si="46"/>
        <v>-8.6489710706829648E-3</v>
      </c>
      <c r="H156">
        <v>2191.7600000000002</v>
      </c>
      <c r="I156">
        <v>2181.33</v>
      </c>
      <c r="J156" s="29">
        <f t="shared" si="49"/>
        <v>-4.7587327079608999E-3</v>
      </c>
      <c r="K156">
        <f t="shared" si="59"/>
        <v>4</v>
      </c>
      <c r="L156">
        <f t="shared" si="60"/>
        <v>5</v>
      </c>
    </row>
    <row r="157" spans="1:12">
      <c r="A157" s="1">
        <v>42615</v>
      </c>
      <c r="B157">
        <v>33.15</v>
      </c>
      <c r="C157" s="29">
        <f t="shared" si="51"/>
        <v>-2.7075812274369726E-3</v>
      </c>
      <c r="D157" s="38">
        <f t="shared" si="56"/>
        <v>33.369061902600713</v>
      </c>
      <c r="E157">
        <v>33.3232</v>
      </c>
      <c r="F157" s="79">
        <f>+B157/D157-1</f>
        <v>-6.5648205286717998E-3</v>
      </c>
      <c r="G157" s="29">
        <f t="shared" si="46"/>
        <v>-5.1975800643395687E-3</v>
      </c>
      <c r="H157">
        <v>2181.33</v>
      </c>
      <c r="I157">
        <v>2170.86</v>
      </c>
      <c r="J157" s="29">
        <f t="shared" si="49"/>
        <v>-4.7998239606110715E-3</v>
      </c>
      <c r="K157">
        <f t="shared" si="59"/>
        <v>5</v>
      </c>
      <c r="L157">
        <f t="shared" si="60"/>
        <v>1</v>
      </c>
    </row>
    <row r="158" spans="1:12">
      <c r="A158" s="1">
        <v>42618</v>
      </c>
      <c r="B158">
        <v>33.15</v>
      </c>
      <c r="C158" s="29">
        <f t="shared" ref="C158:C175" si="61">B158/B157-1</f>
        <v>0</v>
      </c>
      <c r="D158" s="38">
        <f t="shared" ref="D158:D162" si="62">+E157*(1+J158)</f>
        <v>33.504793219277154</v>
      </c>
      <c r="E158">
        <v>33.5</v>
      </c>
      <c r="F158" s="79">
        <f>+B158/D158-1</f>
        <v>-1.0589327233126222E-2</v>
      </c>
      <c r="G158" s="29">
        <f t="shared" si="46"/>
        <v>-1.0447761194029903E-2</v>
      </c>
      <c r="H158">
        <v>2170.86</v>
      </c>
      <c r="I158">
        <v>2182.69</v>
      </c>
      <c r="J158" s="29">
        <f t="shared" si="49"/>
        <v>5.4494532120910044E-3</v>
      </c>
      <c r="K158">
        <f t="shared" si="59"/>
        <v>1</v>
      </c>
      <c r="L158">
        <f t="shared" si="60"/>
        <v>2</v>
      </c>
    </row>
    <row r="159" spans="1:12">
      <c r="A159" s="1">
        <v>42619</v>
      </c>
      <c r="B159">
        <v>33.799999999999997</v>
      </c>
      <c r="C159" s="29">
        <f t="shared" si="61"/>
        <v>1.9607843137254832E-2</v>
      </c>
      <c r="D159" s="38">
        <f t="shared" si="62"/>
        <v>34.116223559002883</v>
      </c>
      <c r="E159">
        <v>34.087899999999998</v>
      </c>
      <c r="F159" s="79">
        <f t="shared" ref="F159" si="63">+B159/D159-1</f>
        <v>-9.2690082903222892E-3</v>
      </c>
      <c r="G159" s="29">
        <f t="shared" ref="G159:G162" si="64">+B159/E159-1</f>
        <v>-8.4458121503524497E-3</v>
      </c>
      <c r="H159">
        <v>2182.69</v>
      </c>
      <c r="I159">
        <v>2222.84</v>
      </c>
      <c r="J159" s="29">
        <f t="shared" si="49"/>
        <v>1.8394733104563743E-2</v>
      </c>
      <c r="K159">
        <f t="shared" si="59"/>
        <v>2</v>
      </c>
      <c r="L159">
        <f t="shared" si="60"/>
        <v>3</v>
      </c>
    </row>
    <row r="160" spans="1:12">
      <c r="A160" s="1">
        <v>42620</v>
      </c>
      <c r="B160">
        <v>33.68</v>
      </c>
      <c r="C160" s="29">
        <f t="shared" si="61"/>
        <v>-3.5502958579880506E-3</v>
      </c>
      <c r="D160" s="38">
        <f t="shared" si="62"/>
        <v>33.922432201597957</v>
      </c>
      <c r="E160">
        <v>33.933500000000002</v>
      </c>
      <c r="F160" s="79">
        <f>+B160/D160-1</f>
        <v>-7.1466633099066534E-3</v>
      </c>
      <c r="G160" s="29">
        <f t="shared" si="64"/>
        <v>-7.470493759853869E-3</v>
      </c>
      <c r="H160">
        <v>2222.84</v>
      </c>
      <c r="I160">
        <v>2212.0500000000002</v>
      </c>
      <c r="J160" s="29">
        <f t="shared" si="49"/>
        <v>-4.8541505461481282E-3</v>
      </c>
      <c r="K160">
        <f t="shared" si="59"/>
        <v>3</v>
      </c>
      <c r="L160">
        <f t="shared" si="60"/>
        <v>4</v>
      </c>
    </row>
    <row r="161" spans="1:12">
      <c r="A161" s="1">
        <v>42621</v>
      </c>
      <c r="B161">
        <v>33.770000000000003</v>
      </c>
      <c r="C161" s="29">
        <f t="shared" si="61"/>
        <v>2.6722090261284137E-3</v>
      </c>
      <c r="D161" s="38">
        <f t="shared" si="62"/>
        <v>34.108686171198663</v>
      </c>
      <c r="E161">
        <v>34.11</v>
      </c>
      <c r="F161" s="79">
        <f>+B161/D161-1</f>
        <v>-9.9296164472217896E-3</v>
      </c>
      <c r="G161" s="29">
        <f t="shared" si="64"/>
        <v>-9.9677513925533479E-3</v>
      </c>
      <c r="H161">
        <v>2212.0500000000002</v>
      </c>
      <c r="I161">
        <v>2223.4699999999998</v>
      </c>
      <c r="J161" s="29">
        <f t="shared" si="49"/>
        <v>5.1626319477406923E-3</v>
      </c>
      <c r="K161">
        <f t="shared" si="59"/>
        <v>4</v>
      </c>
      <c r="L161">
        <f t="shared" si="60"/>
        <v>5</v>
      </c>
    </row>
    <row r="162" spans="1:12">
      <c r="A162" s="1">
        <v>42622</v>
      </c>
      <c r="B162">
        <v>32.799999999999997</v>
      </c>
      <c r="C162" s="29">
        <f t="shared" si="61"/>
        <v>-2.872371927746542E-2</v>
      </c>
      <c r="D162" s="38">
        <f t="shared" si="62"/>
        <v>33.795511835104591</v>
      </c>
      <c r="E162">
        <v>33.185499999999998</v>
      </c>
      <c r="F162" s="79">
        <f>+B162/D162-1</f>
        <v>-2.9456924338412294E-2</v>
      </c>
      <c r="G162" s="29">
        <f t="shared" si="64"/>
        <v>-1.1616519262931058E-2</v>
      </c>
      <c r="H162">
        <v>2223.4699999999998</v>
      </c>
      <c r="I162">
        <v>2202.9699999999998</v>
      </c>
      <c r="J162" s="29">
        <f t="shared" si="49"/>
        <v>-9.2198230693465444E-3</v>
      </c>
      <c r="K162">
        <f t="shared" si="59"/>
        <v>5</v>
      </c>
      <c r="L162">
        <f t="shared" si="60"/>
        <v>1</v>
      </c>
    </row>
    <row r="163" spans="1:12">
      <c r="A163" s="1">
        <v>42625</v>
      </c>
      <c r="B163">
        <v>32.5</v>
      </c>
      <c r="C163" s="29">
        <f t="shared" si="61"/>
        <v>-9.1463414634145312E-3</v>
      </c>
      <c r="D163" s="38">
        <f>+E162*(1+J163)</f>
        <v>32.320676804495747</v>
      </c>
      <c r="F163" s="79">
        <f>+B163/D163-1</f>
        <v>5.5482500131094348E-3</v>
      </c>
      <c r="G163" s="29"/>
      <c r="H163">
        <v>2202.9699999999998</v>
      </c>
      <c r="I163">
        <v>2145.56</v>
      </c>
      <c r="J163" s="29">
        <f t="shared" si="49"/>
        <v>-2.6060273176666038E-2</v>
      </c>
      <c r="K163">
        <f t="shared" ref="K163" si="65">WEEKDAY(A163,2)</f>
        <v>1</v>
      </c>
      <c r="L163">
        <f t="shared" ref="L163" si="66">K164</f>
        <v>2</v>
      </c>
    </row>
    <row r="164" spans="1:12">
      <c r="A164" s="1">
        <v>42626</v>
      </c>
      <c r="B164">
        <v>32.24</v>
      </c>
      <c r="C164" s="29">
        <f t="shared" si="61"/>
        <v>-7.9999999999998961E-3</v>
      </c>
      <c r="D164" s="30">
        <f t="shared" ref="D164:D203" si="67">+E163*(1+J164)</f>
        <v>0</v>
      </c>
      <c r="E164">
        <v>32.518900000000002</v>
      </c>
      <c r="F164" s="29" t="e">
        <f t="shared" ref="F164:F173" si="68">+B164/D164-1</f>
        <v>#DIV/0!</v>
      </c>
      <c r="G164" s="29">
        <f t="shared" ref="G164:G172" si="69">+B164/E164-1</f>
        <v>-8.5765508673417701E-3</v>
      </c>
      <c r="H164">
        <f>I164+8.47</f>
        <v>2154.3399999999997</v>
      </c>
      <c r="I164">
        <v>2145.87</v>
      </c>
      <c r="J164" s="29">
        <f t="shared" si="49"/>
        <v>-3.9315985406201959E-3</v>
      </c>
      <c r="K164">
        <f t="shared" ref="K164:K168" si="70">WEEKDAY(A164,2)</f>
        <v>2</v>
      </c>
      <c r="L164">
        <f t="shared" ref="L164:L168" si="71">K165</f>
        <v>3</v>
      </c>
    </row>
    <row r="165" spans="1:12">
      <c r="A165" s="1">
        <v>42627</v>
      </c>
      <c r="B165">
        <v>32.36</v>
      </c>
      <c r="C165" s="29">
        <f t="shared" si="61"/>
        <v>3.7220843672456372E-3</v>
      </c>
      <c r="D165" s="30">
        <f t="shared" si="67"/>
        <v>32.49904802434444</v>
      </c>
      <c r="E165">
        <v>32.537300000000002</v>
      </c>
      <c r="F165" s="29">
        <f t="shared" si="68"/>
        <v>-4.2785260737570052E-3</v>
      </c>
      <c r="G165" s="29">
        <f t="shared" si="69"/>
        <v>-5.449130690008186E-3</v>
      </c>
      <c r="H165">
        <v>2145.87</v>
      </c>
      <c r="I165">
        <v>2144.56</v>
      </c>
      <c r="J165" s="29">
        <f t="shared" si="49"/>
        <v>-6.1047500547561917E-4</v>
      </c>
      <c r="K165">
        <f t="shared" si="70"/>
        <v>3</v>
      </c>
      <c r="L165">
        <f t="shared" si="71"/>
        <v>4</v>
      </c>
    </row>
    <row r="166" spans="1:12">
      <c r="A166" s="1">
        <v>42628</v>
      </c>
      <c r="B166">
        <v>32.590000000000003</v>
      </c>
      <c r="C166" s="29">
        <f t="shared" si="61"/>
        <v>7.1075401730533727E-3</v>
      </c>
      <c r="D166" s="30">
        <f t="shared" si="67"/>
        <v>32.537300000000002</v>
      </c>
      <c r="E166">
        <v>32.802199999999999</v>
      </c>
      <c r="F166" s="29">
        <f t="shared" si="68"/>
        <v>1.6196795677576592E-3</v>
      </c>
      <c r="G166" s="29">
        <f t="shared" si="69"/>
        <v>-6.4690782935289404E-3</v>
      </c>
      <c r="H166">
        <v>2144.56</v>
      </c>
      <c r="I166">
        <v>2144.56</v>
      </c>
      <c r="J166" s="29">
        <f t="shared" si="49"/>
        <v>0</v>
      </c>
      <c r="K166">
        <f t="shared" si="70"/>
        <v>4</v>
      </c>
      <c r="L166">
        <f t="shared" si="71"/>
        <v>5</v>
      </c>
    </row>
    <row r="167" spans="1:12">
      <c r="A167" s="1">
        <v>42629</v>
      </c>
      <c r="B167">
        <v>32.58</v>
      </c>
      <c r="C167" s="29">
        <f t="shared" si="61"/>
        <v>-3.0684258975166578E-4</v>
      </c>
      <c r="D167" s="30">
        <f t="shared" si="67"/>
        <v>32.802199999999999</v>
      </c>
      <c r="E167">
        <v>32.7821</v>
      </c>
      <c r="F167" s="29">
        <f t="shared" si="68"/>
        <v>-6.7739358945436701E-3</v>
      </c>
      <c r="G167" s="29">
        <f t="shared" si="69"/>
        <v>-6.1649497744196147E-3</v>
      </c>
      <c r="H167">
        <v>2144.56</v>
      </c>
      <c r="I167">
        <v>2144.56</v>
      </c>
      <c r="J167" s="29">
        <f t="shared" si="49"/>
        <v>0</v>
      </c>
      <c r="K167">
        <f t="shared" si="70"/>
        <v>5</v>
      </c>
      <c r="L167">
        <f t="shared" si="71"/>
        <v>1</v>
      </c>
    </row>
    <row r="168" spans="1:12">
      <c r="A168" s="1">
        <v>42632</v>
      </c>
      <c r="B168">
        <v>32.700000000000003</v>
      </c>
      <c r="C168" s="29">
        <f t="shared" si="61"/>
        <v>3.6832412523022384E-3</v>
      </c>
      <c r="D168" s="30">
        <f t="shared" si="67"/>
        <v>33.082333162903858</v>
      </c>
      <c r="E168" s="31">
        <v>33.08</v>
      </c>
      <c r="F168" s="29">
        <f t="shared" si="68"/>
        <v>-1.1557019301545957E-2</v>
      </c>
      <c r="G168" s="29">
        <f t="shared" si="69"/>
        <v>-1.1487303506650393E-2</v>
      </c>
      <c r="H168">
        <v>2145.56</v>
      </c>
      <c r="I168">
        <v>2165.21</v>
      </c>
      <c r="J168" s="29">
        <f t="shared" si="49"/>
        <v>9.1584481440742938E-3</v>
      </c>
      <c r="K168">
        <f t="shared" si="70"/>
        <v>1</v>
      </c>
      <c r="L168">
        <f t="shared" si="71"/>
        <v>2</v>
      </c>
    </row>
    <row r="169" spans="1:12">
      <c r="A169" s="1">
        <v>42633</v>
      </c>
      <c r="B169">
        <v>32.56</v>
      </c>
      <c r="C169" s="29">
        <f t="shared" si="61"/>
        <v>-4.2813455657492172E-3</v>
      </c>
      <c r="D169" s="38">
        <f t="shared" si="67"/>
        <v>32.976415405434111</v>
      </c>
      <c r="E169">
        <v>32.747799999999998</v>
      </c>
      <c r="F169" s="42">
        <f t="shared" si="68"/>
        <v>-1.262767345432847E-2</v>
      </c>
      <c r="G169" s="29">
        <f t="shared" si="69"/>
        <v>-5.7347363792376038E-3</v>
      </c>
      <c r="H169">
        <v>2165.21</v>
      </c>
      <c r="I169">
        <v>2158.4299999999998</v>
      </c>
      <c r="J169" s="29">
        <f t="shared" si="49"/>
        <v>-3.1313359905045246E-3</v>
      </c>
      <c r="K169">
        <f t="shared" ref="K169" si="72">WEEKDAY(A169,2)</f>
        <v>2</v>
      </c>
      <c r="L169">
        <f t="shared" ref="L169" si="73">K170</f>
        <v>3</v>
      </c>
    </row>
    <row r="170" spans="1:12">
      <c r="A170" s="1">
        <v>42634</v>
      </c>
      <c r="B170">
        <v>32.89</v>
      </c>
      <c r="C170" s="29">
        <f t="shared" si="61"/>
        <v>1.0135135135135087E-2</v>
      </c>
      <c r="D170" s="30">
        <f t="shared" si="67"/>
        <v>32.803936571489466</v>
      </c>
      <c r="F170" s="42">
        <f t="shared" si="68"/>
        <v>2.6235701414365487E-3</v>
      </c>
      <c r="H170">
        <v>2158.4299999999998</v>
      </c>
      <c r="I170">
        <v>2162.13</v>
      </c>
      <c r="J170" s="29">
        <f t="shared" si="49"/>
        <v>1.7142089389048376E-3</v>
      </c>
      <c r="K170">
        <f t="shared" ref="K170:K172" si="74">WEEKDAY(A170,2)</f>
        <v>3</v>
      </c>
      <c r="L170">
        <f t="shared" ref="L170:L172" si="75">K171</f>
        <v>4</v>
      </c>
    </row>
    <row r="171" spans="1:12">
      <c r="A171" s="1">
        <v>42635</v>
      </c>
      <c r="B171">
        <v>32.89</v>
      </c>
      <c r="C171" s="29">
        <f t="shared" si="61"/>
        <v>0</v>
      </c>
      <c r="D171" s="30"/>
      <c r="E171">
        <v>33.1357</v>
      </c>
      <c r="G171" s="29">
        <f t="shared" si="69"/>
        <v>-7.4149633175094598E-3</v>
      </c>
      <c r="H171">
        <v>2162.13</v>
      </c>
      <c r="I171">
        <v>2168.42</v>
      </c>
      <c r="J171" s="29">
        <f t="shared" si="49"/>
        <v>2.9091682738779934E-3</v>
      </c>
      <c r="K171">
        <f t="shared" si="74"/>
        <v>4</v>
      </c>
      <c r="L171">
        <f t="shared" si="75"/>
        <v>5</v>
      </c>
    </row>
    <row r="172" spans="1:12">
      <c r="A172" s="1">
        <v>42636</v>
      </c>
      <c r="B172">
        <v>32.56</v>
      </c>
      <c r="C172" s="29">
        <f t="shared" si="61"/>
        <v>-1.0033444816053505E-2</v>
      </c>
      <c r="D172" s="30">
        <f t="shared" si="67"/>
        <v>32.953702883666452</v>
      </c>
      <c r="E172">
        <v>32.8489</v>
      </c>
      <c r="F172" s="42">
        <f t="shared" si="68"/>
        <v>-1.1947151585856797E-2</v>
      </c>
      <c r="G172" s="29">
        <f t="shared" si="69"/>
        <v>-8.7948150470791298E-3</v>
      </c>
      <c r="H172">
        <v>2168.42</v>
      </c>
      <c r="I172">
        <v>2156.5100000000002</v>
      </c>
      <c r="J172" s="29">
        <f t="shared" si="49"/>
        <v>-5.4924783944069189E-3</v>
      </c>
      <c r="K172">
        <f t="shared" si="74"/>
        <v>5</v>
      </c>
      <c r="L172">
        <f t="shared" si="75"/>
        <v>1</v>
      </c>
    </row>
    <row r="173" spans="1:12">
      <c r="A173" s="1">
        <v>42639</v>
      </c>
      <c r="B173">
        <v>31.75</v>
      </c>
      <c r="C173" s="29">
        <f t="shared" si="61"/>
        <v>-2.4877149877149951E-2</v>
      </c>
      <c r="D173" s="30">
        <f t="shared" si="67"/>
        <v>32.336937834742244</v>
      </c>
      <c r="E173">
        <v>32.083300000000001</v>
      </c>
      <c r="F173" s="79">
        <f t="shared" si="68"/>
        <v>-1.8150693109588389E-2</v>
      </c>
      <c r="G173" s="29">
        <f>+B173/E173-1</f>
        <v>-1.0388582221903642E-2</v>
      </c>
      <c r="H173">
        <v>2156.5100000000002</v>
      </c>
      <c r="I173">
        <v>2122.9</v>
      </c>
      <c r="J173" s="29">
        <f t="shared" si="49"/>
        <v>-1.558536709776448E-2</v>
      </c>
      <c r="K173">
        <f t="shared" ref="K173:K175" si="76">WEEKDAY(A173,2)</f>
        <v>1</v>
      </c>
      <c r="L173">
        <f t="shared" ref="L173:L175" si="77">K174</f>
        <v>2</v>
      </c>
    </row>
    <row r="174" spans="1:12">
      <c r="A174" s="1">
        <v>42640</v>
      </c>
      <c r="B174">
        <v>32.1</v>
      </c>
      <c r="C174" s="29">
        <f t="shared" si="61"/>
        <v>1.1023622047244164E-2</v>
      </c>
      <c r="D174" s="30">
        <f t="shared" si="67"/>
        <v>32.3538219605257</v>
      </c>
      <c r="F174" s="79">
        <f>+B174/D174-1</f>
        <v>-7.8451924732534373E-3</v>
      </c>
      <c r="G174" s="29"/>
      <c r="H174">
        <v>2122.9</v>
      </c>
      <c r="I174">
        <v>2140.8000000000002</v>
      </c>
      <c r="J174" s="29">
        <f t="shared" si="49"/>
        <v>8.4318620754628704E-3</v>
      </c>
      <c r="K174">
        <f t="shared" si="76"/>
        <v>2</v>
      </c>
      <c r="L174">
        <f t="shared" si="77"/>
        <v>3</v>
      </c>
    </row>
    <row r="175" spans="1:12">
      <c r="A175" s="1">
        <v>42641</v>
      </c>
      <c r="B175">
        <v>32.24</v>
      </c>
      <c r="C175" s="29">
        <f t="shared" si="61"/>
        <v>4.3613707165108817E-3</v>
      </c>
      <c r="D175" s="30"/>
      <c r="E175">
        <v>32.363599999999998</v>
      </c>
      <c r="F175" s="79"/>
      <c r="G175" s="29">
        <f t="shared" ref="G175:G204" si="78">+B175/E175-1</f>
        <v>-3.8191054147250769E-3</v>
      </c>
      <c r="H175">
        <v>2140.8000000000002</v>
      </c>
      <c r="I175">
        <v>2139.63</v>
      </c>
      <c r="J175" s="29">
        <f t="shared" si="49"/>
        <v>-5.4652466367721697E-4</v>
      </c>
      <c r="K175">
        <f t="shared" si="76"/>
        <v>3</v>
      </c>
      <c r="L175">
        <f t="shared" si="77"/>
        <v>4</v>
      </c>
    </row>
    <row r="176" spans="1:12">
      <c r="A176" s="1">
        <v>42642</v>
      </c>
      <c r="B176">
        <v>32.299999999999997</v>
      </c>
      <c r="C176" s="29">
        <f t="shared" ref="C176:C224" si="79">B176/B175-1</f>
        <v>1.8610421836227076E-3</v>
      </c>
      <c r="D176" s="30">
        <f t="shared" si="67"/>
        <v>32.462673942691019</v>
      </c>
      <c r="E176">
        <v>32.423900000000003</v>
      </c>
      <c r="F176" s="79">
        <f>+B176/D176-1</f>
        <v>-5.0111073098354497E-3</v>
      </c>
      <c r="G176" s="29">
        <f t="shared" si="78"/>
        <v>-3.8212553085842371E-3</v>
      </c>
      <c r="H176">
        <v>2139.63</v>
      </c>
      <c r="I176">
        <v>2146.1799999999998</v>
      </c>
      <c r="J176" s="29">
        <f t="shared" ref="J176:J184" si="80">+I176/H176-1</f>
        <v>3.0612769497528891E-3</v>
      </c>
      <c r="K176">
        <f t="shared" ref="K176:K181" si="81">WEEKDAY(A176,2)</f>
        <v>4</v>
      </c>
      <c r="L176">
        <f t="shared" ref="L176:L181" si="82">K177</f>
        <v>5</v>
      </c>
    </row>
    <row r="177" spans="1:12">
      <c r="A177" s="1">
        <v>42643</v>
      </c>
      <c r="B177">
        <v>32.58</v>
      </c>
      <c r="C177" s="29">
        <f t="shared" si="79"/>
        <v>8.6687306501549433E-3</v>
      </c>
      <c r="D177" s="30">
        <f t="shared" si="67"/>
        <v>32.480100741783083</v>
      </c>
      <c r="E177">
        <v>32.7654</v>
      </c>
      <c r="F177" s="79">
        <f>+B177/D177-1</f>
        <v>3.0757065383237858E-3</v>
      </c>
      <c r="G177" s="29">
        <f t="shared" si="78"/>
        <v>-5.6584079547328248E-3</v>
      </c>
      <c r="H177">
        <v>2146.1799999999998</v>
      </c>
      <c r="I177">
        <v>2149.9</v>
      </c>
      <c r="J177" s="29">
        <f t="shared" si="80"/>
        <v>1.7333122105323007E-3</v>
      </c>
      <c r="K177">
        <f t="shared" si="81"/>
        <v>5</v>
      </c>
      <c r="L177">
        <f t="shared" si="82"/>
        <v>1</v>
      </c>
    </row>
    <row r="178" spans="1:12">
      <c r="A178" s="1">
        <v>42646</v>
      </c>
      <c r="B178">
        <v>32.44</v>
      </c>
      <c r="C178" s="29">
        <f t="shared" si="79"/>
        <v>-4.2971147943523524E-3</v>
      </c>
      <c r="D178" s="30">
        <f t="shared" si="67"/>
        <v>32.7654</v>
      </c>
      <c r="E178">
        <v>32.697499999999998</v>
      </c>
      <c r="F178" s="79">
        <f t="shared" ref="F178:F203" si="83">+B178/D178-1</f>
        <v>-9.9312079205503556E-3</v>
      </c>
      <c r="G178" s="29">
        <f t="shared" si="78"/>
        <v>-7.8752198180288557E-3</v>
      </c>
      <c r="H178">
        <v>2149.9</v>
      </c>
      <c r="I178">
        <v>2149.9</v>
      </c>
      <c r="J178" s="29">
        <f t="shared" si="80"/>
        <v>0</v>
      </c>
      <c r="K178">
        <f t="shared" si="81"/>
        <v>1</v>
      </c>
      <c r="L178">
        <f t="shared" si="82"/>
        <v>2</v>
      </c>
    </row>
    <row r="179" spans="1:12">
      <c r="A179" s="1">
        <v>42647</v>
      </c>
      <c r="B179">
        <v>32.4</v>
      </c>
      <c r="C179" s="29">
        <f t="shared" si="79"/>
        <v>-1.2330456226880004E-3</v>
      </c>
      <c r="D179" s="30">
        <f t="shared" si="67"/>
        <v>32.697499999999998</v>
      </c>
      <c r="E179">
        <v>32.561900000000001</v>
      </c>
      <c r="F179" s="79">
        <f t="shared" si="83"/>
        <v>-9.0985549353925776E-3</v>
      </c>
      <c r="G179" s="29">
        <f t="shared" si="78"/>
        <v>-4.9720685832216338E-3</v>
      </c>
      <c r="H179">
        <v>2149.9</v>
      </c>
      <c r="I179">
        <v>2149.9</v>
      </c>
      <c r="J179" s="29">
        <f t="shared" si="80"/>
        <v>0</v>
      </c>
      <c r="K179">
        <f t="shared" si="81"/>
        <v>2</v>
      </c>
      <c r="L179">
        <f t="shared" si="82"/>
        <v>3</v>
      </c>
    </row>
    <row r="180" spans="1:12">
      <c r="A180" s="1">
        <v>42648</v>
      </c>
      <c r="B180">
        <v>32.53</v>
      </c>
      <c r="C180" s="29">
        <f t="shared" si="79"/>
        <v>4.0123456790124301E-3</v>
      </c>
      <c r="D180" s="30">
        <f t="shared" si="67"/>
        <v>32.561900000000001</v>
      </c>
      <c r="E180">
        <v>32.549300000000002</v>
      </c>
      <c r="F180" s="79">
        <f t="shared" si="83"/>
        <v>-9.7967256210484965E-4</v>
      </c>
      <c r="G180" s="29">
        <f t="shared" si="78"/>
        <v>-5.9294669931464483E-4</v>
      </c>
      <c r="H180">
        <v>2149.9</v>
      </c>
      <c r="I180">
        <v>2149.9</v>
      </c>
      <c r="J180" s="29">
        <f t="shared" si="80"/>
        <v>0</v>
      </c>
      <c r="K180">
        <f t="shared" si="81"/>
        <v>3</v>
      </c>
      <c r="L180">
        <f t="shared" si="82"/>
        <v>4</v>
      </c>
    </row>
    <row r="181" spans="1:12">
      <c r="A181" s="1">
        <v>42649</v>
      </c>
      <c r="B181">
        <v>32.619999999999997</v>
      </c>
      <c r="C181" s="29">
        <f t="shared" si="79"/>
        <v>2.7666769136180935E-3</v>
      </c>
      <c r="D181" s="30">
        <f t="shared" si="67"/>
        <v>32.549300000000002</v>
      </c>
      <c r="E181">
        <v>32.519599999999997</v>
      </c>
      <c r="F181" s="79">
        <f t="shared" si="83"/>
        <v>2.1720897223593827E-3</v>
      </c>
      <c r="G181" s="29">
        <f t="shared" si="78"/>
        <v>3.0873688483252781E-3</v>
      </c>
      <c r="H181">
        <v>2149.9</v>
      </c>
      <c r="I181">
        <v>2149.9</v>
      </c>
      <c r="J181" s="29">
        <f t="shared" si="80"/>
        <v>0</v>
      </c>
      <c r="K181">
        <f t="shared" si="81"/>
        <v>4</v>
      </c>
      <c r="L181">
        <f t="shared" si="82"/>
        <v>5</v>
      </c>
    </row>
    <row r="182" spans="1:12">
      <c r="A182" s="1">
        <v>42650</v>
      </c>
      <c r="B182">
        <v>32.619999999999997</v>
      </c>
      <c r="C182" s="29">
        <f t="shared" si="79"/>
        <v>0</v>
      </c>
      <c r="D182" s="30">
        <f t="shared" si="67"/>
        <v>32.519599999999997</v>
      </c>
      <c r="E182">
        <v>32.528199999999998</v>
      </c>
      <c r="F182" s="79">
        <f t="shared" si="83"/>
        <v>3.0873688483252781E-3</v>
      </c>
      <c r="G182" s="29">
        <f t="shared" si="78"/>
        <v>2.8221666123549038E-3</v>
      </c>
      <c r="H182">
        <v>2149.9</v>
      </c>
      <c r="I182">
        <v>2149.9</v>
      </c>
      <c r="J182" s="29">
        <f t="shared" si="80"/>
        <v>0</v>
      </c>
      <c r="K182">
        <f t="shared" ref="K182:K184" si="84">WEEKDAY(A182,2)</f>
        <v>5</v>
      </c>
      <c r="L182">
        <f t="shared" ref="L182:L184" si="85">K183</f>
        <v>1</v>
      </c>
    </row>
    <row r="183" spans="1:12">
      <c r="A183" s="1">
        <v>42653</v>
      </c>
      <c r="B183">
        <v>33.020000000000003</v>
      </c>
      <c r="C183" s="29">
        <f t="shared" si="79"/>
        <v>1.226241569589237E-2</v>
      </c>
      <c r="D183" s="30">
        <f t="shared" si="67"/>
        <v>33.41436990278617</v>
      </c>
      <c r="E183" s="38">
        <v>33.409999999999997</v>
      </c>
      <c r="F183" s="79">
        <f t="shared" si="83"/>
        <v>-1.1802404292929225E-2</v>
      </c>
      <c r="G183" s="42">
        <f t="shared" si="78"/>
        <v>-1.167315175097261E-2</v>
      </c>
      <c r="H183">
        <v>2149.9</v>
      </c>
      <c r="I183">
        <v>2208.4699999999998</v>
      </c>
      <c r="J183" s="29">
        <f t="shared" si="80"/>
        <v>2.7243127587329496E-2</v>
      </c>
      <c r="K183">
        <f t="shared" si="84"/>
        <v>1</v>
      </c>
      <c r="L183">
        <f t="shared" si="85"/>
        <v>2</v>
      </c>
    </row>
    <row r="184" spans="1:12">
      <c r="A184" s="1">
        <v>42654</v>
      </c>
      <c r="B184">
        <v>32.840000000000003</v>
      </c>
      <c r="C184" s="29">
        <f t="shared" si="79"/>
        <v>-5.4512416717140688E-3</v>
      </c>
      <c r="D184" s="30">
        <f>+E183*(1+J184)</f>
        <v>33.446156207691303</v>
      </c>
      <c r="E184">
        <v>33.012999999999998</v>
      </c>
      <c r="F184" s="79">
        <f t="shared" si="83"/>
        <v>-1.8123344396505203E-2</v>
      </c>
      <c r="G184" s="29">
        <f t="shared" si="78"/>
        <v>-5.2403598582374533E-3</v>
      </c>
      <c r="H184">
        <v>2208.4699999999998</v>
      </c>
      <c r="I184">
        <v>2210.86</v>
      </c>
      <c r="J184" s="29">
        <f t="shared" si="80"/>
        <v>1.0821971772314587E-3</v>
      </c>
      <c r="K184">
        <f t="shared" si="84"/>
        <v>2</v>
      </c>
      <c r="L184">
        <f t="shared" si="85"/>
        <v>3</v>
      </c>
    </row>
    <row r="185" spans="1:12">
      <c r="A185" s="1">
        <v>42655</v>
      </c>
      <c r="B185">
        <v>32.97</v>
      </c>
      <c r="C185" s="29">
        <f t="shared" si="79"/>
        <v>3.9585870889158326E-3</v>
      </c>
      <c r="D185" s="30">
        <f t="shared" si="67"/>
        <v>32.995529327953825</v>
      </c>
      <c r="E185">
        <v>33.238799999999998</v>
      </c>
      <c r="F185" s="79">
        <f t="shared" si="83"/>
        <v>-7.7372081835935802E-4</v>
      </c>
      <c r="G185" s="29">
        <f t="shared" si="78"/>
        <v>-8.0869345463734366E-3</v>
      </c>
      <c r="H185">
        <v>2210.86</v>
      </c>
      <c r="I185">
        <v>2209.69</v>
      </c>
      <c r="J185" s="29">
        <f t="shared" ref="J185:J206" si="86">+I185/H185-1</f>
        <v>-5.2920582940574334E-4</v>
      </c>
      <c r="K185">
        <f t="shared" ref="K185:K186" si="87">WEEKDAY(A185,2)</f>
        <v>3</v>
      </c>
      <c r="L185">
        <f t="shared" ref="L185:L186" si="88">K186</f>
        <v>4</v>
      </c>
    </row>
    <row r="186" spans="1:12">
      <c r="A186" s="1">
        <v>42656</v>
      </c>
      <c r="B186">
        <v>32.979999999999997</v>
      </c>
      <c r="C186" s="29">
        <f t="shared" si="79"/>
        <v>3.0330603578998527E-4</v>
      </c>
      <c r="D186" s="30">
        <f t="shared" si="67"/>
        <v>33.221952634079891</v>
      </c>
      <c r="E186">
        <v>33.239400000000003</v>
      </c>
      <c r="F186" s="79">
        <f t="shared" si="83"/>
        <v>-7.2829143050336942E-3</v>
      </c>
      <c r="G186" s="29">
        <f t="shared" si="78"/>
        <v>-7.8039916484655691E-3</v>
      </c>
      <c r="H186">
        <v>2209.69</v>
      </c>
      <c r="I186">
        <v>2208.5700000000002</v>
      </c>
      <c r="J186" s="29">
        <f t="shared" si="86"/>
        <v>-5.0685842810527237E-4</v>
      </c>
      <c r="K186">
        <f t="shared" si="87"/>
        <v>4</v>
      </c>
      <c r="L186">
        <f t="shared" si="88"/>
        <v>5</v>
      </c>
    </row>
    <row r="187" spans="1:12">
      <c r="A187" s="1">
        <v>42657</v>
      </c>
      <c r="B187">
        <v>32.86</v>
      </c>
      <c r="C187" s="29">
        <f t="shared" si="79"/>
        <v>-3.6385688295935692E-3</v>
      </c>
      <c r="D187" s="30">
        <f t="shared" si="67"/>
        <v>33.023580263247261</v>
      </c>
      <c r="E187">
        <v>33.028799999999997</v>
      </c>
      <c r="F187" s="79">
        <f t="shared" si="83"/>
        <v>-4.9534381779104963E-3</v>
      </c>
      <c r="G187" s="29">
        <f t="shared" si="78"/>
        <v>-5.1106912754927958E-3</v>
      </c>
      <c r="H187">
        <v>2208.5700000000002</v>
      </c>
      <c r="I187">
        <v>2194.23</v>
      </c>
      <c r="J187" s="29">
        <f t="shared" si="86"/>
        <v>-6.492889063964502E-3</v>
      </c>
      <c r="K187">
        <f t="shared" ref="K187" si="89">WEEKDAY(A187,2)</f>
        <v>5</v>
      </c>
      <c r="L187">
        <f t="shared" ref="L187" si="90">K188</f>
        <v>1</v>
      </c>
    </row>
    <row r="188" spans="1:12">
      <c r="A188" s="1">
        <v>42660</v>
      </c>
      <c r="B188">
        <v>32.32</v>
      </c>
      <c r="C188" s="29">
        <f t="shared" si="79"/>
        <v>-1.6433353621424174E-2</v>
      </c>
      <c r="D188" s="30">
        <f t="shared" si="67"/>
        <v>32.631863737165197</v>
      </c>
      <c r="E188">
        <v>32.578499999999998</v>
      </c>
      <c r="F188" s="79">
        <f t="shared" si="83"/>
        <v>-9.5570311177172185E-3</v>
      </c>
      <c r="G188" s="29">
        <f t="shared" si="78"/>
        <v>-7.9346808477983588E-3</v>
      </c>
      <c r="H188">
        <v>2194.23</v>
      </c>
      <c r="I188">
        <v>2167.86</v>
      </c>
      <c r="J188" s="29">
        <f t="shared" si="86"/>
        <v>-1.2017883266567275E-2</v>
      </c>
      <c r="K188">
        <f t="shared" ref="K188" si="91">WEEKDAY(A188,2)</f>
        <v>1</v>
      </c>
      <c r="L188">
        <f t="shared" ref="L188" si="92">K189</f>
        <v>2</v>
      </c>
    </row>
    <row r="189" spans="1:12">
      <c r="A189" s="1">
        <v>42661</v>
      </c>
      <c r="B189">
        <v>32.94</v>
      </c>
      <c r="C189" s="29">
        <f t="shared" si="79"/>
        <v>1.9183168316831534E-2</v>
      </c>
      <c r="D189" s="30">
        <f t="shared" si="67"/>
        <v>33.033546442113412</v>
      </c>
      <c r="E189">
        <v>33.111899999999999</v>
      </c>
      <c r="F189" s="79">
        <f t="shared" si="83"/>
        <v>-2.8318619158055336E-3</v>
      </c>
      <c r="G189" s="29">
        <f t="shared" si="78"/>
        <v>-5.1914870484629505E-3</v>
      </c>
      <c r="H189">
        <v>2167.86</v>
      </c>
      <c r="I189">
        <v>2198.14</v>
      </c>
      <c r="J189" s="29">
        <f t="shared" si="86"/>
        <v>1.3967691640603963E-2</v>
      </c>
      <c r="K189">
        <f t="shared" ref="K189" si="93">WEEKDAY(A189,2)</f>
        <v>2</v>
      </c>
      <c r="L189">
        <f t="shared" ref="L189" si="94">K190</f>
        <v>3</v>
      </c>
    </row>
    <row r="190" spans="1:12">
      <c r="A190" s="1">
        <v>42662</v>
      </c>
      <c r="B190">
        <v>32.94</v>
      </c>
      <c r="C190" s="29">
        <f t="shared" si="79"/>
        <v>0</v>
      </c>
      <c r="D190" s="30">
        <f t="shared" si="67"/>
        <v>32.912608582255906</v>
      </c>
      <c r="E190">
        <v>32.986499999999999</v>
      </c>
      <c r="F190" s="79">
        <f t="shared" si="83"/>
        <v>8.3224693890904256E-4</v>
      </c>
      <c r="G190" s="29">
        <f t="shared" si="78"/>
        <v>-1.4096675912873557E-3</v>
      </c>
      <c r="H190">
        <v>2198.14</v>
      </c>
      <c r="I190">
        <v>2184.91</v>
      </c>
      <c r="J190" s="29">
        <f t="shared" si="86"/>
        <v>-6.0187249219795236E-3</v>
      </c>
      <c r="K190">
        <f t="shared" ref="K190:K191" si="95">WEEKDAY(A190,2)</f>
        <v>3</v>
      </c>
      <c r="L190">
        <f t="shared" ref="L190:L191" si="96">K191</f>
        <v>4</v>
      </c>
    </row>
    <row r="191" spans="1:12">
      <c r="A191" s="1">
        <v>42663</v>
      </c>
      <c r="B191">
        <v>32.840000000000003</v>
      </c>
      <c r="C191" s="29">
        <f t="shared" si="79"/>
        <v>-3.0358227079536615E-3</v>
      </c>
      <c r="D191" s="30">
        <f t="shared" si="67"/>
        <v>33.112563441972448</v>
      </c>
      <c r="E191">
        <v>33.046900000000001</v>
      </c>
      <c r="F191" s="79">
        <f t="shared" si="83"/>
        <v>-8.2314207551491547E-3</v>
      </c>
      <c r="G191" s="29">
        <f t="shared" si="78"/>
        <v>-6.2607990462039131E-3</v>
      </c>
      <c r="H191">
        <v>2184.91</v>
      </c>
      <c r="I191">
        <v>2193.2600000000002</v>
      </c>
      <c r="J191" s="29">
        <f t="shared" si="86"/>
        <v>3.8216677117137721E-3</v>
      </c>
      <c r="K191">
        <f t="shared" si="95"/>
        <v>4</v>
      </c>
      <c r="L191">
        <f t="shared" si="96"/>
        <v>5</v>
      </c>
    </row>
    <row r="192" spans="1:12">
      <c r="A192" s="1">
        <v>42664</v>
      </c>
      <c r="B192">
        <v>32.630000000000003</v>
      </c>
      <c r="C192" s="29">
        <f t="shared" si="79"/>
        <v>-6.3946406820950541E-3</v>
      </c>
      <c r="D192" s="30">
        <f t="shared" si="67"/>
        <v>32.862172701822857</v>
      </c>
      <c r="E192">
        <v>32.79</v>
      </c>
      <c r="F192" s="79">
        <f t="shared" si="83"/>
        <v>-7.065044174939028E-3</v>
      </c>
      <c r="G192" s="29">
        <f t="shared" si="78"/>
        <v>-4.8795364440377131E-3</v>
      </c>
      <c r="H192">
        <v>2193.2600000000002</v>
      </c>
      <c r="I192">
        <v>2181</v>
      </c>
      <c r="J192" s="29">
        <f t="shared" si="86"/>
        <v>-5.589852548261609E-3</v>
      </c>
      <c r="K192">
        <f t="shared" ref="K192" si="97">WEEKDAY(A192,2)</f>
        <v>5</v>
      </c>
      <c r="L192">
        <f t="shared" ref="L192" si="98">K193</f>
        <v>1</v>
      </c>
    </row>
    <row r="193" spans="1:12">
      <c r="A193" s="1">
        <v>42667</v>
      </c>
      <c r="B193">
        <v>32.880000000000003</v>
      </c>
      <c r="C193" s="29">
        <f t="shared" si="79"/>
        <v>7.6616610481152758E-3</v>
      </c>
      <c r="D193" s="30">
        <f t="shared" si="67"/>
        <v>33.087680880330126</v>
      </c>
      <c r="E193">
        <v>33.040700000000001</v>
      </c>
      <c r="F193" s="79">
        <f t="shared" si="83"/>
        <v>-6.2766828863362045E-3</v>
      </c>
      <c r="G193" s="29">
        <f t="shared" si="78"/>
        <v>-4.8636984083266777E-3</v>
      </c>
      <c r="H193">
        <v>2181</v>
      </c>
      <c r="I193">
        <v>2200.8000000000002</v>
      </c>
      <c r="J193" s="29">
        <f t="shared" si="86"/>
        <v>9.0784044016507526E-3</v>
      </c>
      <c r="K193">
        <f t="shared" ref="K193" si="99">WEEKDAY(A193,2)</f>
        <v>1</v>
      </c>
      <c r="L193">
        <f t="shared" ref="L193" si="100">K194</f>
        <v>2</v>
      </c>
    </row>
    <row r="194" spans="1:12">
      <c r="A194" s="1">
        <v>42668</v>
      </c>
      <c r="B194">
        <v>32.81</v>
      </c>
      <c r="C194" s="29">
        <f t="shared" si="79"/>
        <v>-2.1289537712895212E-3</v>
      </c>
      <c r="D194" s="30">
        <f t="shared" si="67"/>
        <v>33.031842305979644</v>
      </c>
      <c r="E194">
        <v>32.976799999999997</v>
      </c>
      <c r="F194" s="79">
        <f t="shared" si="83"/>
        <v>-6.7160137156346833E-3</v>
      </c>
      <c r="G194" s="29">
        <f t="shared" si="78"/>
        <v>-5.0581014531426716E-3</v>
      </c>
      <c r="H194">
        <v>2200.8000000000002</v>
      </c>
      <c r="I194">
        <v>2200.21</v>
      </c>
      <c r="J194" s="29">
        <f t="shared" si="86"/>
        <v>-2.6808433296987566E-4</v>
      </c>
      <c r="K194">
        <f t="shared" ref="K194" si="101">WEEKDAY(A194,2)</f>
        <v>2</v>
      </c>
      <c r="L194">
        <f t="shared" ref="L194" si="102">K195</f>
        <v>3</v>
      </c>
    </row>
    <row r="195" spans="1:12">
      <c r="A195" s="1">
        <v>42669</v>
      </c>
      <c r="B195">
        <v>32.630000000000003</v>
      </c>
      <c r="C195" s="29">
        <f t="shared" si="79"/>
        <v>-5.4861322767448817E-3</v>
      </c>
      <c r="D195" s="30">
        <f t="shared" si="67"/>
        <v>32.741188264756538</v>
      </c>
      <c r="E195">
        <v>32.909199999999998</v>
      </c>
      <c r="F195" s="79">
        <f t="shared" si="83"/>
        <v>-3.3959752424813638E-3</v>
      </c>
      <c r="G195" s="29">
        <f t="shared" si="78"/>
        <v>-8.4839497769619854E-3</v>
      </c>
      <c r="H195">
        <v>2200.21</v>
      </c>
      <c r="I195">
        <v>2184.4899999999998</v>
      </c>
      <c r="J195" s="29">
        <f t="shared" si="86"/>
        <v>-7.1447725444390153E-3</v>
      </c>
      <c r="K195">
        <f t="shared" ref="K195" si="103">WEEKDAY(A195,2)</f>
        <v>3</v>
      </c>
      <c r="L195">
        <f t="shared" ref="L195" si="104">K196</f>
        <v>4</v>
      </c>
    </row>
    <row r="196" spans="1:12">
      <c r="A196" s="1">
        <v>42670</v>
      </c>
      <c r="B196">
        <v>32.54</v>
      </c>
      <c r="C196" s="29">
        <f t="shared" si="79"/>
        <v>-2.7581979773215748E-3</v>
      </c>
      <c r="D196" s="30">
        <f t="shared" si="67"/>
        <v>32.878919480519485</v>
      </c>
      <c r="E196">
        <v>32.7639</v>
      </c>
      <c r="F196" s="79">
        <f t="shared" si="83"/>
        <v>-1.030810883916955E-2</v>
      </c>
      <c r="G196" s="29">
        <f t="shared" si="78"/>
        <v>-6.8337407939836892E-3</v>
      </c>
      <c r="H196">
        <v>2184.4899999999998</v>
      </c>
      <c r="I196">
        <v>2182.48</v>
      </c>
      <c r="J196" s="29">
        <f t="shared" si="86"/>
        <v>-9.2012323242485206E-4</v>
      </c>
      <c r="K196">
        <f t="shared" ref="K196:K203" si="105">WEEKDAY(A196,2)</f>
        <v>4</v>
      </c>
      <c r="L196">
        <f t="shared" ref="L196:L203" si="106">K197</f>
        <v>5</v>
      </c>
    </row>
    <row r="197" spans="1:12">
      <c r="A197" s="1">
        <v>42671</v>
      </c>
      <c r="B197">
        <v>32.369999999999997</v>
      </c>
      <c r="C197" s="29">
        <f t="shared" si="79"/>
        <v>-5.2243392747388651E-3</v>
      </c>
      <c r="D197" s="30">
        <f t="shared" si="67"/>
        <v>32.507941413896113</v>
      </c>
      <c r="E197">
        <v>32.552599999999998</v>
      </c>
      <c r="F197" s="79">
        <f t="shared" si="83"/>
        <v>-4.2433143378666216E-3</v>
      </c>
      <c r="G197" s="29">
        <f t="shared" si="78"/>
        <v>-5.6093829678736107E-3</v>
      </c>
      <c r="H197">
        <v>2182.48</v>
      </c>
      <c r="I197">
        <v>2165.4299999999998</v>
      </c>
      <c r="J197" s="29">
        <f t="shared" si="86"/>
        <v>-7.8122136285327937E-3</v>
      </c>
      <c r="K197">
        <f t="shared" si="105"/>
        <v>5</v>
      </c>
      <c r="L197">
        <f t="shared" si="106"/>
        <v>1</v>
      </c>
    </row>
    <row r="198" spans="1:12">
      <c r="A198" s="1">
        <v>42674</v>
      </c>
      <c r="B198">
        <v>32.18</v>
      </c>
      <c r="C198" s="29">
        <f t="shared" si="79"/>
        <v>-5.8696323756564084E-3</v>
      </c>
      <c r="D198" s="30">
        <f t="shared" si="67"/>
        <v>32.467363699588539</v>
      </c>
      <c r="E198">
        <v>32.471499999999999</v>
      </c>
      <c r="F198" s="79">
        <f t="shared" si="83"/>
        <v>-8.8508479545008623E-3</v>
      </c>
      <c r="G198" s="29">
        <f t="shared" si="78"/>
        <v>-8.9771029980135753E-3</v>
      </c>
      <c r="H198">
        <v>2165.4299999999998</v>
      </c>
      <c r="I198">
        <v>2159.7600000000002</v>
      </c>
      <c r="J198" s="29">
        <f t="shared" si="86"/>
        <v>-2.6184175891160733E-3</v>
      </c>
      <c r="K198">
        <f t="shared" si="105"/>
        <v>1</v>
      </c>
      <c r="L198">
        <f t="shared" si="106"/>
        <v>2</v>
      </c>
    </row>
    <row r="199" spans="1:12">
      <c r="A199" s="1">
        <f>A198+1</f>
        <v>42675</v>
      </c>
      <c r="B199">
        <v>32.369999999999997</v>
      </c>
      <c r="C199" s="29">
        <f t="shared" si="79"/>
        <v>5.9042883778743782E-3</v>
      </c>
      <c r="D199" s="30">
        <f t="shared" si="67"/>
        <v>32.722430351057518</v>
      </c>
      <c r="E199" s="101">
        <v>32.72</v>
      </c>
      <c r="F199" s="79">
        <f t="shared" si="83"/>
        <v>-1.0770298760713226E-2</v>
      </c>
      <c r="G199" s="102">
        <f t="shared" si="78"/>
        <v>-1.0696821515892463E-2</v>
      </c>
      <c r="H199">
        <v>2159.7600000000002</v>
      </c>
      <c r="I199">
        <v>2176.4499999999998</v>
      </c>
      <c r="J199" s="29">
        <f t="shared" si="86"/>
        <v>7.7277104863502366E-3</v>
      </c>
      <c r="K199">
        <f t="shared" si="105"/>
        <v>2</v>
      </c>
      <c r="L199">
        <f t="shared" si="106"/>
        <v>3</v>
      </c>
    </row>
    <row r="200" spans="1:12">
      <c r="A200" s="1">
        <f t="shared" ref="A200:A202" si="107">A199+1</f>
        <v>42676</v>
      </c>
      <c r="B200">
        <v>32.14</v>
      </c>
      <c r="C200" s="29">
        <f t="shared" si="79"/>
        <v>-7.1053444547419797E-3</v>
      </c>
      <c r="D200" s="30">
        <f t="shared" si="67"/>
        <v>32.268238645500702</v>
      </c>
      <c r="E200">
        <v>32.412599999999998</v>
      </c>
      <c r="F200" s="79">
        <f t="shared" si="83"/>
        <v>-3.9741445732298653E-3</v>
      </c>
      <c r="G200" s="29">
        <f t="shared" si="78"/>
        <v>-8.410309570969221E-3</v>
      </c>
      <c r="H200">
        <v>2176.4499999999998</v>
      </c>
      <c r="I200">
        <v>2146.4</v>
      </c>
      <c r="J200" s="29">
        <f t="shared" si="86"/>
        <v>-1.380688736244795E-2</v>
      </c>
      <c r="K200">
        <f t="shared" si="105"/>
        <v>3</v>
      </c>
      <c r="L200">
        <f t="shared" si="106"/>
        <v>4</v>
      </c>
    </row>
    <row r="201" spans="1:12">
      <c r="A201" s="1">
        <f t="shared" si="107"/>
        <v>42677</v>
      </c>
      <c r="B201">
        <v>32.200000000000003</v>
      </c>
      <c r="C201" s="29">
        <f t="shared" si="79"/>
        <v>1.8668326073429942E-3</v>
      </c>
      <c r="D201" s="30">
        <f t="shared" si="67"/>
        <v>32.514984191203865</v>
      </c>
      <c r="E201">
        <v>32.604799999999997</v>
      </c>
      <c r="F201" s="79">
        <f t="shared" si="83"/>
        <v>-9.6873548931041276E-3</v>
      </c>
      <c r="G201" s="29">
        <f t="shared" si="78"/>
        <v>-1.2415349887132998E-2</v>
      </c>
      <c r="H201">
        <v>2146.4</v>
      </c>
      <c r="I201">
        <v>2153.1799999999998</v>
      </c>
      <c r="J201" s="29">
        <f t="shared" si="86"/>
        <v>3.1587774878865105E-3</v>
      </c>
      <c r="K201">
        <f t="shared" si="105"/>
        <v>4</v>
      </c>
      <c r="L201">
        <f t="shared" si="106"/>
        <v>5</v>
      </c>
    </row>
    <row r="202" spans="1:12">
      <c r="A202" s="1">
        <f t="shared" si="107"/>
        <v>42678</v>
      </c>
      <c r="B202">
        <v>32.19</v>
      </c>
      <c r="C202" s="29">
        <f t="shared" si="79"/>
        <v>-3.1055900621135279E-4</v>
      </c>
      <c r="D202" s="30">
        <f t="shared" si="67"/>
        <v>32.484416121271792</v>
      </c>
      <c r="E202">
        <v>32.424900000000001</v>
      </c>
      <c r="F202" s="79">
        <f t="shared" si="83"/>
        <v>-9.0633034675048352E-3</v>
      </c>
      <c r="G202" s="29">
        <f t="shared" si="78"/>
        <v>-7.2444325194527259E-3</v>
      </c>
      <c r="H202">
        <v>2153.1799999999998</v>
      </c>
      <c r="I202">
        <v>2145.23</v>
      </c>
      <c r="J202" s="29">
        <f t="shared" si="86"/>
        <v>-3.6922133774230925E-3</v>
      </c>
      <c r="K202">
        <f t="shared" si="105"/>
        <v>5</v>
      </c>
      <c r="L202">
        <f t="shared" si="106"/>
        <v>1</v>
      </c>
    </row>
    <row r="203" spans="1:12">
      <c r="A203" s="1">
        <v>42681</v>
      </c>
      <c r="B203">
        <v>32.03</v>
      </c>
      <c r="C203" s="29">
        <f t="shared" si="79"/>
        <v>-4.9704877291083527E-3</v>
      </c>
      <c r="D203" s="30">
        <f t="shared" si="67"/>
        <v>32.199234799998138</v>
      </c>
      <c r="E203">
        <v>32.325200000000002</v>
      </c>
      <c r="F203" s="79">
        <f t="shared" si="83"/>
        <v>-5.2558640305994109E-3</v>
      </c>
      <c r="G203" s="29">
        <f t="shared" si="78"/>
        <v>-9.1321940776855071E-3</v>
      </c>
      <c r="H203">
        <v>2145.23</v>
      </c>
      <c r="I203">
        <v>2130.3000000000002</v>
      </c>
      <c r="J203" s="29">
        <f t="shared" si="86"/>
        <v>-6.959626706693367E-3</v>
      </c>
      <c r="K203">
        <f t="shared" si="105"/>
        <v>1</v>
      </c>
      <c r="L203">
        <f t="shared" si="106"/>
        <v>2</v>
      </c>
    </row>
    <row r="204" spans="1:12">
      <c r="A204" s="1">
        <v>42682</v>
      </c>
      <c r="B204">
        <v>32.33</v>
      </c>
      <c r="C204" s="29">
        <f t="shared" si="79"/>
        <v>9.3662191695285113E-3</v>
      </c>
      <c r="D204" s="30">
        <f>+E203*(1+J204)</f>
        <v>32.628680260996106</v>
      </c>
      <c r="E204">
        <v>32.511200000000002</v>
      </c>
      <c r="F204" s="79">
        <f>+B204/D204-1</f>
        <v>-9.1539179215025523E-3</v>
      </c>
      <c r="G204" s="29">
        <f t="shared" si="78"/>
        <v>-5.5734639139743969E-3</v>
      </c>
      <c r="H204">
        <v>2130.3000000000002</v>
      </c>
      <c r="I204">
        <v>2150.3000000000002</v>
      </c>
      <c r="J204" s="29">
        <f t="shared" si="86"/>
        <v>9.3883490588180241E-3</v>
      </c>
      <c r="K204">
        <f t="shared" ref="K204:K206" si="108">WEEKDAY(A204,2)</f>
        <v>2</v>
      </c>
      <c r="L204">
        <f t="shared" ref="L204:L206" si="109">K205</f>
        <v>3</v>
      </c>
    </row>
    <row r="205" spans="1:12">
      <c r="A205" s="1">
        <v>42683</v>
      </c>
      <c r="B205">
        <v>31.98</v>
      </c>
      <c r="C205" s="29">
        <f t="shared" si="79"/>
        <v>-1.0825858335910876E-2</v>
      </c>
      <c r="D205" s="30">
        <f>+E204*(1+J205)</f>
        <v>32.111141239826999</v>
      </c>
      <c r="F205" s="79">
        <f t="shared" ref="F205:F210" si="110">+B205/D205-1</f>
        <v>-4.0839794153546549E-3</v>
      </c>
      <c r="G205" s="29"/>
      <c r="H205">
        <v>2150.3000000000002</v>
      </c>
      <c r="I205">
        <v>2123.84</v>
      </c>
      <c r="J205" s="29">
        <f t="shared" si="86"/>
        <v>-1.2305259731200335E-2</v>
      </c>
      <c r="K205">
        <f t="shared" si="108"/>
        <v>3</v>
      </c>
      <c r="L205">
        <f t="shared" si="109"/>
        <v>4</v>
      </c>
    </row>
    <row r="206" spans="1:12">
      <c r="A206" s="1">
        <v>42684</v>
      </c>
      <c r="B206">
        <v>31.78</v>
      </c>
      <c r="C206" s="29">
        <f t="shared" si="79"/>
        <v>-6.2539086929330745E-3</v>
      </c>
      <c r="D206" s="30"/>
      <c r="E206">
        <v>32.139299999999999</v>
      </c>
      <c r="F206" s="79"/>
      <c r="G206" s="29">
        <f>+B206/E206-1</f>
        <v>-1.1179459415730841E-2</v>
      </c>
      <c r="H206">
        <v>2123.84</v>
      </c>
      <c r="I206">
        <v>2143.3200000000002</v>
      </c>
      <c r="J206" s="29">
        <f t="shared" si="86"/>
        <v>9.1720656923308663E-3</v>
      </c>
      <c r="K206">
        <f t="shared" si="108"/>
        <v>4</v>
      </c>
      <c r="L206">
        <f t="shared" si="109"/>
        <v>5</v>
      </c>
    </row>
    <row r="207" spans="1:12">
      <c r="A207" s="1">
        <v>42685</v>
      </c>
      <c r="B207">
        <v>32.01</v>
      </c>
      <c r="C207" s="29">
        <f t="shared" si="79"/>
        <v>7.2372561359344001E-3</v>
      </c>
      <c r="D207" s="30">
        <f t="shared" ref="D207:D219" si="111">+E206*(1+J207)</f>
        <v>32.196131433010471</v>
      </c>
      <c r="E207">
        <v>32.391800000000003</v>
      </c>
      <c r="F207" s="79">
        <f t="shared" si="110"/>
        <v>-5.7811738468565022E-3</v>
      </c>
      <c r="G207" s="29">
        <f>+B207/E207-1</f>
        <v>-1.1786933730141724E-2</v>
      </c>
      <c r="H207">
        <v>2143.3200000000002</v>
      </c>
      <c r="I207">
        <v>2147.11</v>
      </c>
      <c r="J207" s="29">
        <f t="shared" ref="J207:J224" si="112">+I207/H207-1</f>
        <v>1.768284717167834E-3</v>
      </c>
      <c r="K207">
        <f t="shared" ref="K207" si="113">WEEKDAY(A207,2)</f>
        <v>5</v>
      </c>
      <c r="L207">
        <f t="shared" ref="L207" si="114">K208</f>
        <v>1</v>
      </c>
    </row>
    <row r="208" spans="1:12">
      <c r="A208" s="1">
        <v>42688</v>
      </c>
      <c r="B208">
        <v>31.98</v>
      </c>
      <c r="C208" s="29">
        <f t="shared" si="79"/>
        <v>-9.3720712277400864E-4</v>
      </c>
      <c r="D208" s="30">
        <f t="shared" si="111"/>
        <v>32.611757265347379</v>
      </c>
      <c r="E208">
        <v>32.255200000000002</v>
      </c>
      <c r="F208" s="79">
        <f t="shared" si="110"/>
        <v>-1.9372070637195371E-2</v>
      </c>
      <c r="G208" s="29">
        <f>+B208/E208-1</f>
        <v>-8.5319576378383166E-3</v>
      </c>
      <c r="H208">
        <v>2147.11</v>
      </c>
      <c r="I208">
        <v>2161.69</v>
      </c>
      <c r="J208" s="29">
        <f t="shared" si="112"/>
        <v>6.7905230752034473E-3</v>
      </c>
      <c r="K208">
        <f t="shared" ref="K208:K213" si="115">WEEKDAY(A208,2)</f>
        <v>1</v>
      </c>
      <c r="L208">
        <f t="shared" ref="L208:L213" si="116">K209</f>
        <v>2</v>
      </c>
    </row>
    <row r="209" spans="1:12">
      <c r="A209" s="1">
        <v>42689</v>
      </c>
      <c r="B209">
        <v>32.119999999999997</v>
      </c>
      <c r="C209" s="29">
        <f t="shared" si="79"/>
        <v>4.3777360850529856E-3</v>
      </c>
      <c r="D209" s="30">
        <f t="shared" si="111"/>
        <v>32.517963889364339</v>
      </c>
      <c r="E209">
        <v>32.451000000000001</v>
      </c>
      <c r="F209" s="79">
        <f t="shared" si="110"/>
        <v>-1.2238278224255716E-2</v>
      </c>
      <c r="G209" s="29">
        <f>+B209/E209-1</f>
        <v>-1.0199993836861876E-2</v>
      </c>
      <c r="H209">
        <v>2161.69</v>
      </c>
      <c r="I209">
        <v>2179.3000000000002</v>
      </c>
      <c r="J209" s="29">
        <f t="shared" si="112"/>
        <v>8.1464039709671088E-3</v>
      </c>
      <c r="K209">
        <f t="shared" si="115"/>
        <v>2</v>
      </c>
      <c r="L209">
        <f t="shared" si="116"/>
        <v>3</v>
      </c>
    </row>
    <row r="210" spans="1:12">
      <c r="A210" s="1">
        <v>42690</v>
      </c>
      <c r="B210">
        <v>31.89</v>
      </c>
      <c r="C210" s="29">
        <f t="shared" si="79"/>
        <v>-7.1606475716063933E-3</v>
      </c>
      <c r="D210" s="30">
        <f t="shared" si="111"/>
        <v>32.498203078970306</v>
      </c>
      <c r="E210">
        <v>32.3339</v>
      </c>
      <c r="F210" s="79">
        <f t="shared" si="110"/>
        <v>-1.871497564011082E-2</v>
      </c>
      <c r="G210" s="29">
        <f>+B210/E210-1</f>
        <v>-1.372862537460684E-2</v>
      </c>
      <c r="H210">
        <v>2179.3000000000002</v>
      </c>
      <c r="I210">
        <v>2182.4699999999998</v>
      </c>
      <c r="J210" s="29">
        <f t="shared" si="112"/>
        <v>1.4545955123201892E-3</v>
      </c>
      <c r="K210">
        <f t="shared" si="115"/>
        <v>3</v>
      </c>
      <c r="L210">
        <f t="shared" si="116"/>
        <v>4</v>
      </c>
    </row>
    <row r="211" spans="1:12">
      <c r="A211" s="1">
        <v>42691</v>
      </c>
      <c r="B211">
        <v>31.94</v>
      </c>
      <c r="C211" s="29">
        <f t="shared" si="79"/>
        <v>1.5678896205706394E-3</v>
      </c>
      <c r="D211" s="30">
        <f t="shared" si="111"/>
        <v>32.046039146471664</v>
      </c>
      <c r="F211" s="79">
        <f t="shared" ref="F211:F220" si="117">+B211/D211-1</f>
        <v>-3.3089626454924082E-3</v>
      </c>
      <c r="G211" s="29"/>
      <c r="H211">
        <v>2182.4699999999998</v>
      </c>
      <c r="I211">
        <v>2163.04</v>
      </c>
      <c r="J211" s="29">
        <f t="shared" si="112"/>
        <v>-8.9027569680223406E-3</v>
      </c>
      <c r="K211">
        <f t="shared" si="115"/>
        <v>4</v>
      </c>
      <c r="L211">
        <f t="shared" si="116"/>
        <v>5</v>
      </c>
    </row>
    <row r="212" spans="1:12">
      <c r="A212" s="1">
        <v>42692</v>
      </c>
      <c r="B212">
        <v>31.67</v>
      </c>
      <c r="C212" s="29">
        <f t="shared" si="79"/>
        <v>-8.4533500313086485E-3</v>
      </c>
      <c r="D212" s="30"/>
      <c r="E212">
        <v>31.927399999999999</v>
      </c>
      <c r="F212" s="79"/>
      <c r="G212" s="29">
        <f t="shared" ref="G212:G223" si="118">+B212/E212-1</f>
        <v>-8.0620407549627515E-3</v>
      </c>
      <c r="H212">
        <v>2163.04</v>
      </c>
      <c r="I212">
        <v>2157.96</v>
      </c>
      <c r="J212" s="29">
        <f t="shared" si="112"/>
        <v>-2.3485464901249475E-3</v>
      </c>
      <c r="K212">
        <f t="shared" si="115"/>
        <v>5</v>
      </c>
      <c r="L212">
        <f t="shared" si="116"/>
        <v>1</v>
      </c>
    </row>
    <row r="213" spans="1:12">
      <c r="A213" s="1">
        <v>42695</v>
      </c>
      <c r="B213">
        <v>31.69</v>
      </c>
      <c r="C213" s="29">
        <f t="shared" si="79"/>
        <v>6.3151247237125396E-4</v>
      </c>
      <c r="D213" s="30">
        <f t="shared" si="111"/>
        <v>31.848097851674726</v>
      </c>
      <c r="E213">
        <v>31.951499999999999</v>
      </c>
      <c r="F213" s="79">
        <f t="shared" si="117"/>
        <v>-4.9641222659836393E-3</v>
      </c>
      <c r="G213" s="29">
        <f t="shared" si="118"/>
        <v>-8.1842792983114476E-3</v>
      </c>
      <c r="H213">
        <v>2157.96</v>
      </c>
      <c r="I213">
        <v>2152.6</v>
      </c>
      <c r="J213" s="29">
        <f t="shared" si="112"/>
        <v>-2.4838273183933612E-3</v>
      </c>
      <c r="K213">
        <f t="shared" si="115"/>
        <v>1</v>
      </c>
      <c r="L213">
        <f t="shared" si="116"/>
        <v>2</v>
      </c>
    </row>
    <row r="214" spans="1:12">
      <c r="A214" s="1">
        <v>42696</v>
      </c>
      <c r="B214">
        <v>32.020000000000003</v>
      </c>
      <c r="C214" s="29">
        <f t="shared" si="79"/>
        <v>1.0413379615020535E-2</v>
      </c>
      <c r="D214" s="30">
        <f t="shared" si="111"/>
        <v>32.323322482114655</v>
      </c>
      <c r="E214">
        <v>32.152099999999997</v>
      </c>
      <c r="F214" s="79">
        <f t="shared" si="117"/>
        <v>-9.3840131156841533E-3</v>
      </c>
      <c r="G214" s="29">
        <f t="shared" si="118"/>
        <v>-4.1085963280779181E-3</v>
      </c>
      <c r="H214">
        <v>2152.6</v>
      </c>
      <c r="I214">
        <v>2177.65</v>
      </c>
      <c r="J214" s="29">
        <f t="shared" si="112"/>
        <v>1.1637090030660602E-2</v>
      </c>
      <c r="K214">
        <f t="shared" ref="K214" si="119">WEEKDAY(A214,2)</f>
        <v>2</v>
      </c>
      <c r="L214">
        <f t="shared" ref="L214" si="120">K215</f>
        <v>3</v>
      </c>
    </row>
    <row r="215" spans="1:12">
      <c r="A215" s="1">
        <v>42697</v>
      </c>
      <c r="B215">
        <v>31.67</v>
      </c>
      <c r="C215" s="29">
        <f t="shared" si="79"/>
        <v>-1.0930668332292393E-2</v>
      </c>
      <c r="D215" s="30">
        <f t="shared" si="111"/>
        <v>31.975810847013982</v>
      </c>
      <c r="E215">
        <v>31.878399999999999</v>
      </c>
      <c r="F215" s="79">
        <f t="shared" si="117"/>
        <v>-9.5638183649856545E-3</v>
      </c>
      <c r="G215" s="29">
        <f t="shared" si="118"/>
        <v>-6.537341899216953E-3</v>
      </c>
      <c r="H215">
        <v>2177.65</v>
      </c>
      <c r="I215">
        <v>2165.71</v>
      </c>
      <c r="J215" s="29">
        <f t="shared" si="112"/>
        <v>-5.4829747663766026E-3</v>
      </c>
      <c r="K215">
        <f t="shared" ref="K215:K217" si="121">WEEKDAY(A215,2)</f>
        <v>3</v>
      </c>
      <c r="L215">
        <f t="shared" ref="L215:L217" si="122">K216</f>
        <v>4</v>
      </c>
    </row>
    <row r="216" spans="1:12">
      <c r="A216" s="1">
        <v>42698</v>
      </c>
      <c r="B216">
        <v>31.67</v>
      </c>
      <c r="C216" s="29">
        <f t="shared" si="79"/>
        <v>0</v>
      </c>
      <c r="D216" s="30">
        <f t="shared" si="111"/>
        <v>31.5975498991093</v>
      </c>
      <c r="E216">
        <v>31.878399999999999</v>
      </c>
      <c r="F216" s="79">
        <f t="shared" si="117"/>
        <v>2.2929024915550045E-3</v>
      </c>
      <c r="G216" s="29">
        <f t="shared" si="118"/>
        <v>-6.537341899216953E-3</v>
      </c>
      <c r="H216">
        <v>2165.71</v>
      </c>
      <c r="I216">
        <v>2146.63</v>
      </c>
      <c r="J216" s="29">
        <f t="shared" si="112"/>
        <v>-8.8100438193479125E-3</v>
      </c>
      <c r="K216">
        <f t="shared" si="121"/>
        <v>4</v>
      </c>
      <c r="L216">
        <f t="shared" si="122"/>
        <v>5</v>
      </c>
    </row>
    <row r="217" spans="1:12">
      <c r="A217" s="1">
        <v>42699</v>
      </c>
      <c r="B217">
        <v>31.73</v>
      </c>
      <c r="C217" s="29">
        <f t="shared" si="79"/>
        <v>1.8945374171139839E-3</v>
      </c>
      <c r="D217" s="30">
        <f>+E216*(1+J217+J216)</f>
        <v>31.907924094941833</v>
      </c>
      <c r="E217">
        <v>31.933700000000002</v>
      </c>
      <c r="F217" s="79">
        <f t="shared" si="117"/>
        <v>-5.5761726902828768E-3</v>
      </c>
      <c r="G217" s="29">
        <f t="shared" si="118"/>
        <v>-6.3788411615315344E-3</v>
      </c>
      <c r="H217">
        <v>2146.63</v>
      </c>
      <c r="I217">
        <v>2167.5300000000002</v>
      </c>
      <c r="J217" s="29">
        <f t="shared" si="112"/>
        <v>9.7361911461220085E-3</v>
      </c>
      <c r="K217">
        <f t="shared" si="121"/>
        <v>5</v>
      </c>
      <c r="L217">
        <f t="shared" si="122"/>
        <v>1</v>
      </c>
    </row>
    <row r="218" spans="1:12">
      <c r="A218" s="1">
        <v>42702</v>
      </c>
      <c r="B218">
        <v>31.76</v>
      </c>
      <c r="C218" s="29">
        <f t="shared" si="79"/>
        <v>9.4547746612039241E-4</v>
      </c>
      <c r="D218" s="30">
        <f t="shared" si="111"/>
        <v>31.911748187106983</v>
      </c>
      <c r="E218">
        <v>31.967199999999998</v>
      </c>
      <c r="F218" s="79">
        <f t="shared" si="117"/>
        <v>-4.7552451911202498E-3</v>
      </c>
      <c r="G218" s="29">
        <f t="shared" si="118"/>
        <v>-6.4816436847767722E-3</v>
      </c>
      <c r="H218">
        <v>2167.5300000000002</v>
      </c>
      <c r="I218">
        <v>2166.04</v>
      </c>
      <c r="J218" s="29">
        <f t="shared" si="112"/>
        <v>-6.8741839789998593E-4</v>
      </c>
      <c r="K218">
        <f t="shared" ref="K218" si="123">WEEKDAY(A218,2)</f>
        <v>1</v>
      </c>
      <c r="L218">
        <f t="shared" ref="L218" si="124">K219</f>
        <v>2</v>
      </c>
    </row>
    <row r="219" spans="1:12">
      <c r="A219" s="1">
        <v>42703</v>
      </c>
      <c r="B219">
        <v>31.94</v>
      </c>
      <c r="C219" s="29">
        <f t="shared" si="79"/>
        <v>5.667506297229119E-3</v>
      </c>
      <c r="D219" s="30">
        <f t="shared" si="111"/>
        <v>31.883224926594149</v>
      </c>
      <c r="E219">
        <v>32.131</v>
      </c>
      <c r="F219" s="79">
        <f t="shared" si="117"/>
        <v>1.7807192822107965E-3</v>
      </c>
      <c r="G219" s="29">
        <f t="shared" si="118"/>
        <v>-5.9444150508853877E-3</v>
      </c>
      <c r="H219">
        <v>2166.04</v>
      </c>
      <c r="I219">
        <v>2160.35</v>
      </c>
      <c r="J219" s="29">
        <f t="shared" si="112"/>
        <v>-2.6269136304039042E-3</v>
      </c>
      <c r="K219">
        <f t="shared" ref="K219" si="125">WEEKDAY(A219,2)</f>
        <v>2</v>
      </c>
      <c r="L219">
        <f t="shared" ref="L219" si="126">K220</f>
        <v>3</v>
      </c>
    </row>
    <row r="220" spans="1:12">
      <c r="A220" s="1">
        <v>42704</v>
      </c>
      <c r="B220">
        <v>32.020000000000003</v>
      </c>
      <c r="C220" s="29">
        <f t="shared" si="79"/>
        <v>2.5046963055730398E-3</v>
      </c>
      <c r="D220" s="30">
        <f>+E219*(1+J220)</f>
        <v>32.468618302589867</v>
      </c>
      <c r="F220" s="79">
        <f t="shared" si="117"/>
        <v>-1.3816981628506197E-2</v>
      </c>
      <c r="G220" s="29"/>
      <c r="H220">
        <v>2160.35</v>
      </c>
      <c r="I220">
        <v>2183.0500000000002</v>
      </c>
      <c r="J220" s="29">
        <f t="shared" si="112"/>
        <v>1.0507556645914073E-2</v>
      </c>
      <c r="K220">
        <f t="shared" ref="K220" si="127">WEEKDAY(A220,2)</f>
        <v>3</v>
      </c>
      <c r="L220">
        <f t="shared" ref="L220" si="128">K221</f>
        <v>4</v>
      </c>
    </row>
    <row r="221" spans="1:12">
      <c r="A221" s="1">
        <v>42705</v>
      </c>
      <c r="B221">
        <v>32.11</v>
      </c>
      <c r="C221" s="29">
        <f t="shared" si="79"/>
        <v>2.8107432854465042E-3</v>
      </c>
      <c r="D221" s="30"/>
      <c r="E221">
        <v>32.391199999999998</v>
      </c>
      <c r="G221" s="29">
        <f t="shared" si="118"/>
        <v>-8.681370248709519E-3</v>
      </c>
      <c r="H221">
        <v>2183.0500000000002</v>
      </c>
      <c r="I221">
        <v>2181.9299999999998</v>
      </c>
      <c r="J221" s="29">
        <f t="shared" si="112"/>
        <v>-5.1304367742399659E-4</v>
      </c>
      <c r="K221">
        <f t="shared" ref="K221:K222" si="129">WEEKDAY(A221,2)</f>
        <v>4</v>
      </c>
      <c r="L221">
        <f t="shared" ref="L221:L222" si="130">K222</f>
        <v>5</v>
      </c>
    </row>
    <row r="222" spans="1:12">
      <c r="A222" s="1">
        <v>42706</v>
      </c>
      <c r="B222">
        <v>31.88</v>
      </c>
      <c r="C222" s="29">
        <f t="shared" si="79"/>
        <v>-7.1628776082217627E-3</v>
      </c>
      <c r="D222" s="30">
        <f t="shared" ref="D222:D224" si="131">+E221*(1+J222)</f>
        <v>31.819956478897122</v>
      </c>
      <c r="E222">
        <v>32.07</v>
      </c>
      <c r="F222" s="79">
        <f>+B222/D222-1</f>
        <v>1.886976845574706E-3</v>
      </c>
      <c r="G222" s="29">
        <f t="shared" si="118"/>
        <v>-5.9245400685999927E-3</v>
      </c>
      <c r="H222">
        <v>2181.9299999999998</v>
      </c>
      <c r="I222">
        <v>2143.4499999999998</v>
      </c>
      <c r="J222" s="29">
        <f t="shared" si="112"/>
        <v>-1.76357628338214E-2</v>
      </c>
      <c r="K222">
        <f t="shared" si="129"/>
        <v>5</v>
      </c>
      <c r="L222">
        <f t="shared" si="130"/>
        <v>1</v>
      </c>
    </row>
    <row r="223" spans="1:12">
      <c r="A223" s="1">
        <v>42709</v>
      </c>
      <c r="B223">
        <v>31.82</v>
      </c>
      <c r="C223" s="29">
        <f t="shared" si="79"/>
        <v>-1.8820577164365693E-3</v>
      </c>
      <c r="D223" s="30">
        <f t="shared" si="131"/>
        <v>32.076433600037326</v>
      </c>
      <c r="E223">
        <v>32.029000000000003</v>
      </c>
      <c r="F223" s="79">
        <f>+B223/D223-1</f>
        <v>-7.9944548460345599E-3</v>
      </c>
      <c r="G223" s="29">
        <f t="shared" si="118"/>
        <v>-6.5253364138749825E-3</v>
      </c>
      <c r="H223">
        <v>2143.4499999999998</v>
      </c>
      <c r="I223">
        <v>2143.88</v>
      </c>
      <c r="J223" s="29">
        <f t="shared" si="112"/>
        <v>2.0061116424474612E-4</v>
      </c>
      <c r="K223">
        <f t="shared" ref="K223:K224" si="132">WEEKDAY(A223,2)</f>
        <v>1</v>
      </c>
      <c r="L223">
        <f t="shared" ref="L223:L224" si="133">K224</f>
        <v>2</v>
      </c>
    </row>
    <row r="224" spans="1:12">
      <c r="A224" s="1">
        <v>42710</v>
      </c>
      <c r="B224">
        <v>31.56</v>
      </c>
      <c r="C224" s="29">
        <f t="shared" si="79"/>
        <v>-8.1709616593338419E-3</v>
      </c>
      <c r="D224" s="30">
        <f t="shared" si="131"/>
        <v>31.706002919939554</v>
      </c>
      <c r="F224" s="79">
        <f>+B224/D224-1</f>
        <v>-4.6048983313420333E-3</v>
      </c>
      <c r="H224">
        <v>2143.88</v>
      </c>
      <c r="I224">
        <v>2122.2600000000002</v>
      </c>
      <c r="J224" s="29">
        <f t="shared" si="112"/>
        <v>-1.0084519655950808E-2</v>
      </c>
      <c r="K224">
        <f t="shared" si="132"/>
        <v>2</v>
      </c>
      <c r="L224">
        <f t="shared" si="133"/>
        <v>0</v>
      </c>
    </row>
    <row r="225" spans="1:1">
      <c r="A225" s="1">
        <v>42711</v>
      </c>
    </row>
    <row r="226" spans="1:1">
      <c r="A226" s="1">
        <v>42712</v>
      </c>
    </row>
    <row r="227" spans="1:1">
      <c r="A227" s="1">
        <v>42713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27"/>
  <sheetViews>
    <sheetView zoomScaleNormal="100" workbookViewId="0">
      <pane xSplit="1" ySplit="2" topLeftCell="B208" activePane="bottomRight" state="frozen"/>
      <selection pane="topRight" activeCell="B1" sqref="B1"/>
      <selection pane="bottomLeft" activeCell="A3" sqref="A3"/>
      <selection pane="bottomRight" activeCell="C224" sqref="C224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2">
      <c r="H1" t="s">
        <v>314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466</v>
      </c>
    </row>
    <row r="3" spans="1:12">
      <c r="A3" s="1">
        <v>42401</v>
      </c>
      <c r="B3">
        <f>+B4-0.31</f>
        <v>21.43</v>
      </c>
      <c r="E3">
        <v>21.44</v>
      </c>
      <c r="G3" s="29">
        <f t="shared" ref="G3:G41" si="0">+B3/E3-1</f>
        <v>-4.664179104478805E-4</v>
      </c>
      <c r="K3">
        <f>WEEKDAY(A3,2)</f>
        <v>1</v>
      </c>
    </row>
    <row r="4" spans="1:12">
      <c r="A4" s="1">
        <f>A5-1</f>
        <v>42402</v>
      </c>
      <c r="B4">
        <v>21.74</v>
      </c>
      <c r="C4" s="29">
        <f t="shared" ref="C4:C39" si="1">B4/B3-1</f>
        <v>1.4465702286514226E-2</v>
      </c>
      <c r="D4">
        <f t="shared" ref="D4:D13" si="2">+E3*(1+J4)</f>
        <v>21.88557041612663</v>
      </c>
      <c r="E4">
        <v>21.8826</v>
      </c>
      <c r="F4" s="29">
        <f t="shared" ref="F4:F13" si="3">+B4/D4-1</f>
        <v>-6.6514334951656151E-3</v>
      </c>
      <c r="G4" s="29">
        <f t="shared" si="0"/>
        <v>-6.5165930922286286E-3</v>
      </c>
      <c r="H4">
        <v>2901.04</v>
      </c>
      <c r="I4">
        <v>2961.33</v>
      </c>
      <c r="J4" s="29">
        <f t="shared" ref="J4:J9" si="4">+I4/H4-1</f>
        <v>2.0782202244712167E-2</v>
      </c>
      <c r="K4">
        <f t="shared" ref="K4:K66" si="5">WEEKDAY(A4,2)</f>
        <v>2</v>
      </c>
    </row>
    <row r="5" spans="1:12">
      <c r="A5" s="1">
        <v>42403</v>
      </c>
      <c r="B5">
        <v>22.16</v>
      </c>
      <c r="C5" s="29">
        <f t="shared" si="1"/>
        <v>1.931922723091084E-2</v>
      </c>
      <c r="D5">
        <f t="shared" si="2"/>
        <v>21.788754301768794</v>
      </c>
      <c r="E5">
        <v>21.8566</v>
      </c>
      <c r="F5" s="29">
        <f t="shared" si="3"/>
        <v>1.7038408579469255E-2</v>
      </c>
      <c r="G5" s="29">
        <f t="shared" si="0"/>
        <v>1.3881390518195813E-2</v>
      </c>
      <c r="H5">
        <v>2961.34</v>
      </c>
      <c r="I5">
        <v>2948.64</v>
      </c>
      <c r="J5" s="29">
        <f t="shared" si="4"/>
        <v>-4.288599080146227E-3</v>
      </c>
      <c r="K5">
        <f t="shared" si="5"/>
        <v>3</v>
      </c>
    </row>
    <row r="6" spans="1:12">
      <c r="A6" s="1">
        <v>42404</v>
      </c>
      <c r="B6">
        <v>22.34</v>
      </c>
      <c r="C6" s="29">
        <f t="shared" si="1"/>
        <v>8.1227436823103627E-3</v>
      </c>
      <c r="D6">
        <f t="shared" si="2"/>
        <v>22.124337123555268</v>
      </c>
      <c r="E6">
        <v>22.246300000000002</v>
      </c>
      <c r="F6" s="29">
        <f t="shared" si="3"/>
        <v>9.7477666897021198E-3</v>
      </c>
      <c r="G6" s="29">
        <f t="shared" si="0"/>
        <v>4.2119363669463894E-3</v>
      </c>
      <c r="H6">
        <v>2948.64</v>
      </c>
      <c r="I6">
        <v>2984.76</v>
      </c>
      <c r="J6" s="29">
        <f t="shared" si="4"/>
        <v>1.2249715122904181E-2</v>
      </c>
      <c r="K6">
        <f t="shared" si="5"/>
        <v>4</v>
      </c>
    </row>
    <row r="7" spans="1:12">
      <c r="A7" s="1">
        <v>42405</v>
      </c>
      <c r="B7">
        <v>21.64</v>
      </c>
      <c r="C7" s="29">
        <f t="shared" si="1"/>
        <v>-3.1333930170098445E-2</v>
      </c>
      <c r="D7">
        <f t="shared" si="2"/>
        <v>22.090004381256787</v>
      </c>
      <c r="E7">
        <v>22.1174</v>
      </c>
      <c r="F7" s="29">
        <f t="shared" si="3"/>
        <v>-2.0371402987978238E-2</v>
      </c>
      <c r="G7" s="29">
        <f t="shared" si="0"/>
        <v>-2.1584815575067529E-2</v>
      </c>
      <c r="H7">
        <v>2984.76</v>
      </c>
      <c r="I7">
        <v>2963.79</v>
      </c>
      <c r="J7" s="29">
        <f t="shared" si="4"/>
        <v>-7.0256905077795695E-3</v>
      </c>
      <c r="K7">
        <f t="shared" si="5"/>
        <v>5</v>
      </c>
    </row>
    <row r="8" spans="1:12">
      <c r="A8" s="1">
        <v>42408</v>
      </c>
      <c r="B8">
        <v>21.44</v>
      </c>
      <c r="C8" s="29">
        <f t="shared" si="1"/>
        <v>-9.2421441774491742E-3</v>
      </c>
      <c r="D8">
        <f t="shared" si="2"/>
        <v>22.1174</v>
      </c>
      <c r="E8">
        <v>22.117799999999999</v>
      </c>
      <c r="F8" s="29">
        <f t="shared" si="3"/>
        <v>-3.0627469774928251E-2</v>
      </c>
      <c r="G8" s="29">
        <f t="shared" si="0"/>
        <v>-3.0645000859036542E-2</v>
      </c>
      <c r="H8">
        <v>2963.79</v>
      </c>
      <c r="I8">
        <v>2963.79</v>
      </c>
      <c r="J8" s="29">
        <f t="shared" si="4"/>
        <v>0</v>
      </c>
      <c r="K8">
        <f t="shared" si="5"/>
        <v>1</v>
      </c>
    </row>
    <row r="9" spans="1:12">
      <c r="A9" s="1">
        <v>42409</v>
      </c>
      <c r="B9">
        <v>21.33</v>
      </c>
      <c r="C9" s="29">
        <f t="shared" si="1"/>
        <v>-5.1305970149254643E-3</v>
      </c>
      <c r="D9">
        <f t="shared" si="2"/>
        <v>22.117799999999999</v>
      </c>
      <c r="E9">
        <v>22.132400000000001</v>
      </c>
      <c r="F9" s="29">
        <f t="shared" si="3"/>
        <v>-3.5618370724032289E-2</v>
      </c>
      <c r="G9" s="29">
        <f t="shared" si="0"/>
        <v>-3.6254540854132489E-2</v>
      </c>
      <c r="H9">
        <v>2963.79</v>
      </c>
      <c r="I9">
        <v>2963.79</v>
      </c>
      <c r="J9" s="29">
        <f t="shared" si="4"/>
        <v>0</v>
      </c>
      <c r="K9">
        <f t="shared" si="5"/>
        <v>2</v>
      </c>
    </row>
    <row r="10" spans="1:12">
      <c r="A10" s="1">
        <v>42410</v>
      </c>
      <c r="B10">
        <v>21.57</v>
      </c>
      <c r="C10" s="29">
        <f t="shared" si="1"/>
        <v>1.1251758087201136E-2</v>
      </c>
      <c r="D10">
        <f t="shared" si="2"/>
        <v>22.132400000000001</v>
      </c>
      <c r="E10">
        <v>22.193999999999999</v>
      </c>
      <c r="F10" s="29">
        <f t="shared" si="3"/>
        <v>-2.5410710090184585E-2</v>
      </c>
      <c r="G10" s="29">
        <f t="shared" si="0"/>
        <v>-2.8115706947823726E-2</v>
      </c>
      <c r="H10">
        <v>2963.79</v>
      </c>
      <c r="I10">
        <v>2963.79</v>
      </c>
      <c r="J10" s="29">
        <f t="shared" ref="J10:J17" si="6">+I10/H10-1</f>
        <v>0</v>
      </c>
      <c r="K10">
        <f t="shared" si="5"/>
        <v>3</v>
      </c>
    </row>
    <row r="11" spans="1:12">
      <c r="A11" s="1">
        <v>42411</v>
      </c>
      <c r="B11">
        <v>21.08</v>
      </c>
      <c r="C11" s="29">
        <f t="shared" si="1"/>
        <v>-2.2716736207695987E-2</v>
      </c>
      <c r="D11">
        <f t="shared" si="2"/>
        <v>22.193999999999999</v>
      </c>
      <c r="E11">
        <v>22.250399999999999</v>
      </c>
      <c r="F11" s="29">
        <f t="shared" si="3"/>
        <v>-5.0193746057493049E-2</v>
      </c>
      <c r="G11" s="29">
        <f t="shared" si="0"/>
        <v>-5.2601301549635049E-2</v>
      </c>
      <c r="H11">
        <v>2963.79</v>
      </c>
      <c r="I11">
        <v>2963.79</v>
      </c>
      <c r="J11" s="29">
        <f t="shared" si="6"/>
        <v>0</v>
      </c>
      <c r="K11">
        <f t="shared" si="5"/>
        <v>4</v>
      </c>
    </row>
    <row r="12" spans="1:12">
      <c r="A12" s="1">
        <v>42412</v>
      </c>
      <c r="B12">
        <v>21.5</v>
      </c>
      <c r="C12" s="29">
        <f t="shared" si="1"/>
        <v>1.9924098671726842E-2</v>
      </c>
      <c r="D12" s="30">
        <f t="shared" si="2"/>
        <v>22.250399999999999</v>
      </c>
      <c r="E12" s="30">
        <v>22.3109</v>
      </c>
      <c r="F12" s="29">
        <f t="shared" si="3"/>
        <v>-3.3725236400244496E-2</v>
      </c>
      <c r="G12" s="29">
        <f t="shared" si="0"/>
        <v>-3.6345463428189784E-2</v>
      </c>
      <c r="H12">
        <v>2963.79</v>
      </c>
      <c r="I12">
        <v>2963.79</v>
      </c>
      <c r="J12" s="29">
        <f t="shared" si="6"/>
        <v>0</v>
      </c>
      <c r="K12">
        <f t="shared" si="5"/>
        <v>5</v>
      </c>
    </row>
    <row r="13" spans="1:12">
      <c r="A13" s="1">
        <v>42415</v>
      </c>
      <c r="B13">
        <v>21.5</v>
      </c>
      <c r="C13" s="29">
        <f t="shared" si="1"/>
        <v>0</v>
      </c>
      <c r="D13" s="30">
        <f t="shared" si="2"/>
        <v>22.182324705529069</v>
      </c>
      <c r="E13" s="38">
        <f>+E12*(1+J13)</f>
        <v>22.182324705529069</v>
      </c>
      <c r="F13" s="29">
        <f t="shared" si="3"/>
        <v>-3.0759837599843465E-2</v>
      </c>
      <c r="G13" s="29">
        <f t="shared" si="0"/>
        <v>-3.0759837599843465E-2</v>
      </c>
      <c r="H13">
        <v>2963.79</v>
      </c>
      <c r="I13">
        <v>2946.71</v>
      </c>
      <c r="J13" s="29">
        <f t="shared" si="6"/>
        <v>-5.7628914329287406E-3</v>
      </c>
      <c r="K13">
        <f t="shared" si="5"/>
        <v>1</v>
      </c>
    </row>
    <row r="14" spans="1:12">
      <c r="A14" s="1">
        <v>42416</v>
      </c>
      <c r="B14">
        <v>23.01</v>
      </c>
      <c r="C14" s="29">
        <f t="shared" si="1"/>
        <v>7.0232558139534884E-2</v>
      </c>
      <c r="D14" s="30">
        <f t="shared" ref="D14:D40" si="7">+E13*(1+J14)</f>
        <v>22.862313367681246</v>
      </c>
      <c r="E14" s="45">
        <v>22.8796</v>
      </c>
      <c r="F14" s="29">
        <f t="shared" ref="F14:F20" si="8">+B14/D14-1</f>
        <v>6.4598288871120513E-3</v>
      </c>
      <c r="G14" s="29">
        <f t="shared" si="0"/>
        <v>5.6994003391668269E-3</v>
      </c>
      <c r="H14">
        <v>2946.71</v>
      </c>
      <c r="I14">
        <v>3037.04</v>
      </c>
      <c r="J14" s="29">
        <f t="shared" si="6"/>
        <v>3.0654526573704155E-2</v>
      </c>
      <c r="K14">
        <f t="shared" si="5"/>
        <v>2</v>
      </c>
    </row>
    <row r="15" spans="1:12">
      <c r="A15" s="1">
        <v>42417</v>
      </c>
      <c r="B15">
        <v>23.43</v>
      </c>
      <c r="C15" s="29">
        <f t="shared" si="1"/>
        <v>1.825293350717061E-2</v>
      </c>
      <c r="D15" s="30">
        <f t="shared" si="7"/>
        <v>23.07758089192108</v>
      </c>
      <c r="E15" s="30">
        <v>23.071100000000001</v>
      </c>
      <c r="F15" s="29">
        <f t="shared" si="8"/>
        <v>1.5271059377037766E-2</v>
      </c>
      <c r="G15" s="29">
        <f t="shared" si="0"/>
        <v>1.5556258695944125E-2</v>
      </c>
      <c r="H15">
        <v>3037.04</v>
      </c>
      <c r="I15">
        <v>3063.32</v>
      </c>
      <c r="J15" s="29">
        <f t="shared" si="6"/>
        <v>8.6531622895977822E-3</v>
      </c>
      <c r="K15">
        <f t="shared" si="5"/>
        <v>3</v>
      </c>
    </row>
    <row r="16" spans="1:12">
      <c r="A16" s="1">
        <v>42418</v>
      </c>
      <c r="B16">
        <v>23.04</v>
      </c>
      <c r="C16" s="29">
        <f t="shared" si="1"/>
        <v>-1.6645326504481472E-2</v>
      </c>
      <c r="D16" s="30">
        <f t="shared" si="7"/>
        <v>22.998647895094212</v>
      </c>
      <c r="E16" s="30">
        <v>23.009499999999999</v>
      </c>
      <c r="F16" s="29">
        <f t="shared" si="8"/>
        <v>1.7980233053007666E-3</v>
      </c>
      <c r="G16" s="29">
        <f t="shared" si="0"/>
        <v>1.3255394510962581E-3</v>
      </c>
      <c r="H16">
        <v>3063.32</v>
      </c>
      <c r="I16">
        <v>3053.7</v>
      </c>
      <c r="J16" s="29">
        <f t="shared" si="6"/>
        <v>-3.1403836360550663E-3</v>
      </c>
      <c r="K16">
        <f t="shared" si="5"/>
        <v>4</v>
      </c>
    </row>
    <row r="17" spans="1:11">
      <c r="A17" s="1">
        <v>42419</v>
      </c>
      <c r="B17">
        <v>23.12</v>
      </c>
      <c r="C17" s="29">
        <f t="shared" si="1"/>
        <v>3.4722222222223209E-3</v>
      </c>
      <c r="D17" s="30">
        <f t="shared" si="7"/>
        <v>22.993601239479975</v>
      </c>
      <c r="E17" s="30">
        <v>22.962599999999998</v>
      </c>
      <c r="F17" s="29">
        <f t="shared" si="8"/>
        <v>5.4971276227491206E-3</v>
      </c>
      <c r="G17" s="29">
        <f t="shared" si="0"/>
        <v>6.8546244763225683E-3</v>
      </c>
      <c r="H17">
        <v>3053.7</v>
      </c>
      <c r="I17">
        <v>3051.59</v>
      </c>
      <c r="J17" s="29">
        <f t="shared" si="6"/>
        <v>-6.9096505878107894E-4</v>
      </c>
      <c r="K17">
        <f t="shared" si="5"/>
        <v>5</v>
      </c>
    </row>
    <row r="18" spans="1:11">
      <c r="A18" s="1">
        <v>42422</v>
      </c>
      <c r="B18">
        <v>23.81</v>
      </c>
      <c r="C18" s="29">
        <f t="shared" si="1"/>
        <v>2.9844290657439432E-2</v>
      </c>
      <c r="D18" s="30">
        <f t="shared" si="7"/>
        <v>23.468868446285374</v>
      </c>
      <c r="E18" s="30">
        <v>23.544599999999999</v>
      </c>
      <c r="F18" s="29">
        <f t="shared" si="8"/>
        <v>1.4535492177451648E-2</v>
      </c>
      <c r="G18" s="29">
        <f t="shared" si="0"/>
        <v>1.1272223779550394E-2</v>
      </c>
      <c r="H18">
        <v>3051.59</v>
      </c>
      <c r="I18">
        <v>3118.87</v>
      </c>
      <c r="J18" s="29">
        <f t="shared" ref="J18:J59" si="9">+I18/H18-1</f>
        <v>2.204752276681976E-2</v>
      </c>
      <c r="K18">
        <f t="shared" si="5"/>
        <v>1</v>
      </c>
    </row>
    <row r="19" spans="1:11">
      <c r="A19" s="1">
        <v>42423</v>
      </c>
      <c r="B19">
        <v>23.13</v>
      </c>
      <c r="C19" s="29">
        <f t="shared" si="1"/>
        <v>-2.8559428811423815E-2</v>
      </c>
      <c r="D19" s="30">
        <f t="shared" si="7"/>
        <v>23.321826641059104</v>
      </c>
      <c r="E19" s="30">
        <v>23.281400000000001</v>
      </c>
      <c r="F19" s="29">
        <f t="shared" si="8"/>
        <v>-8.2251979663284791E-3</v>
      </c>
      <c r="G19" s="29">
        <f t="shared" si="0"/>
        <v>-6.5030453495066309E-3</v>
      </c>
      <c r="H19">
        <v>3118.87</v>
      </c>
      <c r="I19">
        <v>3089.36</v>
      </c>
      <c r="J19" s="29">
        <f t="shared" si="9"/>
        <v>-9.4617601887861946E-3</v>
      </c>
      <c r="K19">
        <f t="shared" si="5"/>
        <v>2</v>
      </c>
    </row>
    <row r="20" spans="1:11">
      <c r="A20" s="1">
        <v>42424</v>
      </c>
      <c r="B20">
        <v>23.52</v>
      </c>
      <c r="C20" s="29">
        <f t="shared" si="1"/>
        <v>1.6861219195849486E-2</v>
      </c>
      <c r="D20" s="30">
        <f t="shared" si="7"/>
        <v>23.433476369215633</v>
      </c>
      <c r="E20" s="30">
        <v>23.4373</v>
      </c>
      <c r="F20" s="29">
        <f t="shared" si="8"/>
        <v>3.6923087902582807E-3</v>
      </c>
      <c r="G20" s="29">
        <f t="shared" si="0"/>
        <v>3.5285634437414171E-3</v>
      </c>
      <c r="H20">
        <v>3089.36</v>
      </c>
      <c r="I20">
        <v>3109.54</v>
      </c>
      <c r="J20" s="29">
        <f t="shared" si="9"/>
        <v>6.5320972628635232E-3</v>
      </c>
      <c r="K20">
        <f t="shared" si="5"/>
        <v>3</v>
      </c>
    </row>
    <row r="21" spans="1:11">
      <c r="A21" s="1">
        <v>42425</v>
      </c>
      <c r="B21">
        <v>22.16</v>
      </c>
      <c r="C21" s="29">
        <f t="shared" si="1"/>
        <v>-5.7823129251700633E-2</v>
      </c>
      <c r="D21" s="30">
        <f t="shared" si="7"/>
        <v>21.999273003402433</v>
      </c>
      <c r="E21" s="30"/>
      <c r="F21" s="29">
        <f>+B21/D21-1</f>
        <v>7.3060140020404507E-3</v>
      </c>
      <c r="G21" s="29"/>
      <c r="H21">
        <v>3109.54</v>
      </c>
      <c r="I21">
        <v>2918.75</v>
      </c>
      <c r="J21" s="29">
        <f t="shared" si="9"/>
        <v>-6.1356342095615468E-2</v>
      </c>
      <c r="K21">
        <f t="shared" si="5"/>
        <v>4</v>
      </c>
    </row>
    <row r="22" spans="1:11">
      <c r="A22" s="1">
        <v>42426</v>
      </c>
      <c r="B22">
        <v>22.3</v>
      </c>
      <c r="C22" s="29">
        <f t="shared" si="1"/>
        <v>6.3176895306860104E-3</v>
      </c>
      <c r="D22" s="30"/>
      <c r="E22" s="30">
        <v>22.101900000000001</v>
      </c>
      <c r="G22" s="29">
        <f t="shared" si="0"/>
        <v>8.9630303277092871E-3</v>
      </c>
      <c r="H22">
        <v>2918.75</v>
      </c>
      <c r="I22">
        <v>2948.03</v>
      </c>
      <c r="J22" s="29">
        <f t="shared" si="9"/>
        <v>1.0031691648822338E-2</v>
      </c>
      <c r="K22">
        <f t="shared" si="5"/>
        <v>5</v>
      </c>
    </row>
    <row r="23" spans="1:11">
      <c r="A23" s="1">
        <v>42429</v>
      </c>
      <c r="B23">
        <v>21.76</v>
      </c>
      <c r="C23" s="29">
        <f t="shared" si="1"/>
        <v>-2.4215246636771215E-2</v>
      </c>
      <c r="D23" s="30">
        <f t="shared" si="7"/>
        <v>21.572899255774193</v>
      </c>
      <c r="E23" s="30">
        <v>21.503599999999999</v>
      </c>
      <c r="F23" s="29">
        <f t="shared" ref="F23:F34" si="10">+B23/D23-1</f>
        <v>8.6729531347404798E-3</v>
      </c>
      <c r="G23" s="29">
        <f t="shared" si="0"/>
        <v>1.1923584888111849E-2</v>
      </c>
      <c r="H23">
        <v>2948.03</v>
      </c>
      <c r="I23">
        <v>2877.47</v>
      </c>
      <c r="J23" s="29">
        <f t="shared" si="9"/>
        <v>-2.3934627530927566E-2</v>
      </c>
      <c r="K23">
        <f t="shared" si="5"/>
        <v>1</v>
      </c>
    </row>
    <row r="24" spans="1:11">
      <c r="A24" s="1">
        <v>42430</v>
      </c>
      <c r="B24">
        <v>22.46</v>
      </c>
      <c r="C24" s="29">
        <f t="shared" si="1"/>
        <v>3.2169117647058876E-2</v>
      </c>
      <c r="D24" s="30">
        <f t="shared" si="7"/>
        <v>21.901317992542058</v>
      </c>
      <c r="E24" s="30">
        <v>21.943100000000001</v>
      </c>
      <c r="F24" s="29">
        <f t="shared" si="10"/>
        <v>2.5509058753824254E-2</v>
      </c>
      <c r="G24" s="29">
        <f t="shared" si="0"/>
        <v>2.3556379909857705E-2</v>
      </c>
      <c r="H24">
        <v>2877.47</v>
      </c>
      <c r="I24">
        <v>2930.69</v>
      </c>
      <c r="J24" s="29">
        <f t="shared" si="9"/>
        <v>1.8495414374433139E-2</v>
      </c>
      <c r="K24">
        <f t="shared" si="5"/>
        <v>2</v>
      </c>
    </row>
    <row r="25" spans="1:11">
      <c r="A25" s="1">
        <v>42431</v>
      </c>
      <c r="B25">
        <v>23.09</v>
      </c>
      <c r="C25" s="29">
        <f t="shared" si="1"/>
        <v>2.8049866429207482E-2</v>
      </c>
      <c r="D25" s="30">
        <f t="shared" si="7"/>
        <v>22.846373831077322</v>
      </c>
      <c r="E25" s="30">
        <v>22.925899999999999</v>
      </c>
      <c r="F25" s="29">
        <f t="shared" si="10"/>
        <v>1.0663669023540212E-2</v>
      </c>
      <c r="G25" s="29">
        <f t="shared" si="0"/>
        <v>7.1578433125853991E-3</v>
      </c>
      <c r="H25">
        <v>2930.69</v>
      </c>
      <c r="I25">
        <v>3051.33</v>
      </c>
      <c r="J25" s="29">
        <f t="shared" si="9"/>
        <v>4.1164367435654992E-2</v>
      </c>
      <c r="K25">
        <f t="shared" si="5"/>
        <v>3</v>
      </c>
    </row>
    <row r="26" spans="1:11">
      <c r="A26" s="1">
        <v>42432</v>
      </c>
      <c r="B26">
        <v>23.19</v>
      </c>
      <c r="C26" s="29">
        <f t="shared" si="1"/>
        <v>4.3308791684713022E-3</v>
      </c>
      <c r="D26" s="30">
        <f t="shared" si="7"/>
        <v>22.979170092385942</v>
      </c>
      <c r="E26" s="30">
        <v>23.0853</v>
      </c>
      <c r="F26" s="29">
        <f t="shared" si="10"/>
        <v>9.1748268874130012E-3</v>
      </c>
      <c r="G26" s="29">
        <f t="shared" si="0"/>
        <v>4.5353536666190575E-3</v>
      </c>
      <c r="H26">
        <v>3051.33</v>
      </c>
      <c r="I26">
        <v>3058.42</v>
      </c>
      <c r="J26" s="29">
        <f t="shared" si="9"/>
        <v>2.3235769320264499E-3</v>
      </c>
      <c r="K26">
        <f t="shared" si="5"/>
        <v>4</v>
      </c>
    </row>
    <row r="27" spans="1:11">
      <c r="A27" s="1">
        <v>42433</v>
      </c>
      <c r="B27">
        <v>23.88</v>
      </c>
      <c r="C27" s="29">
        <f t="shared" si="1"/>
        <v>2.9754204398447559E-2</v>
      </c>
      <c r="D27" s="30">
        <f t="shared" si="7"/>
        <v>23.353031570876468</v>
      </c>
      <c r="E27" s="30">
        <v>23.435300000000002</v>
      </c>
      <c r="F27" s="29">
        <f t="shared" si="10"/>
        <v>2.2565311382557907E-2</v>
      </c>
      <c r="G27" s="29">
        <f t="shared" si="0"/>
        <v>1.897564784747785E-2</v>
      </c>
      <c r="H27">
        <v>3058.42</v>
      </c>
      <c r="I27">
        <v>3093.89</v>
      </c>
      <c r="J27" s="29">
        <f t="shared" si="9"/>
        <v>1.1597491515226821E-2</v>
      </c>
      <c r="K27">
        <f t="shared" si="5"/>
        <v>5</v>
      </c>
    </row>
    <row r="28" spans="1:11">
      <c r="A28" s="1">
        <v>42436</v>
      </c>
      <c r="B28">
        <v>23.51</v>
      </c>
      <c r="C28" s="29">
        <f t="shared" si="1"/>
        <v>-1.5494137353433746E-2</v>
      </c>
      <c r="D28" s="30">
        <f t="shared" si="7"/>
        <v>23.518243005407438</v>
      </c>
      <c r="E28" s="30">
        <v>23.512499999999999</v>
      </c>
      <c r="F28" s="29">
        <f t="shared" si="10"/>
        <v>-3.5049409964604816E-4</v>
      </c>
      <c r="G28" s="29">
        <f t="shared" si="0"/>
        <v>-1.0632642211583221E-4</v>
      </c>
      <c r="H28">
        <v>3093.89</v>
      </c>
      <c r="I28">
        <v>3104.84</v>
      </c>
      <c r="J28" s="29">
        <f t="shared" si="9"/>
        <v>3.5392337801281037E-3</v>
      </c>
      <c r="K28">
        <f t="shared" si="5"/>
        <v>1</v>
      </c>
    </row>
    <row r="29" spans="1:11">
      <c r="A29" s="1">
        <v>42437</v>
      </c>
      <c r="B29">
        <v>23.16</v>
      </c>
      <c r="C29" s="29">
        <f t="shared" si="1"/>
        <v>-1.4887282007656322E-2</v>
      </c>
      <c r="D29" s="30">
        <f t="shared" si="7"/>
        <v>23.533931176807823</v>
      </c>
      <c r="E29" s="30">
        <v>23.518599999999999</v>
      </c>
      <c r="F29" s="29">
        <f t="shared" si="10"/>
        <v>-1.5889023129987079E-2</v>
      </c>
      <c r="G29" s="29">
        <f t="shared" si="0"/>
        <v>-1.5247506229112195E-2</v>
      </c>
      <c r="H29">
        <v>3104.84</v>
      </c>
      <c r="I29">
        <v>3107.67</v>
      </c>
      <c r="J29" s="29">
        <f t="shared" si="9"/>
        <v>9.1148014068354044E-4</v>
      </c>
      <c r="K29">
        <f t="shared" si="5"/>
        <v>2</v>
      </c>
    </row>
    <row r="30" spans="1:11">
      <c r="A30" s="1">
        <v>42438</v>
      </c>
      <c r="B30">
        <v>23.08</v>
      </c>
      <c r="C30" s="29">
        <f t="shared" si="1"/>
        <v>-3.4542314335060942E-3</v>
      </c>
      <c r="D30" s="30">
        <f t="shared" si="7"/>
        <v>23.270674919151645</v>
      </c>
      <c r="E30" s="30">
        <v>23.223199999999999</v>
      </c>
      <c r="F30" s="29">
        <f t="shared" si="10"/>
        <v>-8.1937855182155905E-3</v>
      </c>
      <c r="G30" s="29">
        <f t="shared" si="0"/>
        <v>-6.1662475455579457E-3</v>
      </c>
      <c r="H30">
        <v>3107.67</v>
      </c>
      <c r="I30">
        <v>3074.91</v>
      </c>
      <c r="J30" s="29">
        <f t="shared" si="9"/>
        <v>-1.054165982874633E-2</v>
      </c>
      <c r="K30">
        <f t="shared" si="5"/>
        <v>3</v>
      </c>
    </row>
    <row r="31" spans="1:11">
      <c r="A31" s="1">
        <v>42439</v>
      </c>
      <c r="B31">
        <v>22.53</v>
      </c>
      <c r="C31" s="29">
        <f t="shared" si="1"/>
        <v>-2.3830155979202683E-2</v>
      </c>
      <c r="D31" s="30">
        <f t="shared" si="7"/>
        <v>22.778982808741141</v>
      </c>
      <c r="E31" s="30">
        <v>22.767099999999999</v>
      </c>
      <c r="F31" s="29">
        <f t="shared" si="10"/>
        <v>-1.0930374320559877E-2</v>
      </c>
      <c r="G31" s="29">
        <f t="shared" si="0"/>
        <v>-1.0414150243113873E-2</v>
      </c>
      <c r="H31">
        <f>+I31+58.76</f>
        <v>3071.9100000000003</v>
      </c>
      <c r="I31">
        <v>3013.15</v>
      </c>
      <c r="J31" s="29">
        <f t="shared" si="9"/>
        <v>-1.9128164562112859E-2</v>
      </c>
      <c r="K31">
        <f t="shared" si="5"/>
        <v>4</v>
      </c>
    </row>
    <row r="32" spans="1:11">
      <c r="A32" s="1">
        <v>42440</v>
      </c>
      <c r="B32">
        <v>23.11</v>
      </c>
      <c r="C32" s="29">
        <f t="shared" si="1"/>
        <v>2.5743453173546316E-2</v>
      </c>
      <c r="D32" s="30">
        <f t="shared" si="7"/>
        <v>22.805861834956772</v>
      </c>
      <c r="E32" s="30">
        <v>22.859300000000001</v>
      </c>
      <c r="F32" s="29">
        <f t="shared" si="10"/>
        <v>1.3335964553509827E-2</v>
      </c>
      <c r="G32" s="29">
        <f t="shared" si="0"/>
        <v>1.0967089980882916E-2</v>
      </c>
      <c r="H32">
        <v>3013.15</v>
      </c>
      <c r="I32">
        <v>3018.28</v>
      </c>
      <c r="J32" s="29">
        <f t="shared" si="9"/>
        <v>1.7025372118879556E-3</v>
      </c>
      <c r="K32">
        <f t="shared" si="5"/>
        <v>5</v>
      </c>
    </row>
    <row r="33" spans="1:11">
      <c r="A33" s="1">
        <v>42443</v>
      </c>
      <c r="B33">
        <v>23.37</v>
      </c>
      <c r="C33" s="29">
        <f t="shared" si="1"/>
        <v>1.1250540891388994E-2</v>
      </c>
      <c r="D33" s="30">
        <f t="shared" si="7"/>
        <v>23.218365233510475</v>
      </c>
      <c r="E33" s="30">
        <v>23.212800000000001</v>
      </c>
      <c r="F33" s="29">
        <f t="shared" si="10"/>
        <v>6.5308114918734006E-3</v>
      </c>
      <c r="G33" s="29">
        <f t="shared" si="0"/>
        <v>6.7721257237385313E-3</v>
      </c>
      <c r="H33">
        <v>3018.28</v>
      </c>
      <c r="I33">
        <v>3065.69</v>
      </c>
      <c r="J33" s="29">
        <f t="shared" si="9"/>
        <v>1.5707621559298612E-2</v>
      </c>
      <c r="K33">
        <f t="shared" si="5"/>
        <v>1</v>
      </c>
    </row>
    <row r="34" spans="1:11">
      <c r="A34" s="1">
        <v>42444</v>
      </c>
      <c r="B34">
        <v>23.2</v>
      </c>
      <c r="C34" s="29">
        <f t="shared" si="1"/>
        <v>-7.2742832691485848E-3</v>
      </c>
      <c r="D34" s="30">
        <f t="shared" si="7"/>
        <v>23.281627687078604</v>
      </c>
      <c r="E34" s="30">
        <v>23.221599999999999</v>
      </c>
      <c r="F34" s="29">
        <f t="shared" si="10"/>
        <v>-3.5060988078555733E-3</v>
      </c>
      <c r="G34" s="29">
        <f t="shared" si="0"/>
        <v>-9.3016846384397223E-4</v>
      </c>
      <c r="H34">
        <v>3065.69</v>
      </c>
      <c r="I34">
        <v>3074.78</v>
      </c>
      <c r="J34" s="29">
        <f t="shared" si="9"/>
        <v>2.9650747466312133E-3</v>
      </c>
      <c r="K34">
        <f t="shared" si="5"/>
        <v>2</v>
      </c>
    </row>
    <row r="35" spans="1:11">
      <c r="A35" s="1">
        <v>42445</v>
      </c>
      <c r="B35">
        <v>23.79</v>
      </c>
      <c r="C35" s="29">
        <f t="shared" si="1"/>
        <v>2.543103448275863E-2</v>
      </c>
      <c r="D35" s="30">
        <f t="shared" si="7"/>
        <v>23.336772272487785</v>
      </c>
      <c r="E35" s="30">
        <v>23.424900000000001</v>
      </c>
      <c r="F35" s="29">
        <f t="shared" ref="F35:F42" si="11">+B35/D35-1</f>
        <v>1.9421183110508222E-2</v>
      </c>
      <c r="G35" s="29">
        <f t="shared" si="0"/>
        <v>1.5585979022322283E-2</v>
      </c>
      <c r="H35">
        <v>3074.78</v>
      </c>
      <c r="I35">
        <v>3090.03</v>
      </c>
      <c r="J35" s="29">
        <f t="shared" si="9"/>
        <v>4.9597044341382901E-3</v>
      </c>
      <c r="K35">
        <f t="shared" si="5"/>
        <v>3</v>
      </c>
    </row>
    <row r="36" spans="1:11">
      <c r="A36" s="1">
        <v>42446</v>
      </c>
      <c r="B36">
        <v>24.16</v>
      </c>
      <c r="C36" s="29">
        <f t="shared" si="1"/>
        <v>1.5552753257671359E-2</v>
      </c>
      <c r="D36" s="30">
        <f t="shared" si="7"/>
        <v>23.683935942369487</v>
      </c>
      <c r="E36" s="30">
        <v>23.835100000000001</v>
      </c>
      <c r="F36" s="29">
        <f t="shared" si="11"/>
        <v>2.010071547182557E-2</v>
      </c>
      <c r="G36" s="29">
        <f t="shared" si="0"/>
        <v>1.3631157410709305E-2</v>
      </c>
      <c r="H36">
        <v>3090.03</v>
      </c>
      <c r="I36">
        <v>3124.2</v>
      </c>
      <c r="J36" s="29">
        <f t="shared" si="9"/>
        <v>1.105814506655256E-2</v>
      </c>
      <c r="K36">
        <f t="shared" si="5"/>
        <v>4</v>
      </c>
    </row>
    <row r="37" spans="1:11">
      <c r="A37" s="1">
        <v>42447</v>
      </c>
      <c r="B37">
        <v>24.69</v>
      </c>
      <c r="C37" s="29">
        <f t="shared" si="1"/>
        <v>2.1937086092715274E-2</v>
      </c>
      <c r="D37" s="30">
        <f t="shared" si="7"/>
        <v>24.19946987900903</v>
      </c>
      <c r="E37" s="30">
        <v>24.196300000000001</v>
      </c>
      <c r="F37" s="29">
        <f t="shared" si="11"/>
        <v>2.0270283747680917E-2</v>
      </c>
      <c r="G37" s="29">
        <f t="shared" si="0"/>
        <v>2.0403946057868438E-2</v>
      </c>
      <c r="H37">
        <v>3124.2</v>
      </c>
      <c r="I37">
        <v>3171.96</v>
      </c>
      <c r="J37" s="29">
        <f t="shared" si="9"/>
        <v>1.5287113501056382E-2</v>
      </c>
      <c r="K37">
        <f t="shared" si="5"/>
        <v>5</v>
      </c>
    </row>
    <row r="38" spans="1:11">
      <c r="A38" s="1">
        <v>42450</v>
      </c>
      <c r="B38">
        <v>25.06</v>
      </c>
      <c r="C38" s="29">
        <f t="shared" si="1"/>
        <v>1.4985824220332011E-2</v>
      </c>
      <c r="D38" s="30">
        <f t="shared" si="7"/>
        <v>24.787331830161794</v>
      </c>
      <c r="E38" s="31">
        <v>24.699769296823412</v>
      </c>
      <c r="F38" s="29">
        <f t="shared" si="11"/>
        <v>1.100030336893365E-2</v>
      </c>
      <c r="G38" s="42">
        <f t="shared" si="0"/>
        <v>1.4584375216124545E-2</v>
      </c>
      <c r="H38">
        <v>3171.96</v>
      </c>
      <c r="I38">
        <v>3249.44</v>
      </c>
      <c r="J38" s="29">
        <f t="shared" si="9"/>
        <v>2.4426537535151782E-2</v>
      </c>
      <c r="K38">
        <f t="shared" si="5"/>
        <v>1</v>
      </c>
    </row>
    <row r="39" spans="1:11">
      <c r="A39" s="1">
        <v>42451</v>
      </c>
      <c r="B39">
        <v>24.55</v>
      </c>
      <c r="C39" s="29">
        <f t="shared" si="1"/>
        <v>-2.0351157222665561E-2</v>
      </c>
      <c r="D39">
        <v>24.52</v>
      </c>
      <c r="E39" s="30">
        <v>24.524100000000001</v>
      </c>
      <c r="F39" s="29">
        <f t="shared" si="11"/>
        <v>1.2234910277324484E-3</v>
      </c>
      <c r="G39" s="29">
        <f t="shared" si="0"/>
        <v>1.0561039956613616E-3</v>
      </c>
      <c r="H39">
        <v>3249.44</v>
      </c>
      <c r="I39">
        <v>3225.79</v>
      </c>
      <c r="J39" s="29">
        <f t="shared" si="9"/>
        <v>-7.2781771628341874E-3</v>
      </c>
      <c r="K39">
        <f t="shared" si="5"/>
        <v>2</v>
      </c>
    </row>
    <row r="40" spans="1:11">
      <c r="A40" s="1">
        <v>42452</v>
      </c>
      <c r="B40">
        <v>24.47</v>
      </c>
      <c r="C40" s="29">
        <f t="shared" ref="C40:C101" si="12">B40/B39-1</f>
        <v>-3.2586558044807035E-3</v>
      </c>
      <c r="D40" s="30">
        <f t="shared" si="7"/>
        <v>24.602405850659842</v>
      </c>
      <c r="E40" s="30">
        <v>24.5517</v>
      </c>
      <c r="F40" s="29">
        <f t="shared" si="11"/>
        <v>-5.3818253167420282E-3</v>
      </c>
      <c r="G40" s="29">
        <f t="shared" si="0"/>
        <v>-3.327671810913313E-3</v>
      </c>
      <c r="H40">
        <v>3225.79</v>
      </c>
      <c r="I40">
        <v>3236.09</v>
      </c>
      <c r="J40" s="29">
        <f t="shared" si="9"/>
        <v>3.1930162843831766E-3</v>
      </c>
      <c r="K40">
        <f t="shared" si="5"/>
        <v>3</v>
      </c>
    </row>
    <row r="41" spans="1:11">
      <c r="A41" s="1">
        <v>42453</v>
      </c>
      <c r="B41">
        <v>23.93</v>
      </c>
      <c r="C41" s="29">
        <f t="shared" si="12"/>
        <v>-2.2067838169186671E-2</v>
      </c>
      <c r="D41" s="30">
        <f t="shared" ref="D41:D49" si="13">+E40*(1+J41)</f>
        <v>24.140189749049004</v>
      </c>
      <c r="E41" s="30">
        <v>24.058599999999998</v>
      </c>
      <c r="F41" s="29">
        <f t="shared" si="11"/>
        <v>-8.7070462674090354E-3</v>
      </c>
      <c r="G41" s="29">
        <f t="shared" si="0"/>
        <v>-5.3452819366047732E-3</v>
      </c>
      <c r="H41">
        <v>3236.09</v>
      </c>
      <c r="I41">
        <v>3181.85</v>
      </c>
      <c r="J41" s="29">
        <f t="shared" si="9"/>
        <v>-1.676096771103408E-2</v>
      </c>
      <c r="K41">
        <f t="shared" si="5"/>
        <v>4</v>
      </c>
    </row>
    <row r="42" spans="1:11">
      <c r="A42" s="1">
        <v>42454</v>
      </c>
      <c r="B42">
        <v>23.93</v>
      </c>
      <c r="C42" s="29">
        <f t="shared" si="12"/>
        <v>0</v>
      </c>
      <c r="D42" s="30">
        <f>+E41*(1+J42)</f>
        <v>24.179352342819431</v>
      </c>
      <c r="E42" s="31">
        <v>24.179352342819399</v>
      </c>
      <c r="F42" s="29">
        <f t="shared" si="11"/>
        <v>-1.0312614634340411E-2</v>
      </c>
      <c r="G42" s="31">
        <v>-5.3452819366047732E-3</v>
      </c>
      <c r="H42">
        <v>3181.85</v>
      </c>
      <c r="I42">
        <v>3197.82</v>
      </c>
      <c r="J42" s="29">
        <f t="shared" si="9"/>
        <v>5.0190926662163626E-3</v>
      </c>
      <c r="K42">
        <f t="shared" si="5"/>
        <v>5</v>
      </c>
    </row>
    <row r="43" spans="1:11">
      <c r="A43" s="1">
        <v>42457</v>
      </c>
      <c r="B43">
        <v>24.08</v>
      </c>
      <c r="C43" s="29">
        <f t="shared" si="12"/>
        <v>6.268282490597521E-3</v>
      </c>
      <c r="D43" s="30">
        <f t="shared" si="13"/>
        <v>23.96695827207439</v>
      </c>
      <c r="E43" s="30">
        <v>23.980599999999999</v>
      </c>
      <c r="F43" s="29">
        <f t="shared" ref="F43:F51" si="14">+B43/D43-1</f>
        <v>4.7165654749490304E-3</v>
      </c>
      <c r="G43" s="31">
        <v>-5.3452819366047732E-3</v>
      </c>
      <c r="H43">
        <v>3197.82</v>
      </c>
      <c r="I43">
        <v>3169.73</v>
      </c>
      <c r="J43" s="29">
        <f t="shared" si="9"/>
        <v>-8.7841091743751099E-3</v>
      </c>
      <c r="K43">
        <f t="shared" si="5"/>
        <v>1</v>
      </c>
    </row>
    <row r="44" spans="1:11">
      <c r="A44" s="1">
        <v>42458</v>
      </c>
      <c r="B44">
        <v>23.91</v>
      </c>
      <c r="C44" s="29">
        <f t="shared" si="12"/>
        <v>-7.0598006644517763E-3</v>
      </c>
      <c r="D44" s="30">
        <f t="shared" si="13"/>
        <v>23.720951956791271</v>
      </c>
      <c r="E44" s="30">
        <v>23.782900000000001</v>
      </c>
      <c r="F44" s="29">
        <f t="shared" si="14"/>
        <v>7.9696651109570915E-3</v>
      </c>
      <c r="G44" s="29">
        <f t="shared" ref="G44:G60" si="15">+B44/E44-1</f>
        <v>5.3441758574437337E-3</v>
      </c>
      <c r="H44">
        <v>3169.73</v>
      </c>
      <c r="I44">
        <v>3135.41</v>
      </c>
      <c r="J44" s="29">
        <f t="shared" si="9"/>
        <v>-1.0827420632041229E-2</v>
      </c>
      <c r="K44">
        <f t="shared" si="5"/>
        <v>2</v>
      </c>
    </row>
    <row r="45" spans="1:11">
      <c r="A45" s="1">
        <v>42459</v>
      </c>
      <c r="B45">
        <v>24.84</v>
      </c>
      <c r="C45" s="29">
        <f t="shared" si="12"/>
        <v>3.8895859473023764E-2</v>
      </c>
      <c r="D45" s="30">
        <f t="shared" si="13"/>
        <v>24.396319974740152</v>
      </c>
      <c r="E45" s="30">
        <v>24.504200000000001</v>
      </c>
      <c r="F45" s="29">
        <f t="shared" si="14"/>
        <v>1.8186350470859258E-2</v>
      </c>
      <c r="G45" s="29">
        <f t="shared" si="15"/>
        <v>1.370377323071148E-2</v>
      </c>
      <c r="H45">
        <v>3135.41</v>
      </c>
      <c r="I45">
        <v>3216.28</v>
      </c>
      <c r="J45" s="29">
        <f t="shared" si="9"/>
        <v>2.5792480090323311E-2</v>
      </c>
      <c r="K45">
        <f t="shared" si="5"/>
        <v>3</v>
      </c>
    </row>
    <row r="46" spans="1:11">
      <c r="A46" s="1">
        <v>42460</v>
      </c>
      <c r="B46">
        <v>24.55</v>
      </c>
      <c r="C46" s="29">
        <f t="shared" si="12"/>
        <v>-1.1674718196457268E-2</v>
      </c>
      <c r="D46" s="30">
        <f t="shared" si="13"/>
        <v>24.517990031340556</v>
      </c>
      <c r="E46" s="30">
        <v>24.555800000000001</v>
      </c>
      <c r="F46" s="29">
        <f t="shared" si="14"/>
        <v>1.3055706694768965E-3</v>
      </c>
      <c r="G46" s="29">
        <f t="shared" si="15"/>
        <v>-2.3619674374286692E-4</v>
      </c>
      <c r="H46">
        <v>3216.28</v>
      </c>
      <c r="I46">
        <v>3218.09</v>
      </c>
      <c r="J46" s="29">
        <f t="shared" si="9"/>
        <v>5.6276194858662087E-4</v>
      </c>
      <c r="K46">
        <f t="shared" si="5"/>
        <v>4</v>
      </c>
    </row>
    <row r="47" spans="1:11">
      <c r="A47" s="1">
        <v>42461</v>
      </c>
      <c r="B47">
        <v>24.7</v>
      </c>
      <c r="C47" s="29">
        <f t="shared" si="12"/>
        <v>6.109979633401208E-3</v>
      </c>
      <c r="D47" s="30">
        <f t="shared" si="13"/>
        <v>24.584872399466764</v>
      </c>
      <c r="E47" s="30">
        <v>24.552399999999999</v>
      </c>
      <c r="F47" s="29">
        <f t="shared" si="14"/>
        <v>4.6828634561362215E-3</v>
      </c>
      <c r="G47" s="29">
        <f t="shared" si="15"/>
        <v>6.0116322640557662E-3</v>
      </c>
      <c r="H47">
        <v>3218.09</v>
      </c>
      <c r="I47">
        <v>3221.9</v>
      </c>
      <c r="J47" s="29">
        <f t="shared" si="9"/>
        <v>1.1839320839379663E-3</v>
      </c>
      <c r="K47">
        <f t="shared" si="5"/>
        <v>5</v>
      </c>
    </row>
    <row r="48" spans="1:11">
      <c r="A48" s="1">
        <v>42464</v>
      </c>
      <c r="B48">
        <v>24.49</v>
      </c>
      <c r="C48" s="29">
        <f t="shared" si="12"/>
        <v>-8.5020242914980448E-3</v>
      </c>
      <c r="D48" s="30">
        <f t="shared" si="13"/>
        <v>24.552399999999999</v>
      </c>
      <c r="E48" s="30">
        <v>24.558900000000001</v>
      </c>
      <c r="F48" s="29">
        <f t="shared" si="14"/>
        <v>-2.5415030709828867E-3</v>
      </c>
      <c r="G48" s="29">
        <f t="shared" si="15"/>
        <v>-2.8055002463466261E-3</v>
      </c>
      <c r="H48">
        <v>3221.9</v>
      </c>
      <c r="I48">
        <v>3221.9</v>
      </c>
      <c r="J48" s="29">
        <f t="shared" si="9"/>
        <v>0</v>
      </c>
      <c r="K48">
        <f t="shared" si="5"/>
        <v>1</v>
      </c>
    </row>
    <row r="49" spans="1:11">
      <c r="A49" s="1">
        <v>42465</v>
      </c>
      <c r="B49">
        <v>24.71</v>
      </c>
      <c r="C49" s="29">
        <f t="shared" si="12"/>
        <v>8.9832584728462006E-3</v>
      </c>
      <c r="D49" s="30">
        <f t="shared" si="13"/>
        <v>24.88354184208076</v>
      </c>
      <c r="E49" s="30">
        <v>24.851299999999998</v>
      </c>
      <c r="F49" s="29">
        <f t="shared" si="14"/>
        <v>-6.9741616037666265E-3</v>
      </c>
      <c r="G49" s="29">
        <f t="shared" si="15"/>
        <v>-5.6858192529162244E-3</v>
      </c>
      <c r="H49">
        <v>3221.9</v>
      </c>
      <c r="I49">
        <v>3264.49</v>
      </c>
      <c r="J49" s="29">
        <f t="shared" si="9"/>
        <v>1.3218908097706317E-2</v>
      </c>
      <c r="K49">
        <f t="shared" si="5"/>
        <v>2</v>
      </c>
    </row>
    <row r="50" spans="1:11">
      <c r="A50" s="1">
        <v>42466</v>
      </c>
      <c r="B50">
        <v>24.99</v>
      </c>
      <c r="C50" s="29">
        <f t="shared" si="12"/>
        <v>1.1331444759206777E-2</v>
      </c>
      <c r="D50" s="30">
        <f>+E49*(1+J50)</f>
        <v>24.798316211414342</v>
      </c>
      <c r="E50" s="30">
        <v>24.809100000000001</v>
      </c>
      <c r="F50" s="29">
        <f t="shared" si="14"/>
        <v>7.7297098299531353E-3</v>
      </c>
      <c r="G50" s="29">
        <f t="shared" si="15"/>
        <v>7.2916792628510141E-3</v>
      </c>
      <c r="H50">
        <v>3264.49</v>
      </c>
      <c r="I50">
        <v>3257.53</v>
      </c>
      <c r="J50" s="29">
        <f t="shared" si="9"/>
        <v>-2.1320328749665496E-3</v>
      </c>
      <c r="K50">
        <f t="shared" si="5"/>
        <v>3</v>
      </c>
    </row>
    <row r="51" spans="1:11">
      <c r="A51" s="1">
        <v>42467</v>
      </c>
      <c r="B51">
        <v>24.15</v>
      </c>
      <c r="C51" s="29">
        <f t="shared" si="12"/>
        <v>-3.3613445378151252E-2</v>
      </c>
      <c r="D51" s="30">
        <f>+E50*(1+J51)</f>
        <v>24.441707839682213</v>
      </c>
      <c r="F51" s="29">
        <f t="shared" si="14"/>
        <v>-1.1934838661667224E-2</v>
      </c>
      <c r="H51">
        <v>3257.53</v>
      </c>
      <c r="I51">
        <v>3209.29</v>
      </c>
      <c r="J51" s="29">
        <f t="shared" si="9"/>
        <v>-1.4808766151040875E-2</v>
      </c>
      <c r="K51">
        <f t="shared" si="5"/>
        <v>4</v>
      </c>
    </row>
    <row r="52" spans="1:11">
      <c r="A52" s="1">
        <v>42468</v>
      </c>
      <c r="B52">
        <v>24.36</v>
      </c>
      <c r="C52" s="29">
        <f t="shared" si="12"/>
        <v>8.6956521739129933E-3</v>
      </c>
      <c r="D52" s="30"/>
      <c r="E52" s="30">
        <v>24.227399999999999</v>
      </c>
      <c r="G52" s="29">
        <f t="shared" si="15"/>
        <v>5.4731419797420244E-3</v>
      </c>
      <c r="H52">
        <v>3209.29</v>
      </c>
      <c r="I52">
        <v>3185.73</v>
      </c>
      <c r="J52" s="29">
        <f t="shared" si="9"/>
        <v>-7.3411876147060351E-3</v>
      </c>
      <c r="K52">
        <f t="shared" si="5"/>
        <v>5</v>
      </c>
    </row>
    <row r="53" spans="1:11">
      <c r="A53" s="1">
        <v>42471</v>
      </c>
      <c r="B53">
        <v>24.63</v>
      </c>
      <c r="C53" s="29">
        <f t="shared" si="12"/>
        <v>1.1083743842364546E-2</v>
      </c>
      <c r="E53" s="30">
        <v>24.626300000000001</v>
      </c>
      <c r="G53" s="29">
        <f t="shared" si="15"/>
        <v>1.5024587534462341E-4</v>
      </c>
      <c r="H53">
        <v>3185.73</v>
      </c>
      <c r="I53">
        <v>3230.1</v>
      </c>
      <c r="J53" s="29">
        <f t="shared" si="9"/>
        <v>1.3927733988756019E-2</v>
      </c>
      <c r="K53">
        <f t="shared" si="5"/>
        <v>1</v>
      </c>
    </row>
    <row r="54" spans="1:11">
      <c r="A54" s="1">
        <v>42472</v>
      </c>
      <c r="B54">
        <v>24.74</v>
      </c>
      <c r="C54" s="29">
        <f t="shared" si="12"/>
        <v>4.4660982541615546E-3</v>
      </c>
      <c r="D54" s="30">
        <f>+E53*(1+J54)</f>
        <v>24.537480336522087</v>
      </c>
      <c r="E54" s="30">
        <v>24.515000000000001</v>
      </c>
      <c r="F54" s="29">
        <f>+B54/D54-1</f>
        <v>8.2534824562436881E-3</v>
      </c>
      <c r="G54" s="29">
        <f t="shared" si="15"/>
        <v>9.1780542524984021E-3</v>
      </c>
      <c r="H54">
        <v>3230.1</v>
      </c>
      <c r="I54">
        <v>3218.45</v>
      </c>
      <c r="J54" s="29">
        <f t="shared" si="9"/>
        <v>-3.606699482988196E-3</v>
      </c>
      <c r="K54">
        <f t="shared" si="5"/>
        <v>2</v>
      </c>
    </row>
    <row r="55" spans="1:11">
      <c r="A55" s="1">
        <v>42473</v>
      </c>
      <c r="B55">
        <v>25.19</v>
      </c>
      <c r="C55" s="29">
        <f t="shared" si="12"/>
        <v>1.8189167340339596E-2</v>
      </c>
      <c r="D55" s="30">
        <f>+E54*(1+J55)</f>
        <v>24.841998695024007</v>
      </c>
      <c r="E55" s="30">
        <v>24.820399999999999</v>
      </c>
      <c r="F55" s="29">
        <f>+B55/D55-1</f>
        <v>1.4008587201387313E-2</v>
      </c>
      <c r="G55" s="29">
        <f t="shared" si="15"/>
        <v>1.489097677716722E-2</v>
      </c>
      <c r="H55">
        <v>3218.45</v>
      </c>
      <c r="I55">
        <v>3261.38</v>
      </c>
      <c r="J55" s="29">
        <f t="shared" si="9"/>
        <v>1.3338718948562311E-2</v>
      </c>
      <c r="K55">
        <f t="shared" si="5"/>
        <v>3</v>
      </c>
    </row>
    <row r="56" spans="1:11">
      <c r="A56" s="1">
        <v>42474</v>
      </c>
      <c r="B56">
        <v>25.04</v>
      </c>
      <c r="C56" s="29">
        <f t="shared" si="12"/>
        <v>-5.9547439460103657E-3</v>
      </c>
      <c r="D56" s="30">
        <f>+E55*(1+J56)</f>
        <v>24.930370251856573</v>
      </c>
      <c r="F56" s="29">
        <f>+B56/D56-1</f>
        <v>4.3974376247084557E-3</v>
      </c>
      <c r="H56">
        <v>3261.38</v>
      </c>
      <c r="I56">
        <v>3275.83</v>
      </c>
      <c r="J56" s="29">
        <f t="shared" si="9"/>
        <v>4.4306397905180539E-3</v>
      </c>
      <c r="K56">
        <f t="shared" si="5"/>
        <v>4</v>
      </c>
    </row>
    <row r="57" spans="1:11">
      <c r="A57" s="1">
        <v>42475</v>
      </c>
      <c r="B57">
        <v>24.86</v>
      </c>
      <c r="C57" s="29">
        <f t="shared" si="12"/>
        <v>-7.1884984025558651E-3</v>
      </c>
      <c r="E57" s="30">
        <v>24.892299999999999</v>
      </c>
      <c r="G57" s="29">
        <f t="shared" si="15"/>
        <v>-1.2975900177966126E-3</v>
      </c>
      <c r="H57">
        <v>3275.83</v>
      </c>
      <c r="I57">
        <v>3272.21</v>
      </c>
      <c r="J57" s="29">
        <f t="shared" si="9"/>
        <v>-1.1050634495685108E-3</v>
      </c>
      <c r="K57">
        <f t="shared" si="5"/>
        <v>5</v>
      </c>
    </row>
    <row r="58" spans="1:11">
      <c r="A58" s="1">
        <v>42478</v>
      </c>
      <c r="B58">
        <v>24.8</v>
      </c>
      <c r="C58" s="29">
        <f t="shared" si="12"/>
        <v>-2.4135156878519748E-3</v>
      </c>
      <c r="D58" s="30">
        <f>+E57*(1+J58)</f>
        <v>24.559409675723742</v>
      </c>
      <c r="E58" s="30">
        <v>24.543600000000001</v>
      </c>
      <c r="F58" s="29">
        <f>+B58/D58-1</f>
        <v>9.796258438331984E-3</v>
      </c>
      <c r="G58" s="29">
        <f t="shared" si="15"/>
        <v>1.0446715233298987E-2</v>
      </c>
      <c r="H58">
        <v>3272.21</v>
      </c>
      <c r="I58">
        <v>3228.45</v>
      </c>
      <c r="J58" s="29">
        <f t="shared" si="9"/>
        <v>-1.3373224823590268E-2</v>
      </c>
      <c r="K58">
        <f t="shared" si="5"/>
        <v>1</v>
      </c>
    </row>
    <row r="59" spans="1:11">
      <c r="A59" s="1">
        <v>42479</v>
      </c>
      <c r="B59">
        <v>24.88</v>
      </c>
      <c r="C59" s="29">
        <f t="shared" si="12"/>
        <v>3.225806451612856E-3</v>
      </c>
      <c r="D59" s="30">
        <f>+E58*(1+J59)</f>
        <v>24.618482516377835</v>
      </c>
      <c r="F59" s="29">
        <f>+B59/D59-1</f>
        <v>1.0622810867736643E-2</v>
      </c>
      <c r="H59">
        <v>3228.45</v>
      </c>
      <c r="I59">
        <v>3238.3</v>
      </c>
      <c r="J59" s="29">
        <f t="shared" si="9"/>
        <v>3.0509997057412974E-3</v>
      </c>
      <c r="K59">
        <f t="shared" si="5"/>
        <v>2</v>
      </c>
    </row>
    <row r="60" spans="1:11">
      <c r="A60" s="1">
        <v>42480</v>
      </c>
      <c r="B60">
        <v>24.19</v>
      </c>
      <c r="C60" s="29">
        <f t="shared" si="12"/>
        <v>-2.773311897106101E-2</v>
      </c>
      <c r="E60" s="30">
        <v>24.1709</v>
      </c>
      <c r="G60" s="29">
        <f t="shared" si="15"/>
        <v>7.902064052229818E-4</v>
      </c>
      <c r="K60">
        <f t="shared" si="5"/>
        <v>3</v>
      </c>
    </row>
    <row r="61" spans="1:11">
      <c r="A61" s="1">
        <v>42481</v>
      </c>
      <c r="B61">
        <v>23.77</v>
      </c>
      <c r="C61" s="29">
        <f t="shared" si="12"/>
        <v>-1.7362546506821119E-2</v>
      </c>
      <c r="D61" s="30">
        <v>24.1709</v>
      </c>
      <c r="F61" s="29">
        <f>+B61/D61-1</f>
        <v>-1.6586060097058875E-2</v>
      </c>
      <c r="H61">
        <v>3181.02</v>
      </c>
      <c r="I61">
        <v>3160.6</v>
      </c>
      <c r="J61" s="29">
        <f t="shared" ref="J61:J84" si="16">+I61/H61-1</f>
        <v>-6.419324619147293E-3</v>
      </c>
      <c r="K61">
        <f t="shared" si="5"/>
        <v>4</v>
      </c>
    </row>
    <row r="62" spans="1:11">
      <c r="A62" s="1">
        <v>42482</v>
      </c>
      <c r="B62">
        <v>23.98</v>
      </c>
      <c r="C62" s="29">
        <f t="shared" si="12"/>
        <v>8.8346655448043876E-3</v>
      </c>
      <c r="E62" s="30">
        <v>24.036100000000001</v>
      </c>
      <c r="G62" s="29">
        <f>+B62/E62-1</f>
        <v>-2.3339892911079518E-3</v>
      </c>
      <c r="H62">
        <v>3160.6</v>
      </c>
      <c r="I62">
        <v>3174.9</v>
      </c>
      <c r="J62" s="29">
        <f t="shared" si="16"/>
        <v>4.524457381509972E-3</v>
      </c>
      <c r="K62">
        <f t="shared" si="5"/>
        <v>5</v>
      </c>
    </row>
    <row r="63" spans="1:11">
      <c r="A63" s="1">
        <v>42485</v>
      </c>
      <c r="B63">
        <v>23.86</v>
      </c>
      <c r="C63" s="29">
        <f t="shared" si="12"/>
        <v>-5.0041701417848916E-3</v>
      </c>
      <c r="D63" s="30">
        <f>+E62*(1+J63)</f>
        <v>23.938665558915243</v>
      </c>
      <c r="E63">
        <v>23.916799999999999</v>
      </c>
      <c r="F63" s="29">
        <f>+B63/D63-1</f>
        <v>-3.2861296600531498E-3</v>
      </c>
      <c r="G63" s="29">
        <f>+B63/E63-1</f>
        <v>-2.374899652127338E-3</v>
      </c>
      <c r="H63">
        <f>+I63+12.87</f>
        <v>3174.9</v>
      </c>
      <c r="I63">
        <v>3162.03</v>
      </c>
      <c r="J63" s="29">
        <f t="shared" si="16"/>
        <v>-4.0536709817631245E-3</v>
      </c>
      <c r="K63">
        <f t="shared" si="5"/>
        <v>1</v>
      </c>
    </row>
    <row r="64" spans="1:11">
      <c r="A64" s="1">
        <v>42486</v>
      </c>
      <c r="B64">
        <v>24.2</v>
      </c>
      <c r="C64" s="29">
        <f t="shared" si="12"/>
        <v>1.4249790444258226E-2</v>
      </c>
      <c r="D64" s="30">
        <f>+E63*(1+J64)</f>
        <v>24.046367013595692</v>
      </c>
      <c r="E64" s="30">
        <v>24.078700000000001</v>
      </c>
      <c r="F64" s="29">
        <f>+B64/D64-1</f>
        <v>6.3890310880410084E-3</v>
      </c>
      <c r="G64" s="29">
        <f>+B64/E64-1</f>
        <v>5.0376473812954181E-3</v>
      </c>
      <c r="H64">
        <v>3162.03</v>
      </c>
      <c r="I64">
        <v>3179.16</v>
      </c>
      <c r="J64" s="29">
        <f t="shared" si="16"/>
        <v>5.4174059069647118E-3</v>
      </c>
      <c r="K64">
        <f t="shared" si="5"/>
        <v>2</v>
      </c>
    </row>
    <row r="65" spans="1:11">
      <c r="A65" s="1">
        <v>42487</v>
      </c>
      <c r="B65">
        <v>24.1</v>
      </c>
      <c r="C65" s="29">
        <f t="shared" si="12"/>
        <v>-4.1322314049585529E-3</v>
      </c>
      <c r="D65" s="30">
        <f>+E64*(1+J65)</f>
        <v>23.978421313806166</v>
      </c>
      <c r="E65">
        <v>23.958100000000002</v>
      </c>
      <c r="F65" s="29">
        <f>+B65/D65-1</f>
        <v>5.0703373922216244E-3</v>
      </c>
      <c r="G65" s="29">
        <f>+B65/E65-1</f>
        <v>5.9228402920097345E-3</v>
      </c>
      <c r="H65">
        <v>3179.16</v>
      </c>
      <c r="I65">
        <v>3165.92</v>
      </c>
      <c r="J65" s="29">
        <f t="shared" si="16"/>
        <v>-4.1646221014355334E-3</v>
      </c>
      <c r="K65">
        <f t="shared" si="5"/>
        <v>3</v>
      </c>
    </row>
    <row r="66" spans="1:11">
      <c r="A66" s="1">
        <v>42488</v>
      </c>
      <c r="B66">
        <v>23.85</v>
      </c>
      <c r="C66" s="29">
        <f t="shared" si="12"/>
        <v>-1.0373443983402453E-2</v>
      </c>
      <c r="D66" s="30">
        <f>+E65*(1+J66)</f>
        <v>23.917689549325317</v>
      </c>
      <c r="F66" s="29">
        <f>+B66/D66-1</f>
        <v>-2.8301040192749705E-3</v>
      </c>
      <c r="H66">
        <v>3165.92</v>
      </c>
      <c r="I66">
        <v>3160.58</v>
      </c>
      <c r="J66" s="29">
        <f t="shared" si="16"/>
        <v>-1.686713498761816E-3</v>
      </c>
      <c r="K66">
        <f t="shared" si="5"/>
        <v>4</v>
      </c>
    </row>
    <row r="67" spans="1:11">
      <c r="A67" s="1">
        <v>42489</v>
      </c>
      <c r="B67">
        <v>23.92</v>
      </c>
      <c r="C67" s="29">
        <f t="shared" si="12"/>
        <v>2.9350104821803669E-3</v>
      </c>
      <c r="E67">
        <v>23.9697</v>
      </c>
      <c r="G67" s="29">
        <f>+B67/E67-1</f>
        <v>-2.0734510653032112E-3</v>
      </c>
      <c r="H67">
        <v>3160.58</v>
      </c>
      <c r="I67">
        <v>3156.75</v>
      </c>
      <c r="J67" s="29">
        <f t="shared" si="16"/>
        <v>-1.2118028969365646E-3</v>
      </c>
      <c r="K67">
        <f t="shared" ref="K67:K72" si="17">WEEKDAY(A67,2)</f>
        <v>5</v>
      </c>
    </row>
    <row r="68" spans="1:11">
      <c r="A68" s="1">
        <v>42492</v>
      </c>
      <c r="B68">
        <v>23.95</v>
      </c>
      <c r="C68" s="29">
        <f t="shared" si="12"/>
        <v>1.2541806020065493E-3</v>
      </c>
      <c r="E68">
        <v>23.99</v>
      </c>
      <c r="G68" s="29">
        <f>+B68/E68-1</f>
        <v>-1.6673614005835447E-3</v>
      </c>
      <c r="H68">
        <v>3156.75</v>
      </c>
      <c r="I68">
        <v>3156.75</v>
      </c>
      <c r="J68" s="29">
        <f t="shared" si="16"/>
        <v>0</v>
      </c>
      <c r="K68">
        <f t="shared" si="17"/>
        <v>1</v>
      </c>
    </row>
    <row r="69" spans="1:11">
      <c r="A69" s="1">
        <v>42493</v>
      </c>
      <c r="B69">
        <v>24.12</v>
      </c>
      <c r="C69" s="29">
        <f t="shared" si="12"/>
        <v>7.0981210855951549E-3</v>
      </c>
      <c r="D69" s="30">
        <f>+E68*(1+J69)</f>
        <v>24.421580612972203</v>
      </c>
      <c r="E69">
        <v>24.382300000000001</v>
      </c>
      <c r="F69" s="29">
        <f>+B69/D69-1</f>
        <v>-1.234893915146551E-2</v>
      </c>
      <c r="G69" s="29">
        <f>+B69/E69-1</f>
        <v>-1.0757803816703104E-2</v>
      </c>
      <c r="H69">
        <f>+I69-56.79</f>
        <v>3156.75</v>
      </c>
      <c r="I69">
        <v>3213.54</v>
      </c>
      <c r="J69" s="29">
        <f t="shared" si="16"/>
        <v>1.7990021382751298E-2</v>
      </c>
      <c r="K69">
        <f t="shared" si="17"/>
        <v>2</v>
      </c>
    </row>
    <row r="70" spans="1:11">
      <c r="A70" s="1">
        <v>42494</v>
      </c>
      <c r="B70">
        <v>24.01</v>
      </c>
      <c r="C70" s="29">
        <f t="shared" si="12"/>
        <v>-4.560530679933672E-3</v>
      </c>
      <c r="D70" s="30">
        <f>+E69*(1+J70)</f>
        <v>24.351343551970725</v>
      </c>
      <c r="F70" s="29">
        <f>+B70/D70-1</f>
        <v>-1.4017442250864987E-2</v>
      </c>
      <c r="H70">
        <v>3213.54</v>
      </c>
      <c r="I70">
        <v>3209.46</v>
      </c>
      <c r="J70" s="29">
        <f t="shared" si="16"/>
        <v>-1.269627887003133E-3</v>
      </c>
      <c r="K70">
        <f t="shared" si="17"/>
        <v>3</v>
      </c>
    </row>
    <row r="71" spans="1:11">
      <c r="A71" s="1">
        <v>42495</v>
      </c>
      <c r="B71">
        <v>24.14</v>
      </c>
      <c r="C71" s="29">
        <f t="shared" si="12"/>
        <v>5.414410662224034E-3</v>
      </c>
      <c r="H71">
        <v>3209.46</v>
      </c>
      <c r="I71">
        <v>3213.92</v>
      </c>
      <c r="J71" s="29">
        <f t="shared" si="16"/>
        <v>1.3896418712182612E-3</v>
      </c>
      <c r="K71">
        <f t="shared" si="17"/>
        <v>4</v>
      </c>
    </row>
    <row r="72" spans="1:11">
      <c r="A72" s="1">
        <v>42496</v>
      </c>
      <c r="B72">
        <v>23.43</v>
      </c>
      <c r="C72" s="29">
        <f t="shared" si="12"/>
        <v>-2.9411764705882359E-2</v>
      </c>
      <c r="E72">
        <v>23.6557</v>
      </c>
      <c r="G72" s="29">
        <f t="shared" ref="G72:G94" si="18">+B72/E72-1</f>
        <v>-9.5410408485058218E-3</v>
      </c>
      <c r="H72">
        <v>3213.92</v>
      </c>
      <c r="I72">
        <v>3130.35</v>
      </c>
      <c r="J72" s="29">
        <f t="shared" si="16"/>
        <v>-2.6002514063822368E-2</v>
      </c>
      <c r="K72">
        <f t="shared" si="17"/>
        <v>5</v>
      </c>
    </row>
    <row r="73" spans="1:11">
      <c r="A73" s="1">
        <v>42499</v>
      </c>
      <c r="B73">
        <v>22.72</v>
      </c>
      <c r="C73" s="29">
        <f t="shared" si="12"/>
        <v>-3.0303030303030387E-2</v>
      </c>
      <c r="D73" s="30">
        <f t="shared" ref="D73:D95" si="19">+E72*(1+J73)</f>
        <v>23.166542729726707</v>
      </c>
      <c r="E73">
        <v>23.068300000000001</v>
      </c>
      <c r="F73" s="29">
        <f t="shared" ref="F73:F83" si="20">+B73/D73-1</f>
        <v>-1.9275328862675578E-2</v>
      </c>
      <c r="G73" s="29">
        <f t="shared" si="18"/>
        <v>-1.5098641859174755E-2</v>
      </c>
      <c r="H73">
        <v>3130.35</v>
      </c>
      <c r="I73">
        <v>3065.62</v>
      </c>
      <c r="J73" s="29">
        <f t="shared" si="16"/>
        <v>-2.0678198923443025E-2</v>
      </c>
      <c r="K73">
        <f t="shared" ref="K73:K104" si="21">WEEKDAY(A73,2)</f>
        <v>1</v>
      </c>
    </row>
    <row r="74" spans="1:11">
      <c r="A74" s="1">
        <v>42500</v>
      </c>
      <c r="B74">
        <v>23.22</v>
      </c>
      <c r="C74" s="29">
        <f t="shared" si="12"/>
        <v>2.2007042253521236E-2</v>
      </c>
      <c r="D74" s="30">
        <f t="shared" si="19"/>
        <v>23.09456169159909</v>
      </c>
      <c r="E74">
        <v>23.1112</v>
      </c>
      <c r="F74" s="29">
        <f t="shared" si="20"/>
        <v>5.4315085116569684E-3</v>
      </c>
      <c r="G74" s="29">
        <f t="shared" si="18"/>
        <v>4.7076742012530648E-3</v>
      </c>
      <c r="H74">
        <v>3065.62</v>
      </c>
      <c r="I74">
        <v>3069.11</v>
      </c>
      <c r="J74" s="29">
        <f t="shared" si="16"/>
        <v>1.1384320300624751E-3</v>
      </c>
      <c r="K74">
        <f t="shared" si="21"/>
        <v>2</v>
      </c>
    </row>
    <row r="75" spans="1:11">
      <c r="A75" s="1">
        <v>42501</v>
      </c>
      <c r="B75">
        <v>22.95</v>
      </c>
      <c r="C75" s="29">
        <f t="shared" si="12"/>
        <v>-1.1627906976744207E-2</v>
      </c>
      <c r="D75" s="30">
        <f t="shared" si="19"/>
        <v>23.214364578656351</v>
      </c>
      <c r="E75">
        <v>23.2347</v>
      </c>
      <c r="F75" s="29">
        <f t="shared" si="20"/>
        <v>-1.1387973931425766E-2</v>
      </c>
      <c r="G75" s="29">
        <f t="shared" si="18"/>
        <v>-1.2253224702707621E-2</v>
      </c>
      <c r="H75">
        <v>3069.11</v>
      </c>
      <c r="I75">
        <v>3082.81</v>
      </c>
      <c r="J75" s="29">
        <f t="shared" si="16"/>
        <v>4.4638347924967903E-3</v>
      </c>
      <c r="K75">
        <f t="shared" si="21"/>
        <v>3</v>
      </c>
    </row>
    <row r="76" spans="1:11">
      <c r="A76" s="1">
        <v>42502</v>
      </c>
      <c r="B76">
        <v>23.06</v>
      </c>
      <c r="C76" s="29">
        <f t="shared" si="12"/>
        <v>4.7930283224399961E-3</v>
      </c>
      <c r="D76" s="30">
        <f t="shared" si="19"/>
        <v>23.289945166260647</v>
      </c>
      <c r="E76">
        <v>23.226299999999998</v>
      </c>
      <c r="F76" s="29">
        <f t="shared" si="20"/>
        <v>-9.8731518953407704E-3</v>
      </c>
      <c r="G76" s="29">
        <f t="shared" si="18"/>
        <v>-7.1599867391706207E-3</v>
      </c>
      <c r="H76">
        <v>3082.81</v>
      </c>
      <c r="I76">
        <v>3090.14</v>
      </c>
      <c r="J76" s="29">
        <f t="shared" si="16"/>
        <v>2.3777008638221631E-3</v>
      </c>
      <c r="K76">
        <f t="shared" si="21"/>
        <v>4</v>
      </c>
    </row>
    <row r="77" spans="1:11">
      <c r="A77" s="1">
        <v>42503</v>
      </c>
      <c r="B77">
        <v>22.8</v>
      </c>
      <c r="C77" s="29">
        <f t="shared" si="12"/>
        <v>-1.1274934952298254E-2</v>
      </c>
      <c r="D77" s="30">
        <f t="shared" si="19"/>
        <v>23.112052826732771</v>
      </c>
      <c r="E77">
        <v>23.089099999999998</v>
      </c>
      <c r="F77" s="29">
        <f t="shared" si="20"/>
        <v>-1.3501735612676979E-2</v>
      </c>
      <c r="G77" s="29">
        <f t="shared" si="18"/>
        <v>-1.2521059720820515E-2</v>
      </c>
      <c r="H77">
        <v>3090.14</v>
      </c>
      <c r="I77">
        <v>3074.94</v>
      </c>
      <c r="J77" s="29">
        <f t="shared" si="16"/>
        <v>-4.918870989663815E-3</v>
      </c>
      <c r="K77">
        <f t="shared" si="21"/>
        <v>5</v>
      </c>
    </row>
    <row r="78" spans="1:11">
      <c r="A78" s="1">
        <v>42506</v>
      </c>
      <c r="B78">
        <v>23.23</v>
      </c>
      <c r="C78" s="29">
        <f t="shared" si="12"/>
        <v>1.8859649122807021E-2</v>
      </c>
      <c r="D78" s="30">
        <f t="shared" si="19"/>
        <v>23.24205419325255</v>
      </c>
      <c r="E78">
        <v>23.275200000000002</v>
      </c>
      <c r="F78" s="29">
        <f t="shared" si="20"/>
        <v>-5.1863717175426594E-4</v>
      </c>
      <c r="G78" s="29">
        <f t="shared" si="18"/>
        <v>-1.941981164501283E-3</v>
      </c>
      <c r="H78">
        <v>3074.94</v>
      </c>
      <c r="I78">
        <v>3095.31</v>
      </c>
      <c r="J78" s="29">
        <f t="shared" si="16"/>
        <v>6.6245195028196147E-3</v>
      </c>
      <c r="K78">
        <f t="shared" si="21"/>
        <v>1</v>
      </c>
    </row>
    <row r="79" spans="1:11">
      <c r="A79" s="1">
        <v>42507</v>
      </c>
      <c r="B79">
        <v>22.94</v>
      </c>
      <c r="C79" s="29">
        <f t="shared" si="12"/>
        <v>-1.2483857081360239E-2</v>
      </c>
      <c r="D79" s="30">
        <f t="shared" si="19"/>
        <v>23.205343795613366</v>
      </c>
      <c r="E79">
        <v>23.203800000000001</v>
      </c>
      <c r="F79" s="29">
        <f t="shared" si="20"/>
        <v>-1.1434598769595627E-2</v>
      </c>
      <c r="G79" s="29">
        <f t="shared" si="18"/>
        <v>-1.136882751963042E-2</v>
      </c>
      <c r="H79">
        <v>3095.31</v>
      </c>
      <c r="I79">
        <v>3086.02</v>
      </c>
      <c r="J79" s="29">
        <f t="shared" si="16"/>
        <v>-3.0013148925309707E-3</v>
      </c>
      <c r="K79">
        <f t="shared" si="21"/>
        <v>2</v>
      </c>
    </row>
    <row r="80" spans="1:11">
      <c r="A80" s="1">
        <v>42508</v>
      </c>
      <c r="B80">
        <v>22.75</v>
      </c>
      <c r="C80" s="29">
        <f t="shared" si="12"/>
        <v>-8.2824760244115669E-3</v>
      </c>
      <c r="D80" s="30">
        <f t="shared" si="19"/>
        <v>23.068608288993591</v>
      </c>
      <c r="E80">
        <v>22.9361</v>
      </c>
      <c r="F80" s="29">
        <f t="shared" si="20"/>
        <v>-1.3811335517175727E-2</v>
      </c>
      <c r="G80" s="29">
        <f t="shared" si="18"/>
        <v>-8.1138467306995921E-3</v>
      </c>
      <c r="H80">
        <v>3086.02</v>
      </c>
      <c r="I80">
        <v>3068.04</v>
      </c>
      <c r="J80" s="29">
        <f t="shared" si="16"/>
        <v>-5.8262746190886894E-3</v>
      </c>
      <c r="K80">
        <f t="shared" si="21"/>
        <v>3</v>
      </c>
    </row>
    <row r="81" spans="1:11">
      <c r="A81" s="1">
        <v>42509</v>
      </c>
      <c r="B81">
        <v>22.72</v>
      </c>
      <c r="C81" s="29">
        <f t="shared" si="12"/>
        <v>-1.3186813186814028E-3</v>
      </c>
      <c r="D81" s="30">
        <f t="shared" si="19"/>
        <v>22.894683983911552</v>
      </c>
      <c r="F81" s="29">
        <f t="shared" si="20"/>
        <v>-7.6298927748601475E-3</v>
      </c>
      <c r="G81" s="29"/>
      <c r="H81">
        <v>3068.04</v>
      </c>
      <c r="I81">
        <v>3062.5</v>
      </c>
      <c r="J81" s="29">
        <f t="shared" si="16"/>
        <v>-1.8057130937014776E-3</v>
      </c>
      <c r="K81">
        <f t="shared" si="21"/>
        <v>4</v>
      </c>
    </row>
    <row r="82" spans="1:11">
      <c r="A82" s="1">
        <v>42510</v>
      </c>
      <c r="B82">
        <v>23.11</v>
      </c>
      <c r="C82" s="29">
        <f t="shared" si="12"/>
        <v>1.7165492957746498E-2</v>
      </c>
      <c r="D82" s="30"/>
      <c r="E82">
        <v>23.08</v>
      </c>
      <c r="F82" s="29"/>
      <c r="G82" s="29">
        <f t="shared" si="18"/>
        <v>1.2998266897747968E-3</v>
      </c>
      <c r="H82">
        <v>3062.5</v>
      </c>
      <c r="I82">
        <v>3078.22</v>
      </c>
      <c r="J82" s="29">
        <f t="shared" si="16"/>
        <v>5.1330612244897544E-3</v>
      </c>
      <c r="K82">
        <f t="shared" si="21"/>
        <v>5</v>
      </c>
    </row>
    <row r="83" spans="1:11">
      <c r="A83" s="1">
        <v>42513</v>
      </c>
      <c r="B83">
        <v>23.03</v>
      </c>
      <c r="C83" s="29">
        <f t="shared" si="12"/>
        <v>-3.4617048896581348E-3</v>
      </c>
      <c r="D83" s="30">
        <f t="shared" si="19"/>
        <v>23.147480556945247</v>
      </c>
      <c r="E83">
        <v>23.171600000000002</v>
      </c>
      <c r="F83" s="29">
        <f t="shared" si="20"/>
        <v>-5.0753064315673946E-3</v>
      </c>
      <c r="G83" s="29">
        <f t="shared" si="18"/>
        <v>-6.1109288957171826E-3</v>
      </c>
      <c r="H83">
        <v>3078.22</v>
      </c>
      <c r="I83">
        <v>3087.22</v>
      </c>
      <c r="J83" s="29">
        <f t="shared" si="16"/>
        <v>2.9237676319431305E-3</v>
      </c>
      <c r="K83">
        <f t="shared" si="21"/>
        <v>1</v>
      </c>
    </row>
    <row r="84" spans="1:11">
      <c r="A84" s="1">
        <v>42514</v>
      </c>
      <c r="B84">
        <v>23.27</v>
      </c>
      <c r="C84" s="29">
        <f t="shared" si="12"/>
        <v>1.0421189752496618E-2</v>
      </c>
      <c r="D84" s="30">
        <f t="shared" si="19"/>
        <v>22.994016265766614</v>
      </c>
      <c r="E84">
        <v>22.960899999999999</v>
      </c>
      <c r="F84" s="29">
        <f>+B84/D84-1</f>
        <v>1.2002415369439801E-2</v>
      </c>
      <c r="G84" s="29">
        <f t="shared" si="18"/>
        <v>1.3462015861747556E-2</v>
      </c>
      <c r="H84">
        <v>3087.22</v>
      </c>
      <c r="I84">
        <v>3063.56</v>
      </c>
      <c r="J84" s="29">
        <f t="shared" si="16"/>
        <v>-7.663852916215852E-3</v>
      </c>
      <c r="K84">
        <f t="shared" si="21"/>
        <v>2</v>
      </c>
    </row>
    <row r="85" spans="1:11">
      <c r="A85" s="1">
        <v>42515</v>
      </c>
      <c r="B85">
        <v>23.06</v>
      </c>
      <c r="C85" s="29">
        <f t="shared" si="12"/>
        <v>-9.0244950580146144E-3</v>
      </c>
      <c r="D85" s="30">
        <f t="shared" si="19"/>
        <v>22.92844733153586</v>
      </c>
      <c r="F85" s="29">
        <f>+B85/D85-1</f>
        <v>5.737530612602848E-3</v>
      </c>
      <c r="G85" s="29"/>
      <c r="H85">
        <v>3063.56</v>
      </c>
      <c r="I85">
        <v>3059.23</v>
      </c>
      <c r="J85" s="29">
        <f t="shared" ref="J85:J95" si="22">+I85/H85-1</f>
        <v>-1.4133883455847984E-3</v>
      </c>
      <c r="K85">
        <f t="shared" si="21"/>
        <v>3</v>
      </c>
    </row>
    <row r="86" spans="1:11">
      <c r="A86" s="1">
        <v>42516</v>
      </c>
      <c r="B86">
        <v>23.04</v>
      </c>
      <c r="C86" s="29">
        <f t="shared" si="12"/>
        <v>-8.6730268863832727E-4</v>
      </c>
      <c r="D86" s="30"/>
      <c r="E86">
        <v>22.9846</v>
      </c>
      <c r="G86" s="29">
        <f t="shared" si="18"/>
        <v>2.4103095115859396E-3</v>
      </c>
      <c r="H86">
        <v>3059.23</v>
      </c>
      <c r="I86">
        <v>3064.21</v>
      </c>
      <c r="J86" s="29">
        <f t="shared" si="22"/>
        <v>1.6278606054465072E-3</v>
      </c>
      <c r="K86">
        <f t="shared" si="21"/>
        <v>4</v>
      </c>
    </row>
    <row r="87" spans="1:11">
      <c r="A87" s="1">
        <v>42517</v>
      </c>
      <c r="B87">
        <v>23.14</v>
      </c>
      <c r="C87" s="29">
        <f t="shared" si="12"/>
        <v>4.3402777777779011E-3</v>
      </c>
      <c r="D87" s="30">
        <f t="shared" si="19"/>
        <v>22.971773311881368</v>
      </c>
      <c r="E87">
        <v>22.924600000000002</v>
      </c>
      <c r="F87" s="29">
        <f>+B87/D87-1</f>
        <v>7.3231911979396713E-3</v>
      </c>
      <c r="G87" s="29">
        <f t="shared" si="18"/>
        <v>9.3960199959868262E-3</v>
      </c>
      <c r="H87">
        <v>3064.21</v>
      </c>
      <c r="I87">
        <v>3062.5</v>
      </c>
      <c r="J87" s="29">
        <f t="shared" si="22"/>
        <v>-5.5805574683198689E-4</v>
      </c>
      <c r="K87">
        <f t="shared" si="21"/>
        <v>5</v>
      </c>
    </row>
    <row r="88" spans="1:11">
      <c r="A88" s="1">
        <v>42520</v>
      </c>
      <c r="B88">
        <v>23.14</v>
      </c>
      <c r="C88" s="29">
        <f t="shared" si="12"/>
        <v>0</v>
      </c>
      <c r="D88" s="30">
        <f t="shared" si="19"/>
        <v>22.956114307265306</v>
      </c>
      <c r="E88">
        <v>22.96</v>
      </c>
      <c r="F88" s="29">
        <f>+B88/D88-1</f>
        <v>8.0103143882890304E-3</v>
      </c>
      <c r="G88" s="29">
        <f t="shared" si="18"/>
        <v>7.8397212543552808E-3</v>
      </c>
      <c r="H88">
        <v>3062.5</v>
      </c>
      <c r="I88">
        <v>3066.71</v>
      </c>
      <c r="J88" s="29">
        <f t="shared" si="22"/>
        <v>1.3746938775509587E-3</v>
      </c>
      <c r="K88">
        <f t="shared" si="21"/>
        <v>1</v>
      </c>
    </row>
    <row r="89" spans="1:11">
      <c r="A89" s="1">
        <v>42521</v>
      </c>
      <c r="B89">
        <v>24.22</v>
      </c>
      <c r="C89" s="29">
        <f t="shared" si="12"/>
        <v>4.6672428694900514E-2</v>
      </c>
      <c r="D89" s="30">
        <f t="shared" si="19"/>
        <v>23.730022597506771</v>
      </c>
      <c r="E89">
        <v>23.743400000000001</v>
      </c>
      <c r="F89" s="29">
        <f>+B89/D89-1</f>
        <v>2.0647995613148229E-2</v>
      </c>
      <c r="G89" s="29">
        <f t="shared" si="18"/>
        <v>2.0072946587261997E-2</v>
      </c>
      <c r="H89">
        <v>3066.71</v>
      </c>
      <c r="I89">
        <v>3169.56</v>
      </c>
      <c r="J89" s="29">
        <f t="shared" si="22"/>
        <v>3.3537569577821058E-2</v>
      </c>
      <c r="K89">
        <f t="shared" si="21"/>
        <v>2</v>
      </c>
    </row>
    <row r="90" spans="1:11">
      <c r="A90" s="1">
        <v>42522</v>
      </c>
      <c r="B90">
        <v>23.8</v>
      </c>
      <c r="C90" s="29">
        <f t="shared" si="12"/>
        <v>-1.7341040462427681E-2</v>
      </c>
      <c r="D90" s="30">
        <f t="shared" si="19"/>
        <v>23.67590544744381</v>
      </c>
      <c r="E90">
        <v>23.6723</v>
      </c>
      <c r="F90" s="29">
        <f>+B90/D90-1</f>
        <v>5.2413857130684249E-3</v>
      </c>
      <c r="G90" s="29">
        <f t="shared" si="18"/>
        <v>5.3944906071654586E-3</v>
      </c>
      <c r="H90">
        <v>3169.56</v>
      </c>
      <c r="I90">
        <v>3160.55</v>
      </c>
      <c r="J90" s="29">
        <f t="shared" si="22"/>
        <v>-2.8426658589835174E-3</v>
      </c>
      <c r="K90">
        <f t="shared" si="21"/>
        <v>3</v>
      </c>
    </row>
    <row r="91" spans="1:11">
      <c r="A91" s="1">
        <v>42523</v>
      </c>
      <c r="B91">
        <v>24.02</v>
      </c>
      <c r="C91" s="29">
        <f t="shared" si="12"/>
        <v>9.2436974789915638E-3</v>
      </c>
      <c r="D91" s="30">
        <f t="shared" si="19"/>
        <v>23.721359045102904</v>
      </c>
      <c r="F91" s="29">
        <f>+B91/D91-1</f>
        <v>1.2589538159650582E-2</v>
      </c>
      <c r="H91">
        <v>3160.55</v>
      </c>
      <c r="I91">
        <v>3167.1</v>
      </c>
      <c r="J91" s="29">
        <f t="shared" si="22"/>
        <v>2.0724241033995838E-3</v>
      </c>
      <c r="K91">
        <f t="shared" si="21"/>
        <v>4</v>
      </c>
    </row>
    <row r="92" spans="1:11">
      <c r="A92" s="1">
        <v>42524</v>
      </c>
      <c r="B92">
        <v>24.29</v>
      </c>
      <c r="C92" s="29">
        <f t="shared" si="12"/>
        <v>1.1240632805995077E-2</v>
      </c>
      <c r="D92" s="30"/>
      <c r="E92">
        <v>24.082100000000001</v>
      </c>
      <c r="G92" s="29">
        <f t="shared" si="18"/>
        <v>8.6329680551113785E-3</v>
      </c>
      <c r="H92">
        <v>3167.1</v>
      </c>
      <c r="I92">
        <v>3189.33</v>
      </c>
      <c r="J92" s="29">
        <f t="shared" si="22"/>
        <v>7.0190394998579375E-3</v>
      </c>
      <c r="K92">
        <f t="shared" si="21"/>
        <v>5</v>
      </c>
    </row>
    <row r="93" spans="1:11">
      <c r="A93" s="1">
        <v>42527</v>
      </c>
      <c r="B93">
        <v>24.2</v>
      </c>
      <c r="C93" s="29">
        <f t="shared" si="12"/>
        <v>-3.7052284890901621E-3</v>
      </c>
      <c r="D93" s="30">
        <f t="shared" si="19"/>
        <v>24.002514214270711</v>
      </c>
      <c r="E93">
        <v>23.9328</v>
      </c>
      <c r="F93" s="29">
        <f>+B93/D93-1</f>
        <v>8.2277124790481881E-3</v>
      </c>
      <c r="G93" s="29">
        <f t="shared" si="18"/>
        <v>1.1164594197085043E-2</v>
      </c>
      <c r="H93">
        <v>3189.33</v>
      </c>
      <c r="I93">
        <v>3178.79</v>
      </c>
      <c r="J93" s="29">
        <f t="shared" si="22"/>
        <v>-3.3047693402689093E-3</v>
      </c>
      <c r="K93">
        <f t="shared" si="21"/>
        <v>1</v>
      </c>
    </row>
    <row r="94" spans="1:11">
      <c r="A94" s="1">
        <v>42528</v>
      </c>
      <c r="B94">
        <v>24.08</v>
      </c>
      <c r="C94" s="29">
        <f t="shared" si="12"/>
        <v>-4.9586776859504855E-3</v>
      </c>
      <c r="D94" s="30">
        <f t="shared" si="19"/>
        <v>23.919699709637946</v>
      </c>
      <c r="E94">
        <v>23.889199999999999</v>
      </c>
      <c r="F94" s="29">
        <f>+B94/D94-1</f>
        <v>6.7016012871374819E-3</v>
      </c>
      <c r="G94" s="29">
        <f t="shared" si="18"/>
        <v>7.9868727290992592E-3</v>
      </c>
      <c r="H94">
        <v>3178.79</v>
      </c>
      <c r="I94">
        <v>3177.05</v>
      </c>
      <c r="J94" s="29">
        <f t="shared" si="22"/>
        <v>-5.4737809040539265E-4</v>
      </c>
      <c r="K94">
        <f t="shared" si="21"/>
        <v>2</v>
      </c>
    </row>
    <row r="95" spans="1:11">
      <c r="A95" s="1">
        <v>42529</v>
      </c>
      <c r="B95">
        <v>23.91</v>
      </c>
      <c r="C95" s="29">
        <f t="shared" si="12"/>
        <v>-7.0598006644517763E-3</v>
      </c>
      <c r="D95" s="30">
        <f t="shared" si="19"/>
        <v>23.790997909381339</v>
      </c>
      <c r="F95" s="29">
        <f>+B95/D95-1</f>
        <v>5.0019797854605752E-3</v>
      </c>
      <c r="G95" s="29"/>
      <c r="H95">
        <v>3177.05</v>
      </c>
      <c r="I95">
        <v>3163.99</v>
      </c>
      <c r="J95" s="29">
        <f t="shared" si="22"/>
        <v>-4.1107316535781147E-3</v>
      </c>
      <c r="K95">
        <f t="shared" si="21"/>
        <v>3</v>
      </c>
    </row>
    <row r="96" spans="1:11">
      <c r="A96" s="1">
        <v>42530</v>
      </c>
      <c r="B96">
        <v>23.82</v>
      </c>
      <c r="C96" s="29">
        <f t="shared" si="12"/>
        <v>-3.7641154328732496E-3</v>
      </c>
      <c r="H96">
        <v>3163.99</v>
      </c>
      <c r="I96">
        <v>3163.99</v>
      </c>
      <c r="J96" s="29">
        <f t="shared" ref="J96:J101" si="23">+I96/H96-1</f>
        <v>0</v>
      </c>
      <c r="K96">
        <f t="shared" si="21"/>
        <v>4</v>
      </c>
    </row>
    <row r="97" spans="1:11">
      <c r="A97" s="1">
        <v>42531</v>
      </c>
      <c r="B97">
        <v>23.38</v>
      </c>
      <c r="C97" s="29">
        <f t="shared" si="12"/>
        <v>-1.8471872376154552E-2</v>
      </c>
      <c r="E97">
        <v>23.6873</v>
      </c>
      <c r="G97" s="29">
        <f t="shared" ref="G97:G139" si="24">+B97/E97-1</f>
        <v>-1.2973196607464876E-2</v>
      </c>
      <c r="H97">
        <v>3163.99</v>
      </c>
      <c r="I97">
        <v>3163.99</v>
      </c>
      <c r="J97" s="29">
        <f t="shared" si="23"/>
        <v>0</v>
      </c>
      <c r="K97">
        <f t="shared" si="21"/>
        <v>5</v>
      </c>
    </row>
    <row r="98" spans="1:11">
      <c r="A98" s="1">
        <v>42534</v>
      </c>
      <c r="B98">
        <v>22.8</v>
      </c>
      <c r="C98" s="29">
        <f t="shared" si="12"/>
        <v>-2.4807527801539719E-2</v>
      </c>
      <c r="D98" s="30">
        <f>+E97*(1+J98)</f>
        <v>22.956240532365783</v>
      </c>
      <c r="E98">
        <v>22.957699999999999</v>
      </c>
      <c r="F98" s="29">
        <f>+B98/D98-1</f>
        <v>-6.8060156516264181E-3</v>
      </c>
      <c r="G98" s="29">
        <f t="shared" si="24"/>
        <v>-6.8691550111726896E-3</v>
      </c>
      <c r="H98">
        <v>3163.99</v>
      </c>
      <c r="I98">
        <v>3066.34</v>
      </c>
      <c r="J98" s="29">
        <f t="shared" si="23"/>
        <v>-3.0862929402431627E-2</v>
      </c>
      <c r="K98">
        <f t="shared" si="21"/>
        <v>1</v>
      </c>
    </row>
    <row r="99" spans="1:11">
      <c r="A99" s="1">
        <v>42535</v>
      </c>
      <c r="B99">
        <v>23.1</v>
      </c>
      <c r="C99" s="29">
        <f t="shared" si="12"/>
        <v>1.3157894736842035E-2</v>
      </c>
      <c r="D99" s="30">
        <f>+E98*(1+J99)</f>
        <v>23.029874719046155</v>
      </c>
      <c r="E99">
        <v>22.996600000000001</v>
      </c>
      <c r="F99" s="29">
        <f>+B99/D99-1</f>
        <v>3.0449701446204624E-3</v>
      </c>
      <c r="G99" s="29">
        <f t="shared" si="24"/>
        <v>4.4963168468381554E-3</v>
      </c>
      <c r="H99">
        <v>3066.34</v>
      </c>
      <c r="I99">
        <v>3075.98</v>
      </c>
      <c r="J99" s="29">
        <f t="shared" si="23"/>
        <v>3.1438131453132012E-3</v>
      </c>
      <c r="K99">
        <f t="shared" si="21"/>
        <v>2</v>
      </c>
    </row>
    <row r="100" spans="1:11">
      <c r="A100" s="1">
        <v>42536</v>
      </c>
      <c r="B100">
        <v>23.15</v>
      </c>
      <c r="C100" s="29">
        <f t="shared" si="12"/>
        <v>2.1645021645020357E-3</v>
      </c>
      <c r="D100" s="30">
        <f>+E99*(1+J100)</f>
        <v>23.298563170761838</v>
      </c>
      <c r="E100">
        <v>23.362100000000002</v>
      </c>
      <c r="F100" s="29">
        <f>+B100/D100-1</f>
        <v>-6.3764949655039649E-3</v>
      </c>
      <c r="G100" s="29">
        <f t="shared" si="24"/>
        <v>-9.0788071277839721E-3</v>
      </c>
      <c r="H100">
        <v>3075.98</v>
      </c>
      <c r="I100">
        <v>3116.37</v>
      </c>
      <c r="J100" s="29">
        <f t="shared" si="23"/>
        <v>1.313077458240941E-2</v>
      </c>
      <c r="K100">
        <f t="shared" si="21"/>
        <v>3</v>
      </c>
    </row>
    <row r="101" spans="1:11">
      <c r="A101" s="1">
        <v>42537</v>
      </c>
      <c r="B101">
        <v>23.28</v>
      </c>
      <c r="C101" s="29">
        <f t="shared" si="12"/>
        <v>5.6155507559396689E-3</v>
      </c>
      <c r="D101" s="30">
        <f>+E100*(1+J101)</f>
        <v>23.199424332476568</v>
      </c>
      <c r="E101">
        <v>23.205500000000001</v>
      </c>
      <c r="F101" s="29">
        <f>+B101/D101-1</f>
        <v>3.4731752981749242E-3</v>
      </c>
      <c r="G101" s="29">
        <f t="shared" si="24"/>
        <v>3.2104457994872604E-3</v>
      </c>
      <c r="H101">
        <v>3116.37</v>
      </c>
      <c r="I101">
        <v>3094.67</v>
      </c>
      <c r="J101" s="29">
        <f t="shared" si="23"/>
        <v>-6.9632296550152795E-3</v>
      </c>
      <c r="K101">
        <f t="shared" si="21"/>
        <v>4</v>
      </c>
    </row>
    <row r="102" spans="1:11">
      <c r="A102" s="1">
        <v>42538</v>
      </c>
      <c r="B102">
        <v>23.43</v>
      </c>
      <c r="C102" s="29">
        <f t="shared" ref="C102:C157" si="25">B102/B101-1</f>
        <v>6.4432989690721421E-3</v>
      </c>
      <c r="D102" s="30">
        <f t="shared" ref="D102:D130" si="26">+E101*(1+J102)</f>
        <v>23.205500000000001</v>
      </c>
      <c r="E102">
        <v>23.3611</v>
      </c>
      <c r="G102" s="29">
        <f t="shared" si="24"/>
        <v>2.9493474194279834E-3</v>
      </c>
      <c r="K102">
        <f t="shared" si="21"/>
        <v>5</v>
      </c>
    </row>
    <row r="103" spans="1:11">
      <c r="A103" s="1">
        <v>42541</v>
      </c>
      <c r="B103">
        <v>23.47</v>
      </c>
      <c r="C103" s="29">
        <f t="shared" si="25"/>
        <v>1.7072129748185727E-3</v>
      </c>
      <c r="D103" s="30">
        <f t="shared" si="26"/>
        <v>23.3611</v>
      </c>
      <c r="E103">
        <v>23.4009</v>
      </c>
      <c r="F103" s="29">
        <f>+B103/D103-1</f>
        <v>4.6615955584281554E-3</v>
      </c>
      <c r="G103" s="29">
        <f t="shared" si="24"/>
        <v>2.9528778807652589E-3</v>
      </c>
      <c r="I103">
        <v>3112.67</v>
      </c>
      <c r="K103">
        <f t="shared" si="21"/>
        <v>1</v>
      </c>
    </row>
    <row r="104" spans="1:11">
      <c r="A104" s="1">
        <v>42542</v>
      </c>
      <c r="B104">
        <v>23.35</v>
      </c>
      <c r="C104" s="29">
        <f t="shared" si="25"/>
        <v>-5.112910097997303E-3</v>
      </c>
      <c r="D104" s="30">
        <f t="shared" si="26"/>
        <v>23.353161012249934</v>
      </c>
      <c r="F104" s="29">
        <f>+B104/D104-1</f>
        <v>-1.3535693297683782E-4</v>
      </c>
      <c r="H104">
        <v>3112.67</v>
      </c>
      <c r="I104">
        <v>3106.32</v>
      </c>
      <c r="J104" s="29">
        <f>+I104/H104-1</f>
        <v>-2.0400492181952279E-3</v>
      </c>
      <c r="K104">
        <f t="shared" si="21"/>
        <v>2</v>
      </c>
    </row>
    <row r="105" spans="1:11">
      <c r="A105" s="1">
        <v>42543</v>
      </c>
      <c r="B105">
        <v>23.64</v>
      </c>
      <c r="C105" s="29">
        <f t="shared" si="25"/>
        <v>1.2419700214132634E-2</v>
      </c>
      <c r="D105" s="30"/>
      <c r="E105">
        <v>23.605399999999999</v>
      </c>
      <c r="G105" s="29">
        <f t="shared" si="24"/>
        <v>1.4657663077093375E-3</v>
      </c>
      <c r="H105">
        <v>3106.32</v>
      </c>
      <c r="I105">
        <v>3133.96</v>
      </c>
      <c r="J105" s="29">
        <f>+I105/H105-1</f>
        <v>8.8979886167555033E-3</v>
      </c>
      <c r="K105">
        <f t="shared" ref="K105:K133" si="27">WEEKDAY(A105,2)</f>
        <v>3</v>
      </c>
    </row>
    <row r="106" spans="1:11">
      <c r="A106" s="1">
        <v>42544</v>
      </c>
      <c r="B106">
        <v>23.78</v>
      </c>
      <c r="C106" s="29">
        <f t="shared" si="25"/>
        <v>5.9221658206429773E-3</v>
      </c>
      <c r="D106" s="30">
        <f t="shared" si="26"/>
        <v>23.480065325658273</v>
      </c>
      <c r="E106">
        <v>23.491</v>
      </c>
      <c r="F106" s="29">
        <f t="shared" ref="F106:F157" si="28">+B106/D106-1</f>
        <v>1.2774013623120917E-2</v>
      </c>
      <c r="G106" s="29">
        <f t="shared" si="24"/>
        <v>1.2302583968328396E-2</v>
      </c>
      <c r="H106">
        <v>3133.96</v>
      </c>
      <c r="I106">
        <v>3117.32</v>
      </c>
      <c r="J106" s="29">
        <f t="shared" ref="J106:J114" si="29">+I106/H106-1</f>
        <v>-5.3095763825957709E-3</v>
      </c>
      <c r="K106">
        <f t="shared" si="27"/>
        <v>4</v>
      </c>
    </row>
    <row r="107" spans="1:11">
      <c r="A107" s="1">
        <v>42545</v>
      </c>
      <c r="B107">
        <v>22.92</v>
      </c>
      <c r="C107" s="29">
        <f t="shared" si="25"/>
        <v>-3.6164844407064689E-2</v>
      </c>
      <c r="D107" s="30">
        <f t="shared" si="26"/>
        <v>23.188368714151899</v>
      </c>
      <c r="E107">
        <v>23.010300000000001</v>
      </c>
      <c r="F107" s="29">
        <f t="shared" si="28"/>
        <v>-1.1573419306038168E-2</v>
      </c>
      <c r="G107" s="29">
        <f t="shared" si="24"/>
        <v>-3.9243295393801558E-3</v>
      </c>
      <c r="H107">
        <v>3117.32</v>
      </c>
      <c r="I107">
        <v>3077.16</v>
      </c>
      <c r="J107" s="29">
        <f t="shared" si="29"/>
        <v>-1.2882860918994599E-2</v>
      </c>
      <c r="K107">
        <f t="shared" si="27"/>
        <v>5</v>
      </c>
    </row>
    <row r="108" spans="1:11">
      <c r="A108" s="1">
        <v>42548</v>
      </c>
      <c r="B108">
        <v>23.11</v>
      </c>
      <c r="C108" s="29">
        <f t="shared" si="25"/>
        <v>8.2897033158813027E-3</v>
      </c>
      <c r="D108" s="30">
        <f t="shared" si="26"/>
        <v>23.334685736848261</v>
      </c>
      <c r="E108">
        <v>23.1877</v>
      </c>
      <c r="F108" s="29">
        <f t="shared" si="28"/>
        <v>-9.6288306335943208E-3</v>
      </c>
      <c r="G108" s="29">
        <f t="shared" si="24"/>
        <v>-3.3509144934599222E-3</v>
      </c>
      <c r="H108">
        <v>3077.16</v>
      </c>
      <c r="I108">
        <v>3120.54</v>
      </c>
      <c r="J108" s="29">
        <f t="shared" si="29"/>
        <v>1.4097414499083527E-2</v>
      </c>
      <c r="K108">
        <f t="shared" si="27"/>
        <v>1</v>
      </c>
    </row>
    <row r="109" spans="1:11">
      <c r="A109" s="1">
        <v>42549</v>
      </c>
      <c r="B109">
        <v>23.4</v>
      </c>
      <c r="C109" s="29">
        <f t="shared" si="25"/>
        <v>1.2548680225010767E-2</v>
      </c>
      <c r="D109" s="30">
        <f t="shared" si="26"/>
        <v>23.305550411146786</v>
      </c>
      <c r="E109">
        <v>23.3049</v>
      </c>
      <c r="F109" s="29">
        <f t="shared" si="28"/>
        <v>4.0526650170011891E-3</v>
      </c>
      <c r="G109" s="29">
        <f t="shared" si="24"/>
        <v>4.0806868941725138E-3</v>
      </c>
      <c r="H109">
        <v>3120.54</v>
      </c>
      <c r="I109">
        <v>3136.4</v>
      </c>
      <c r="J109" s="29">
        <f t="shared" si="29"/>
        <v>5.082453677889065E-3</v>
      </c>
      <c r="K109">
        <f t="shared" si="27"/>
        <v>2</v>
      </c>
    </row>
    <row r="110" spans="1:11">
      <c r="A110" s="1">
        <v>42550</v>
      </c>
      <c r="B110">
        <v>23.76</v>
      </c>
      <c r="C110" s="29">
        <f t="shared" si="25"/>
        <v>1.5384615384615552E-2</v>
      </c>
      <c r="D110" s="30">
        <f t="shared" si="26"/>
        <v>23.416282620520342</v>
      </c>
      <c r="E110">
        <v>23.526900000000001</v>
      </c>
      <c r="F110" s="29">
        <f t="shared" si="28"/>
        <v>1.4678562991824018E-2</v>
      </c>
      <c r="G110" s="29">
        <f t="shared" si="24"/>
        <v>9.907807658467549E-3</v>
      </c>
      <c r="H110">
        <v>3136.4</v>
      </c>
      <c r="I110">
        <v>3151.39</v>
      </c>
      <c r="J110" s="29">
        <f t="shared" si="29"/>
        <v>4.779364876928982E-3</v>
      </c>
      <c r="K110">
        <f t="shared" si="27"/>
        <v>3</v>
      </c>
    </row>
    <row r="111" spans="1:11">
      <c r="A111" s="1">
        <v>42551</v>
      </c>
      <c r="B111">
        <v>23.76</v>
      </c>
      <c r="C111" s="29">
        <f t="shared" si="25"/>
        <v>0</v>
      </c>
      <c r="D111" s="30">
        <f t="shared" si="26"/>
        <v>23.545787873922304</v>
      </c>
      <c r="F111" s="29">
        <f t="shared" si="28"/>
        <v>9.0976835103040443E-3</v>
      </c>
      <c r="H111">
        <v>3151.39</v>
      </c>
      <c r="I111">
        <v>3153.92</v>
      </c>
      <c r="J111" s="29">
        <f t="shared" si="29"/>
        <v>8.0282034276946135E-4</v>
      </c>
      <c r="K111">
        <f t="shared" si="27"/>
        <v>4</v>
      </c>
    </row>
    <row r="112" spans="1:11">
      <c r="A112" s="1">
        <v>42552</v>
      </c>
      <c r="B112">
        <v>23.59</v>
      </c>
      <c r="C112" s="29">
        <f t="shared" si="25"/>
        <v>-7.1548821548822472E-3</v>
      </c>
      <c r="E112">
        <v>23.494499999999999</v>
      </c>
      <c r="G112" s="29">
        <f t="shared" si="24"/>
        <v>4.0647811189853389E-3</v>
      </c>
      <c r="H112">
        <v>3153.92</v>
      </c>
      <c r="I112">
        <v>3154.2</v>
      </c>
      <c r="J112" s="29">
        <f t="shared" si="29"/>
        <v>8.8778409090828347E-5</v>
      </c>
      <c r="K112">
        <f t="shared" si="27"/>
        <v>5</v>
      </c>
    </row>
    <row r="113" spans="1:11">
      <c r="A113" s="1">
        <v>42555</v>
      </c>
      <c r="B113">
        <v>23.59</v>
      </c>
      <c r="C113" s="29">
        <f t="shared" si="25"/>
        <v>0</v>
      </c>
      <c r="D113" s="30">
        <f t="shared" si="26"/>
        <v>23.870656315389002</v>
      </c>
      <c r="F113" s="29">
        <f t="shared" si="28"/>
        <v>-1.1757377412705217E-2</v>
      </c>
      <c r="H113">
        <v>3154.2</v>
      </c>
      <c r="I113">
        <v>3204.7</v>
      </c>
      <c r="J113" s="29">
        <f t="shared" si="29"/>
        <v>1.6010398833301576E-2</v>
      </c>
      <c r="K113">
        <f t="shared" si="27"/>
        <v>1</v>
      </c>
    </row>
    <row r="114" spans="1:11">
      <c r="A114" s="1">
        <v>42556</v>
      </c>
      <c r="B114">
        <v>23.84</v>
      </c>
      <c r="C114" s="29">
        <f t="shared" si="25"/>
        <v>1.0597710894446832E-2</v>
      </c>
      <c r="D114" s="30"/>
      <c r="E114">
        <v>23.957599999999999</v>
      </c>
      <c r="G114" s="29">
        <f t="shared" si="24"/>
        <v>-4.908671987177371E-3</v>
      </c>
      <c r="H114">
        <f>+I114-2.68</f>
        <v>3204.7000000000003</v>
      </c>
      <c r="I114">
        <v>3207.38</v>
      </c>
      <c r="J114" s="29">
        <f t="shared" si="29"/>
        <v>8.3627172590250431E-4</v>
      </c>
      <c r="K114">
        <f t="shared" si="27"/>
        <v>2</v>
      </c>
    </row>
    <row r="115" spans="1:11">
      <c r="A115" s="1">
        <v>42557</v>
      </c>
      <c r="B115">
        <v>24.09</v>
      </c>
      <c r="C115" s="29">
        <f t="shared" si="25"/>
        <v>1.0486577181208157E-2</v>
      </c>
      <c r="D115" s="30">
        <f t="shared" si="26"/>
        <v>24.027962910537575</v>
      </c>
      <c r="E115">
        <v>24.016300000000001</v>
      </c>
      <c r="F115" s="29">
        <f t="shared" si="28"/>
        <v>2.5818705353177762E-3</v>
      </c>
      <c r="G115" s="29">
        <f t="shared" si="24"/>
        <v>3.068749141208249E-3</v>
      </c>
      <c r="H115">
        <v>3207.38</v>
      </c>
      <c r="I115">
        <v>3216.8</v>
      </c>
      <c r="J115" s="29">
        <f t="shared" ref="J115:J124" si="30">+I115/H115-1</f>
        <v>2.93697659772163E-3</v>
      </c>
      <c r="K115">
        <f t="shared" si="27"/>
        <v>3</v>
      </c>
    </row>
    <row r="116" spans="1:11">
      <c r="A116" s="1">
        <v>42558</v>
      </c>
      <c r="B116">
        <v>23.96</v>
      </c>
      <c r="C116" s="29">
        <f t="shared" si="25"/>
        <v>-5.3964300539642851E-3</v>
      </c>
      <c r="D116" s="30">
        <f t="shared" si="26"/>
        <v>23.965158600161651</v>
      </c>
      <c r="F116" s="29">
        <f t="shared" si="28"/>
        <v>-2.1525416325074431E-4</v>
      </c>
      <c r="H116">
        <v>3216.8</v>
      </c>
      <c r="I116">
        <v>3209.95</v>
      </c>
      <c r="J116" s="29">
        <f t="shared" si="30"/>
        <v>-2.1294454115892147E-3</v>
      </c>
      <c r="K116">
        <f t="shared" si="27"/>
        <v>4</v>
      </c>
    </row>
    <row r="117" spans="1:11">
      <c r="A117" s="1">
        <v>42559</v>
      </c>
      <c r="B117">
        <v>24.11</v>
      </c>
      <c r="C117" s="29">
        <f t="shared" si="25"/>
        <v>6.2604340567611327E-3</v>
      </c>
      <c r="D117" s="30">
        <v>24.11</v>
      </c>
      <c r="E117">
        <v>23.887799999999999</v>
      </c>
      <c r="G117" s="29">
        <f t="shared" si="24"/>
        <v>9.3018193387419679E-3</v>
      </c>
      <c r="H117">
        <v>3209.95</v>
      </c>
      <c r="I117">
        <v>3192.28</v>
      </c>
      <c r="J117" s="29">
        <f t="shared" si="30"/>
        <v>-5.5047586411002269E-3</v>
      </c>
      <c r="K117">
        <f t="shared" si="27"/>
        <v>5</v>
      </c>
    </row>
    <row r="118" spans="1:11">
      <c r="A118" s="1">
        <v>42562</v>
      </c>
      <c r="B118">
        <v>24.08</v>
      </c>
      <c r="C118" s="29">
        <f t="shared" si="25"/>
        <v>-1.2442969722107344E-3</v>
      </c>
      <c r="D118" s="30">
        <f t="shared" si="26"/>
        <v>23.970487041863496</v>
      </c>
      <c r="E118">
        <v>23.958600000000001</v>
      </c>
      <c r="F118" s="29">
        <f t="shared" si="28"/>
        <v>4.5686580312382929E-3</v>
      </c>
      <c r="G118" s="29">
        <f t="shared" si="24"/>
        <v>5.0670740360454491E-3</v>
      </c>
      <c r="H118">
        <v>3192.28</v>
      </c>
      <c r="I118">
        <v>3203.33</v>
      </c>
      <c r="J118" s="29">
        <f t="shared" si="30"/>
        <v>3.461475810392578E-3</v>
      </c>
      <c r="K118">
        <f t="shared" si="27"/>
        <v>1</v>
      </c>
    </row>
    <row r="119" spans="1:11">
      <c r="A119" s="1">
        <v>42563</v>
      </c>
      <c r="B119">
        <v>24.79</v>
      </c>
      <c r="C119" s="29">
        <f t="shared" si="25"/>
        <v>2.9485049833887E-2</v>
      </c>
      <c r="D119" s="30">
        <f t="shared" si="26"/>
        <v>24.481027664336796</v>
      </c>
      <c r="E119">
        <v>24.532299999999999</v>
      </c>
      <c r="F119" s="29">
        <f t="shared" si="28"/>
        <v>1.262088911869097E-2</v>
      </c>
      <c r="G119" s="29">
        <f t="shared" si="24"/>
        <v>1.050451853270995E-2</v>
      </c>
      <c r="H119">
        <v>3203.33</v>
      </c>
      <c r="I119">
        <v>3273.18</v>
      </c>
      <c r="J119" s="29">
        <f t="shared" si="30"/>
        <v>2.1805433720534451E-2</v>
      </c>
      <c r="K119">
        <f t="shared" si="27"/>
        <v>2</v>
      </c>
    </row>
    <row r="120" spans="1:11">
      <c r="A120" s="1">
        <v>42564</v>
      </c>
      <c r="B120">
        <v>24.81</v>
      </c>
      <c r="C120" s="29">
        <f t="shared" si="25"/>
        <v>8.0677692617991958E-4</v>
      </c>
      <c r="D120" s="30">
        <f t="shared" si="26"/>
        <v>24.604926004985977</v>
      </c>
      <c r="E120">
        <v>24.689299999999999</v>
      </c>
      <c r="F120" s="29">
        <f t="shared" si="28"/>
        <v>8.3346722917381211E-3</v>
      </c>
      <c r="G120" s="29">
        <f t="shared" si="24"/>
        <v>4.8887574779357124E-3</v>
      </c>
      <c r="H120">
        <v>3273.18</v>
      </c>
      <c r="I120">
        <v>3282.87</v>
      </c>
      <c r="J120" s="29">
        <f t="shared" si="30"/>
        <v>2.9604238080398471E-3</v>
      </c>
      <c r="K120">
        <f t="shared" si="27"/>
        <v>3</v>
      </c>
    </row>
    <row r="121" spans="1:11">
      <c r="A121" s="1">
        <v>42565</v>
      </c>
      <c r="B121">
        <v>24.72</v>
      </c>
      <c r="C121" s="29">
        <f t="shared" si="25"/>
        <v>-3.6275695284159193E-3</v>
      </c>
      <c r="D121" s="30">
        <f t="shared" si="26"/>
        <v>24.643348858772967</v>
      </c>
      <c r="F121" s="29">
        <f t="shared" si="28"/>
        <v>3.1104190289359401E-3</v>
      </c>
      <c r="H121">
        <v>3282.87</v>
      </c>
      <c r="I121">
        <v>3276.76</v>
      </c>
      <c r="J121" s="29">
        <f t="shared" si="30"/>
        <v>-1.8611763487434985E-3</v>
      </c>
      <c r="K121">
        <f t="shared" si="27"/>
        <v>4</v>
      </c>
    </row>
    <row r="122" spans="1:11">
      <c r="A122" s="1">
        <v>42566</v>
      </c>
      <c r="B122">
        <v>24.62</v>
      </c>
      <c r="C122" s="29">
        <f t="shared" si="25"/>
        <v>-4.04530744336562E-3</v>
      </c>
      <c r="E122">
        <v>24.577500000000001</v>
      </c>
      <c r="G122" s="29">
        <f t="shared" si="24"/>
        <v>1.7292238836335017E-3</v>
      </c>
      <c r="H122">
        <v>3276.76</v>
      </c>
      <c r="I122">
        <v>3276.28</v>
      </c>
      <c r="J122" s="29">
        <f t="shared" si="30"/>
        <v>-1.4648616316115248E-4</v>
      </c>
      <c r="K122">
        <f t="shared" si="27"/>
        <v>5</v>
      </c>
    </row>
    <row r="123" spans="1:11">
      <c r="A123" s="1">
        <v>42569</v>
      </c>
      <c r="B123">
        <v>24.45</v>
      </c>
      <c r="C123" s="29">
        <f t="shared" si="25"/>
        <v>-6.9049553208774261E-3</v>
      </c>
      <c r="D123" s="30">
        <f t="shared" si="26"/>
        <v>24.470526496514339</v>
      </c>
      <c r="F123" s="29">
        <f t="shared" si="28"/>
        <v>-8.3882529120338223E-4</v>
      </c>
      <c r="H123">
        <v>3276.28</v>
      </c>
      <c r="I123">
        <v>3262.02</v>
      </c>
      <c r="J123" s="29">
        <f t="shared" si="30"/>
        <v>-4.3524973445493442E-3</v>
      </c>
      <c r="K123">
        <f t="shared" si="27"/>
        <v>1</v>
      </c>
    </row>
    <row r="124" spans="1:11">
      <c r="A124" s="1">
        <v>42570</v>
      </c>
      <c r="B124">
        <v>24.28</v>
      </c>
      <c r="C124" s="29">
        <f t="shared" si="25"/>
        <v>-6.952965235173747E-3</v>
      </c>
      <c r="E124">
        <v>24.367699999999999</v>
      </c>
      <c r="G124" s="29">
        <f t="shared" si="24"/>
        <v>-3.5990265802681165E-3</v>
      </c>
      <c r="H124">
        <v>3262.02</v>
      </c>
      <c r="I124">
        <v>3248.23</v>
      </c>
      <c r="J124" s="29">
        <f t="shared" si="30"/>
        <v>-4.227441891833883E-3</v>
      </c>
      <c r="K124">
        <f t="shared" si="27"/>
        <v>2</v>
      </c>
    </row>
    <row r="125" spans="1:11">
      <c r="A125" s="1">
        <v>42571</v>
      </c>
      <c r="B125">
        <v>24.48</v>
      </c>
      <c r="C125" s="29">
        <f t="shared" si="25"/>
        <v>8.2372322899506578E-3</v>
      </c>
      <c r="D125" s="30">
        <f t="shared" si="26"/>
        <v>24.287955446504711</v>
      </c>
      <c r="E125">
        <v>24.399100000000001</v>
      </c>
      <c r="F125" s="29">
        <f t="shared" si="28"/>
        <v>7.9069872274049047E-3</v>
      </c>
      <c r="G125" s="29">
        <f t="shared" si="24"/>
        <v>3.3156960707567684E-3</v>
      </c>
      <c r="H125">
        <v>3248.23</v>
      </c>
      <c r="I125">
        <v>3237.6</v>
      </c>
      <c r="J125" s="29">
        <f t="shared" ref="J125:J133" si="31">+I125/H125-1</f>
        <v>-3.27255151267003E-3</v>
      </c>
      <c r="K125">
        <f t="shared" si="27"/>
        <v>3</v>
      </c>
    </row>
    <row r="126" spans="1:11">
      <c r="A126" s="1">
        <v>42572</v>
      </c>
      <c r="B126">
        <v>24.45</v>
      </c>
      <c r="C126" s="29">
        <f t="shared" si="25"/>
        <v>-1.225490196078427E-3</v>
      </c>
      <c r="D126" s="30">
        <f t="shared" si="26"/>
        <v>24.511539638003462</v>
      </c>
      <c r="F126" s="29">
        <f t="shared" si="28"/>
        <v>-2.5106394340096427E-3</v>
      </c>
      <c r="H126">
        <v>3237.6</v>
      </c>
      <c r="I126">
        <v>3252.52</v>
      </c>
      <c r="J126" s="29">
        <f t="shared" si="31"/>
        <v>4.6083518655795075E-3</v>
      </c>
      <c r="K126">
        <f t="shared" si="27"/>
        <v>4</v>
      </c>
    </row>
    <row r="127" spans="1:11">
      <c r="A127" s="1">
        <v>42573</v>
      </c>
      <c r="B127">
        <v>24.34</v>
      </c>
      <c r="C127" s="29">
        <f t="shared" si="25"/>
        <v>-4.4989775051124115E-3</v>
      </c>
      <c r="D127" s="30"/>
      <c r="E127">
        <v>24.2881</v>
      </c>
      <c r="G127" s="29">
        <f t="shared" si="24"/>
        <v>2.1368489095483501E-3</v>
      </c>
      <c r="H127">
        <v>3252.52</v>
      </c>
      <c r="I127">
        <v>3225.16</v>
      </c>
      <c r="J127" s="29">
        <f t="shared" si="31"/>
        <v>-8.4119390503364366E-3</v>
      </c>
      <c r="K127">
        <f t="shared" si="27"/>
        <v>5</v>
      </c>
    </row>
    <row r="128" spans="1:11">
      <c r="A128" s="1">
        <v>42576</v>
      </c>
      <c r="B128">
        <v>24.28</v>
      </c>
      <c r="C128" s="29">
        <f t="shared" si="25"/>
        <v>-2.4650780608052036E-3</v>
      </c>
      <c r="D128" s="30">
        <f t="shared" si="26"/>
        <v>24.331251599610564</v>
      </c>
      <c r="E128">
        <v>24.319600000000001</v>
      </c>
      <c r="F128" s="29">
        <f t="shared" si="28"/>
        <v>-2.106410325861896E-3</v>
      </c>
      <c r="G128" s="29">
        <f t="shared" si="24"/>
        <v>-1.6283162552015451E-3</v>
      </c>
      <c r="H128">
        <v>3225.16</v>
      </c>
      <c r="I128">
        <v>3230.89</v>
      </c>
      <c r="J128" s="29">
        <f t="shared" si="31"/>
        <v>1.7766560418708277E-3</v>
      </c>
      <c r="K128">
        <f t="shared" si="27"/>
        <v>1</v>
      </c>
    </row>
    <row r="129" spans="1:11">
      <c r="A129" s="1">
        <v>42577</v>
      </c>
      <c r="B129">
        <v>24.72</v>
      </c>
      <c r="C129" s="29">
        <f t="shared" si="25"/>
        <v>1.8121911037891181E-2</v>
      </c>
      <c r="D129" s="30">
        <f t="shared" si="26"/>
        <v>24.610903176524118</v>
      </c>
      <c r="E129">
        <v>24.658799999999999</v>
      </c>
      <c r="F129" s="29">
        <f t="shared" si="28"/>
        <v>4.4328654943450729E-3</v>
      </c>
      <c r="G129" s="29">
        <f t="shared" si="24"/>
        <v>2.4818725972066691E-3</v>
      </c>
      <c r="H129">
        <v>3230.89</v>
      </c>
      <c r="I129">
        <v>3269.59</v>
      </c>
      <c r="J129" s="29">
        <f t="shared" si="31"/>
        <v>1.1978123674900809E-2</v>
      </c>
      <c r="K129">
        <f t="shared" si="27"/>
        <v>2</v>
      </c>
    </row>
    <row r="130" spans="1:11">
      <c r="A130" s="1">
        <v>42578</v>
      </c>
      <c r="B130">
        <v>24.22</v>
      </c>
      <c r="C130" s="29">
        <f t="shared" si="25"/>
        <v>-2.0226537216828433E-2</v>
      </c>
      <c r="D130" s="30">
        <f t="shared" si="26"/>
        <v>24.271525332534047</v>
      </c>
      <c r="E130">
        <v>24.2818</v>
      </c>
      <c r="F130" s="29">
        <f t="shared" si="28"/>
        <v>-2.1228716295379479E-3</v>
      </c>
      <c r="G130" s="29">
        <f t="shared" si="24"/>
        <v>-2.5451160951824869E-3</v>
      </c>
      <c r="H130">
        <v>3269.59</v>
      </c>
      <c r="I130">
        <v>3218.24</v>
      </c>
      <c r="J130" s="29">
        <f t="shared" si="31"/>
        <v>-1.5705333084576445E-2</v>
      </c>
      <c r="K130">
        <f t="shared" si="27"/>
        <v>3</v>
      </c>
    </row>
    <row r="131" spans="1:11">
      <c r="A131" s="1">
        <v>42579</v>
      </c>
      <c r="B131">
        <v>24.33</v>
      </c>
      <c r="C131" s="29">
        <f t="shared" si="25"/>
        <v>4.5417010734929431E-3</v>
      </c>
      <c r="D131" s="30">
        <f>+E130*(1+J131)</f>
        <v>24.303680661479568</v>
      </c>
      <c r="E131">
        <v>24.339099999999998</v>
      </c>
      <c r="F131" s="29">
        <f t="shared" si="28"/>
        <v>1.0829363209230447E-3</v>
      </c>
      <c r="G131" s="29">
        <f t="shared" si="24"/>
        <v>-3.7388399735405198E-4</v>
      </c>
      <c r="H131">
        <v>3218.24</v>
      </c>
      <c r="I131">
        <v>3221.14</v>
      </c>
      <c r="J131" s="29">
        <f t="shared" si="31"/>
        <v>9.0111365218259465E-4</v>
      </c>
      <c r="K131">
        <f t="shared" si="27"/>
        <v>4</v>
      </c>
    </row>
    <row r="132" spans="1:11">
      <c r="A132" s="1">
        <v>42580</v>
      </c>
      <c r="B132">
        <v>24.29</v>
      </c>
      <c r="C132" s="29">
        <f t="shared" si="25"/>
        <v>-1.6440608302507043E-3</v>
      </c>
      <c r="D132" s="30">
        <f>+E131*(1+J132)</f>
        <v>24.209060352235543</v>
      </c>
      <c r="E132">
        <v>24.345700000000001</v>
      </c>
      <c r="F132" s="29">
        <f t="shared" si="28"/>
        <v>3.3433618069766968E-3</v>
      </c>
      <c r="G132" s="29">
        <f t="shared" si="24"/>
        <v>-2.2878783522347623E-3</v>
      </c>
      <c r="H132">
        <v>3221.14</v>
      </c>
      <c r="I132">
        <v>3203.93</v>
      </c>
      <c r="J132" s="29">
        <f t="shared" si="31"/>
        <v>-5.3428289363393056E-3</v>
      </c>
      <c r="K132">
        <f t="shared" si="27"/>
        <v>5</v>
      </c>
    </row>
    <row r="133" spans="1:11">
      <c r="A133" s="1">
        <v>42583</v>
      </c>
      <c r="B133">
        <v>23.85</v>
      </c>
      <c r="C133" s="29">
        <f t="shared" si="25"/>
        <v>-1.8114450391107373E-2</v>
      </c>
      <c r="D133" s="30">
        <f>+E132*(1+J133)</f>
        <v>24.13962328047117</v>
      </c>
      <c r="E133">
        <v>24.0688</v>
      </c>
      <c r="F133" s="29">
        <f t="shared" si="28"/>
        <v>-1.1997837625969621E-2</v>
      </c>
      <c r="G133" s="29">
        <f t="shared" si="24"/>
        <v>-9.0906069268097411E-3</v>
      </c>
      <c r="H133">
        <v>3203.93</v>
      </c>
      <c r="I133">
        <v>3176.81</v>
      </c>
      <c r="J133" s="29">
        <f t="shared" si="31"/>
        <v>-8.4646044077117955E-3</v>
      </c>
      <c r="K133">
        <f t="shared" si="27"/>
        <v>1</v>
      </c>
    </row>
    <row r="134" spans="1:11">
      <c r="A134" s="1">
        <v>42584</v>
      </c>
      <c r="B134">
        <v>24.05</v>
      </c>
      <c r="C134" s="29">
        <f t="shared" si="25"/>
        <v>8.3857442348007627E-3</v>
      </c>
      <c r="D134" s="30">
        <f>+E133*(1+J134)</f>
        <v>24.16161096445806</v>
      </c>
      <c r="E134">
        <v>24.226400000000002</v>
      </c>
      <c r="F134" s="29">
        <f t="shared" si="28"/>
        <v>-4.6193511112416763E-3</v>
      </c>
      <c r="G134" s="29">
        <f t="shared" si="24"/>
        <v>-7.2813129478586092E-3</v>
      </c>
      <c r="H134">
        <v>3176.81</v>
      </c>
      <c r="I134">
        <v>3189.06</v>
      </c>
      <c r="J134" s="29">
        <f t="shared" ref="J134:J139" si="32">+I134/H134-1</f>
        <v>3.8560694533196216E-3</v>
      </c>
      <c r="K134">
        <f t="shared" ref="K134:K139" si="33">WEEKDAY(A134,2)</f>
        <v>2</v>
      </c>
    </row>
    <row r="135" spans="1:11">
      <c r="A135" s="1">
        <v>42585</v>
      </c>
      <c r="B135">
        <v>24.17</v>
      </c>
      <c r="C135" s="29">
        <f t="shared" si="25"/>
        <v>4.9896049896049899E-3</v>
      </c>
      <c r="D135" s="30">
        <f>+E134*(1+J135)</f>
        <v>24.260205409744572</v>
      </c>
      <c r="F135" s="29">
        <f t="shared" si="28"/>
        <v>-3.7182459184099681E-3</v>
      </c>
      <c r="H135">
        <v>3189.06</v>
      </c>
      <c r="I135">
        <v>3193.51</v>
      </c>
      <c r="J135" s="29">
        <f t="shared" si="32"/>
        <v>1.3953955083945146E-3</v>
      </c>
      <c r="K135">
        <f t="shared" si="33"/>
        <v>3</v>
      </c>
    </row>
    <row r="136" spans="1:11">
      <c r="A136" s="1">
        <v>42586</v>
      </c>
      <c r="B136">
        <v>24.22</v>
      </c>
      <c r="C136" s="29">
        <f t="shared" si="25"/>
        <v>2.0686801820437584E-3</v>
      </c>
      <c r="D136" s="30"/>
      <c r="E136">
        <v>24.256399999999999</v>
      </c>
      <c r="F136" s="29"/>
      <c r="G136" s="29">
        <f t="shared" si="24"/>
        <v>-1.5006348839894379E-3</v>
      </c>
      <c r="H136">
        <v>3193.51</v>
      </c>
      <c r="I136">
        <v>3201.29</v>
      </c>
      <c r="J136" s="29">
        <f t="shared" si="32"/>
        <v>2.4361908996684001E-3</v>
      </c>
      <c r="K136">
        <f t="shared" si="33"/>
        <v>4</v>
      </c>
    </row>
    <row r="137" spans="1:11">
      <c r="A137" s="1">
        <v>42587</v>
      </c>
      <c r="B137">
        <v>24.26</v>
      </c>
      <c r="C137" s="29">
        <f t="shared" si="25"/>
        <v>1.6515276630884035E-3</v>
      </c>
      <c r="D137" s="30">
        <f>+E136*(1+J137)</f>
        <v>24.285344409285006</v>
      </c>
      <c r="E137">
        <v>24.220400000000001</v>
      </c>
      <c r="F137" s="29">
        <f t="shared" si="28"/>
        <v>-1.0436092178834899E-3</v>
      </c>
      <c r="G137" s="29">
        <f t="shared" si="24"/>
        <v>1.6349853842214657E-3</v>
      </c>
      <c r="H137">
        <v>3201.29</v>
      </c>
      <c r="I137">
        <v>3205.1099999999997</v>
      </c>
      <c r="J137" s="29">
        <f t="shared" si="32"/>
        <v>1.1932689634490679E-3</v>
      </c>
      <c r="K137">
        <f t="shared" si="33"/>
        <v>5</v>
      </c>
    </row>
    <row r="138" spans="1:11">
      <c r="A138" s="1">
        <v>42590</v>
      </c>
      <c r="B138">
        <v>24.41</v>
      </c>
      <c r="C138" s="29">
        <f t="shared" si="25"/>
        <v>6.1830173124484133E-3</v>
      </c>
      <c r="D138" s="30">
        <f>+E137*(1+J138)</f>
        <v>24.440076400497954</v>
      </c>
      <c r="E138">
        <v>24.4361</v>
      </c>
      <c r="F138" s="29">
        <f t="shared" si="28"/>
        <v>-1.2306181046692899E-3</v>
      </c>
      <c r="G138" s="29">
        <f t="shared" si="24"/>
        <v>-1.068091880455535E-3</v>
      </c>
      <c r="H138">
        <v>3205.1099999999997</v>
      </c>
      <c r="I138">
        <v>3234.18</v>
      </c>
      <c r="J138" s="29">
        <f t="shared" si="32"/>
        <v>9.0698915169837857E-3</v>
      </c>
      <c r="K138">
        <f t="shared" si="33"/>
        <v>1</v>
      </c>
    </row>
    <row r="139" spans="1:11">
      <c r="A139" s="1">
        <v>42591</v>
      </c>
      <c r="B139">
        <v>24.7</v>
      </c>
      <c r="C139" s="29">
        <f t="shared" si="25"/>
        <v>1.1880376894715328E-2</v>
      </c>
      <c r="D139" s="30">
        <f>+E138*(1+J139)</f>
        <v>24.608367183644699</v>
      </c>
      <c r="E139">
        <v>24.642900000000001</v>
      </c>
      <c r="F139" s="29">
        <f t="shared" si="28"/>
        <v>3.7236447128521366E-3</v>
      </c>
      <c r="G139" s="29">
        <f t="shared" si="24"/>
        <v>2.3170974195405591E-3</v>
      </c>
      <c r="H139">
        <v>3234.18</v>
      </c>
      <c r="I139">
        <v>3256.98</v>
      </c>
      <c r="J139" s="29">
        <f t="shared" si="32"/>
        <v>7.0497003877336706E-3</v>
      </c>
      <c r="K139">
        <f t="shared" si="33"/>
        <v>2</v>
      </c>
    </row>
    <row r="140" spans="1:11">
      <c r="A140" s="1">
        <v>42592</v>
      </c>
      <c r="B140">
        <v>24.55</v>
      </c>
      <c r="C140" s="29">
        <f t="shared" si="25"/>
        <v>-6.0728744939270163E-3</v>
      </c>
      <c r="D140" s="30">
        <f>+E139*(1+J140)</f>
        <v>24.539697291969862</v>
      </c>
      <c r="F140" s="29">
        <f t="shared" si="28"/>
        <v>4.1983843189097314E-4</v>
      </c>
      <c r="H140">
        <v>3256.98</v>
      </c>
      <c r="I140">
        <v>3243.34</v>
      </c>
      <c r="J140" s="29">
        <f t="shared" ref="J140" si="34">+I140/H140-1</f>
        <v>-4.1879286946803207E-3</v>
      </c>
      <c r="K140">
        <f t="shared" ref="K140" si="35">WEEKDAY(A140,2)</f>
        <v>3</v>
      </c>
    </row>
    <row r="141" spans="1:11">
      <c r="A141" s="1">
        <v>42593</v>
      </c>
      <c r="B141">
        <v>24.57</v>
      </c>
      <c r="C141" s="29">
        <f t="shared" si="25"/>
        <v>8.1466395112017587E-4</v>
      </c>
      <c r="D141" s="30"/>
      <c r="E141">
        <v>24.522200000000002</v>
      </c>
      <c r="G141" s="29">
        <f t="shared" ref="G141:G157" si="36">+B141/E141-1</f>
        <v>1.9492541452235113E-3</v>
      </c>
      <c r="H141">
        <v>3243.34</v>
      </c>
      <c r="I141">
        <v>3233.36</v>
      </c>
      <c r="J141" s="29">
        <f>+I141/H141-1</f>
        <v>-3.0770748672664938E-3</v>
      </c>
      <c r="K141">
        <f>WEEKDAY(A141,2)</f>
        <v>4</v>
      </c>
    </row>
    <row r="142" spans="1:11">
      <c r="A142" s="1">
        <v>42594</v>
      </c>
      <c r="B142">
        <v>25.03</v>
      </c>
      <c r="C142" s="29">
        <f t="shared" si="25"/>
        <v>1.872201872201873E-2</v>
      </c>
      <c r="D142" s="30">
        <f t="shared" ref="D142:D155" si="37">+E141*(1+J142)</f>
        <v>24.98384556807779</v>
      </c>
      <c r="E142">
        <v>24.9574</v>
      </c>
      <c r="F142" s="29">
        <f t="shared" si="28"/>
        <v>1.8473710060544768E-3</v>
      </c>
      <c r="G142" s="29">
        <f t="shared" si="36"/>
        <v>2.9089568624938167E-3</v>
      </c>
      <c r="H142">
        <v>3233.36</v>
      </c>
      <c r="I142">
        <v>3294.23</v>
      </c>
      <c r="J142" s="29">
        <f>+I142/H142-1</f>
        <v>1.8825617933047933E-2</v>
      </c>
      <c r="K142">
        <f>WEEKDAY(A142,2)</f>
        <v>5</v>
      </c>
    </row>
    <row r="143" spans="1:11">
      <c r="A143" s="1">
        <v>42597</v>
      </c>
      <c r="B143">
        <v>26.02</v>
      </c>
      <c r="C143" s="29">
        <f t="shared" si="25"/>
        <v>3.9552536955653084E-2</v>
      </c>
      <c r="D143" s="30">
        <f t="shared" si="37"/>
        <v>25.70887288015712</v>
      </c>
      <c r="E143">
        <v>25.741900000000001</v>
      </c>
      <c r="F143" s="29">
        <f t="shared" si="28"/>
        <v>1.2101935440468781E-2</v>
      </c>
      <c r="G143" s="29">
        <f t="shared" si="36"/>
        <v>1.0803398350549109E-2</v>
      </c>
      <c r="H143">
        <v>3294.23</v>
      </c>
      <c r="I143">
        <v>3393.42</v>
      </c>
      <c r="J143" s="29">
        <f>+I143/H143-1</f>
        <v>3.0110223026321714E-2</v>
      </c>
      <c r="K143">
        <f>WEEKDAY(A143,2)</f>
        <v>1</v>
      </c>
    </row>
    <row r="144" spans="1:11">
      <c r="A144" s="1">
        <v>42598</v>
      </c>
      <c r="B144">
        <v>25.91</v>
      </c>
      <c r="C144" s="29">
        <f t="shared" si="25"/>
        <v>-4.2275172943888606E-3</v>
      </c>
      <c r="D144" s="30">
        <f t="shared" si="37"/>
        <v>25.626822991259555</v>
      </c>
      <c r="E144">
        <v>25.6996</v>
      </c>
      <c r="F144" s="29">
        <f t="shared" si="28"/>
        <v>1.1050023986080015E-2</v>
      </c>
      <c r="G144" s="29">
        <f t="shared" si="36"/>
        <v>8.1868978505501566E-3</v>
      </c>
      <c r="H144">
        <v>3393.42</v>
      </c>
      <c r="I144">
        <v>3378.25</v>
      </c>
      <c r="J144" s="29">
        <f t="shared" ref="J144:J155" si="38">+I144/H144-1</f>
        <v>-4.4704162762051469E-3</v>
      </c>
      <c r="K144">
        <f t="shared" ref="K144" si="39">WEEKDAY(A144,2)</f>
        <v>2</v>
      </c>
    </row>
    <row r="145" spans="1:11">
      <c r="A145" s="1">
        <v>42599</v>
      </c>
      <c r="B145">
        <v>25.65</v>
      </c>
      <c r="C145" s="29">
        <f t="shared" si="25"/>
        <v>-1.0034735623311475E-2</v>
      </c>
      <c r="D145" s="30">
        <f t="shared" si="37"/>
        <v>25.660041672463553</v>
      </c>
      <c r="E145">
        <v>25.6309</v>
      </c>
      <c r="F145" s="29">
        <f t="shared" si="28"/>
        <v>-3.9133500216914641E-4</v>
      </c>
      <c r="G145" s="29">
        <f t="shared" si="36"/>
        <v>7.451942772200848E-4</v>
      </c>
      <c r="H145">
        <v>3378.25</v>
      </c>
      <c r="I145">
        <v>3373.05</v>
      </c>
      <c r="J145" s="29">
        <f t="shared" si="38"/>
        <v>-1.5392584918226815E-3</v>
      </c>
      <c r="K145">
        <f t="shared" ref="K145:K147" si="40">WEEKDAY(A145,2)</f>
        <v>3</v>
      </c>
    </row>
    <row r="146" spans="1:11">
      <c r="A146" s="1">
        <v>42600</v>
      </c>
      <c r="B146">
        <v>25.67</v>
      </c>
      <c r="C146" s="29">
        <f t="shared" si="25"/>
        <v>7.79727095516769E-4</v>
      </c>
      <c r="D146" s="30">
        <f t="shared" si="37"/>
        <v>25.565854861623752</v>
      </c>
      <c r="E146">
        <v>25.503799999999998</v>
      </c>
      <c r="F146" s="29">
        <f t="shared" si="28"/>
        <v>4.0736028167234206E-3</v>
      </c>
      <c r="G146" s="29">
        <f t="shared" si="36"/>
        <v>6.5166759463297641E-3</v>
      </c>
      <c r="H146">
        <v>3373.05</v>
      </c>
      <c r="I146">
        <v>3364.49</v>
      </c>
      <c r="J146" s="29">
        <f t="shared" si="38"/>
        <v>-2.5377625591083142E-3</v>
      </c>
      <c r="K146">
        <f t="shared" si="40"/>
        <v>4</v>
      </c>
    </row>
    <row r="147" spans="1:11">
      <c r="A147" s="1">
        <v>42601</v>
      </c>
      <c r="B147">
        <v>25.51</v>
      </c>
      <c r="C147" s="29">
        <f t="shared" si="25"/>
        <v>-6.2329567588624846E-3</v>
      </c>
      <c r="D147" s="30">
        <f t="shared" si="37"/>
        <v>25.507817552140146</v>
      </c>
      <c r="E147">
        <v>25.503799999999998</v>
      </c>
      <c r="F147" s="29">
        <f t="shared" si="28"/>
        <v>8.5559960407932678E-5</v>
      </c>
      <c r="G147" s="29">
        <f t="shared" si="36"/>
        <v>2.4310102808211553E-4</v>
      </c>
      <c r="H147">
        <v>3364.49</v>
      </c>
      <c r="I147">
        <v>3365.02</v>
      </c>
      <c r="J147" s="29">
        <f t="shared" si="38"/>
        <v>1.5752758961995461E-4</v>
      </c>
      <c r="K147">
        <f t="shared" si="40"/>
        <v>5</v>
      </c>
    </row>
    <row r="148" spans="1:11">
      <c r="A148" s="1">
        <v>42604</v>
      </c>
      <c r="B148">
        <v>25.36</v>
      </c>
      <c r="C148" s="29">
        <f t="shared" si="25"/>
        <v>-5.8800470403763683E-3</v>
      </c>
      <c r="D148" s="30">
        <f t="shared" si="37"/>
        <v>25.28984220064071</v>
      </c>
      <c r="E148">
        <v>25.262</v>
      </c>
      <c r="F148" s="29">
        <f t="shared" si="28"/>
        <v>2.77414935224507E-3</v>
      </c>
      <c r="G148" s="29">
        <f t="shared" si="36"/>
        <v>3.8793444699547486E-3</v>
      </c>
      <c r="H148">
        <v>3365.02</v>
      </c>
      <c r="I148">
        <v>3336.79</v>
      </c>
      <c r="J148" s="29">
        <f t="shared" si="38"/>
        <v>-8.3892517726491533E-3</v>
      </c>
      <c r="K148">
        <f t="shared" ref="K148" si="41">WEEKDAY(A148,2)</f>
        <v>1</v>
      </c>
    </row>
    <row r="149" spans="1:11">
      <c r="A149" s="1">
        <v>42605</v>
      </c>
      <c r="B149">
        <v>25.37</v>
      </c>
      <c r="C149" s="29">
        <f t="shared" si="25"/>
        <v>3.9432176656162277E-4</v>
      </c>
      <c r="D149" s="30">
        <f t="shared" si="37"/>
        <v>25.300156575631071</v>
      </c>
      <c r="E149">
        <v>25.315899999999999</v>
      </c>
      <c r="F149" s="29">
        <f t="shared" si="28"/>
        <v>2.7605925742058002E-3</v>
      </c>
      <c r="G149" s="29">
        <f t="shared" si="36"/>
        <v>2.1369969070821337E-3</v>
      </c>
      <c r="H149">
        <v>3336.79</v>
      </c>
      <c r="I149">
        <v>3341.83</v>
      </c>
      <c r="J149" s="29">
        <f t="shared" si="38"/>
        <v>1.5104336802735929E-3</v>
      </c>
      <c r="K149">
        <f t="shared" ref="K149:K151" si="42">WEEKDAY(A149,2)</f>
        <v>2</v>
      </c>
    </row>
    <row r="150" spans="1:11">
      <c r="A150" s="1">
        <v>42606</v>
      </c>
      <c r="B150">
        <v>25.24</v>
      </c>
      <c r="C150" s="29">
        <f t="shared" si="25"/>
        <v>-5.124162396531462E-3</v>
      </c>
      <c r="D150" s="30">
        <f t="shared" si="37"/>
        <v>25.26332276649115</v>
      </c>
      <c r="F150" s="29">
        <f t="shared" si="28"/>
        <v>-9.2318681539738101E-4</v>
      </c>
      <c r="H150">
        <v>3336.79</v>
      </c>
      <c r="I150">
        <v>3329.86</v>
      </c>
      <c r="J150" s="29">
        <f t="shared" si="38"/>
        <v>-2.0768463103760793E-3</v>
      </c>
      <c r="K150">
        <f t="shared" si="42"/>
        <v>3</v>
      </c>
    </row>
    <row r="151" spans="1:11">
      <c r="A151" s="1">
        <v>42607</v>
      </c>
      <c r="B151">
        <v>25.07</v>
      </c>
      <c r="C151" s="29">
        <f t="shared" si="25"/>
        <v>-6.7353407290015044E-3</v>
      </c>
      <c r="D151" s="30">
        <f t="shared" si="37"/>
        <v>0</v>
      </c>
      <c r="E151">
        <v>25.027100000000001</v>
      </c>
      <c r="G151" s="29">
        <f t="shared" si="36"/>
        <v>1.7141418702126821E-3</v>
      </c>
      <c r="H151">
        <v>3329.86</v>
      </c>
      <c r="I151">
        <v>3308.97</v>
      </c>
      <c r="J151" s="29">
        <f t="shared" si="38"/>
        <v>-6.2735370255807554E-3</v>
      </c>
      <c r="K151">
        <f t="shared" si="42"/>
        <v>4</v>
      </c>
    </row>
    <row r="152" spans="1:11">
      <c r="A152" s="1">
        <v>42608</v>
      </c>
      <c r="B152">
        <v>24.9</v>
      </c>
      <c r="C152" s="29">
        <f t="shared" si="25"/>
        <v>-6.7810131631432791E-3</v>
      </c>
      <c r="D152" s="30">
        <f t="shared" si="37"/>
        <v>25.012880787374925</v>
      </c>
      <c r="E152">
        <v>24.9148</v>
      </c>
      <c r="F152" s="29">
        <f t="shared" si="28"/>
        <v>-4.5129063035355133E-3</v>
      </c>
      <c r="G152" s="29">
        <f t="shared" si="36"/>
        <v>-5.9402443527545312E-4</v>
      </c>
      <c r="H152">
        <v>3308.97</v>
      </c>
      <c r="I152">
        <v>3307.09</v>
      </c>
      <c r="J152" s="29">
        <f t="shared" si="38"/>
        <v>-5.6815262755471885E-4</v>
      </c>
      <c r="K152">
        <f t="shared" ref="K152:K155" si="43">WEEKDAY(A152,2)</f>
        <v>5</v>
      </c>
    </row>
    <row r="153" spans="1:11">
      <c r="A153" s="1">
        <v>42611</v>
      </c>
      <c r="B153">
        <v>25.07</v>
      </c>
      <c r="C153" s="29">
        <f t="shared" si="25"/>
        <v>6.8273092369479649E-3</v>
      </c>
      <c r="D153" s="30">
        <f t="shared" si="37"/>
        <v>24.919998289735087</v>
      </c>
      <c r="E153">
        <v>24.9405</v>
      </c>
      <c r="F153" s="29">
        <f t="shared" si="28"/>
        <v>6.0193306805602642E-3</v>
      </c>
      <c r="G153" s="29">
        <f t="shared" si="36"/>
        <v>5.1923578115915525E-3</v>
      </c>
      <c r="H153">
        <v>3307.09</v>
      </c>
      <c r="I153">
        <v>3307.78</v>
      </c>
      <c r="J153" s="29">
        <f t="shared" si="38"/>
        <v>2.0864264353259721E-4</v>
      </c>
      <c r="K153">
        <f t="shared" si="43"/>
        <v>1</v>
      </c>
    </row>
    <row r="154" spans="1:11">
      <c r="A154" s="1">
        <v>42612</v>
      </c>
      <c r="B154">
        <v>25.02</v>
      </c>
      <c r="C154" s="29">
        <f t="shared" si="25"/>
        <v>-1.994415636218605E-3</v>
      </c>
      <c r="D154" s="30">
        <f t="shared" si="37"/>
        <v>24.972243194831574</v>
      </c>
      <c r="E154">
        <v>24.959399999999999</v>
      </c>
      <c r="F154" s="29">
        <f t="shared" si="28"/>
        <v>1.9123954862938497E-3</v>
      </c>
      <c r="G154" s="29">
        <f t="shared" si="36"/>
        <v>2.427942979398523E-3</v>
      </c>
      <c r="H154">
        <v>3307.78</v>
      </c>
      <c r="I154">
        <v>3311.99</v>
      </c>
      <c r="J154" s="29">
        <f t="shared" si="38"/>
        <v>1.2727569548154349E-3</v>
      </c>
      <c r="K154">
        <f t="shared" si="43"/>
        <v>2</v>
      </c>
    </row>
    <row r="155" spans="1:11">
      <c r="A155" s="1">
        <v>42613</v>
      </c>
      <c r="B155">
        <v>25.15</v>
      </c>
      <c r="C155" s="29">
        <f t="shared" si="25"/>
        <v>5.1958433253396219E-3</v>
      </c>
      <c r="D155" s="30">
        <f t="shared" si="37"/>
        <v>25.078469960960028</v>
      </c>
      <c r="E155">
        <v>25.086400000000001</v>
      </c>
      <c r="F155" s="29">
        <f t="shared" si="28"/>
        <v>2.8522489271205487E-3</v>
      </c>
      <c r="G155" s="29">
        <f t="shared" si="36"/>
        <v>2.5352382167229681E-3</v>
      </c>
      <c r="H155">
        <v>3311.99</v>
      </c>
      <c r="I155">
        <v>3327.79</v>
      </c>
      <c r="J155" s="29">
        <f t="shared" si="38"/>
        <v>4.7705458047881955E-3</v>
      </c>
      <c r="K155">
        <f t="shared" si="43"/>
        <v>3</v>
      </c>
    </row>
    <row r="156" spans="1:11">
      <c r="A156" s="1">
        <v>42614</v>
      </c>
      <c r="B156">
        <v>24.96</v>
      </c>
      <c r="C156" s="29">
        <f t="shared" si="25"/>
        <v>-7.5546719681908181E-3</v>
      </c>
      <c r="D156" s="30">
        <f t="shared" ref="D156:D165" si="44">+E155*(1+J156)</f>
        <v>24.888817056364733</v>
      </c>
      <c r="E156" s="31">
        <v>24.89</v>
      </c>
      <c r="F156" s="29">
        <f t="shared" si="28"/>
        <v>2.8600372397797891E-3</v>
      </c>
      <c r="G156" s="29">
        <f t="shared" si="36"/>
        <v>2.8123744475692103E-3</v>
      </c>
      <c r="H156">
        <v>3327.79</v>
      </c>
      <c r="I156">
        <v>3301.58</v>
      </c>
      <c r="J156" s="29">
        <f t="shared" ref="J156:J162" si="45">+I156/H156-1</f>
        <v>-7.8760979508923912E-3</v>
      </c>
      <c r="K156">
        <f t="shared" ref="K156:K162" si="46">WEEKDAY(A156,2)</f>
        <v>4</v>
      </c>
    </row>
    <row r="157" spans="1:11">
      <c r="A157" s="1">
        <v>42615</v>
      </c>
      <c r="B157">
        <v>25.12</v>
      </c>
      <c r="C157" s="29">
        <f t="shared" si="25"/>
        <v>6.4102564102563875E-3</v>
      </c>
      <c r="D157" s="38">
        <f t="shared" si="44"/>
        <v>24.984461348808754</v>
      </c>
      <c r="E157">
        <v>24.933599999999998</v>
      </c>
      <c r="F157" s="29">
        <f t="shared" si="28"/>
        <v>5.4249178839194112E-3</v>
      </c>
      <c r="G157" s="29">
        <f t="shared" si="36"/>
        <v>7.4758558731993219E-3</v>
      </c>
      <c r="H157">
        <v>3301.58</v>
      </c>
      <c r="I157">
        <v>3314.11</v>
      </c>
      <c r="J157" s="29">
        <f t="shared" si="45"/>
        <v>3.7951526238952926E-3</v>
      </c>
      <c r="K157">
        <f t="shared" si="46"/>
        <v>5</v>
      </c>
    </row>
    <row r="158" spans="1:11">
      <c r="A158" s="1">
        <v>42618</v>
      </c>
      <c r="B158">
        <v>25.12</v>
      </c>
      <c r="C158" s="29">
        <f t="shared" ref="C158:C224" si="47">B158/B157-1</f>
        <v>0</v>
      </c>
      <c r="D158" s="38">
        <f t="shared" si="44"/>
        <v>24.975505715863378</v>
      </c>
      <c r="E158" s="38">
        <v>24.98</v>
      </c>
      <c r="F158" s="29">
        <f t="shared" ref="F158:F165" si="48">+B158/D158-1</f>
        <v>5.7854397736918362E-3</v>
      </c>
      <c r="G158" s="29">
        <f t="shared" ref="G158:G162" si="49">+B158/E158-1</f>
        <v>5.6044835868696019E-3</v>
      </c>
      <c r="H158">
        <v>3314.11</v>
      </c>
      <c r="I158">
        <v>3319.68</v>
      </c>
      <c r="J158" s="29">
        <f t="shared" si="45"/>
        <v>1.6806925539585293E-3</v>
      </c>
      <c r="K158">
        <f t="shared" si="46"/>
        <v>1</v>
      </c>
    </row>
    <row r="159" spans="1:11">
      <c r="A159" s="1">
        <v>42619</v>
      </c>
      <c r="B159">
        <v>25.34</v>
      </c>
      <c r="C159" s="29">
        <f t="shared" si="47"/>
        <v>8.7579617834394607E-3</v>
      </c>
      <c r="D159" s="38">
        <f t="shared" si="44"/>
        <v>25.152694657316367</v>
      </c>
      <c r="E159">
        <v>25.232299999999999</v>
      </c>
      <c r="F159" s="29">
        <f t="shared" si="48"/>
        <v>7.446730667847179E-3</v>
      </c>
      <c r="G159" s="29">
        <f t="shared" si="49"/>
        <v>4.2683385977497768E-3</v>
      </c>
      <c r="H159">
        <v>3319.68</v>
      </c>
      <c r="I159">
        <v>3342.63</v>
      </c>
      <c r="J159" s="29">
        <f t="shared" si="45"/>
        <v>6.9133169462116673E-3</v>
      </c>
      <c r="K159">
        <f t="shared" si="46"/>
        <v>2</v>
      </c>
    </row>
    <row r="160" spans="1:11">
      <c r="A160" s="1">
        <v>42620</v>
      </c>
      <c r="B160">
        <v>25.25</v>
      </c>
      <c r="C160" s="29">
        <f t="shared" si="47"/>
        <v>-3.5516969218626349E-3</v>
      </c>
      <c r="D160" s="45">
        <f t="shared" si="44"/>
        <v>25.218636967298202</v>
      </c>
      <c r="E160">
        <v>25.2315</v>
      </c>
      <c r="F160" s="29">
        <f t="shared" si="48"/>
        <v>1.2436450369013308E-3</v>
      </c>
      <c r="G160" s="29">
        <f t="shared" si="49"/>
        <v>7.332104710382481E-4</v>
      </c>
      <c r="H160">
        <v>3342.63</v>
      </c>
      <c r="I160">
        <v>3340.82</v>
      </c>
      <c r="J160" s="29">
        <f t="shared" si="45"/>
        <v>-5.4148978498969047E-4</v>
      </c>
      <c r="K160">
        <f t="shared" si="46"/>
        <v>3</v>
      </c>
    </row>
    <row r="161" spans="1:11">
      <c r="A161" s="1">
        <v>42621</v>
      </c>
      <c r="B161">
        <v>25.27</v>
      </c>
      <c r="C161" s="29">
        <f t="shared" si="47"/>
        <v>7.9207920792079278E-4</v>
      </c>
      <c r="D161" s="45">
        <f t="shared" si="44"/>
        <v>25.221983866236432</v>
      </c>
      <c r="E161">
        <v>25.22</v>
      </c>
      <c r="F161" s="29">
        <f t="shared" si="48"/>
        <v>1.9037413558828931E-3</v>
      </c>
      <c r="G161" s="29">
        <f t="shared" si="49"/>
        <v>1.9825535289452745E-3</v>
      </c>
      <c r="H161">
        <v>3340.82</v>
      </c>
      <c r="I161">
        <v>3339.56</v>
      </c>
      <c r="J161" s="29">
        <f t="shared" si="45"/>
        <v>-3.7715291455397981E-4</v>
      </c>
      <c r="K161">
        <f t="shared" si="46"/>
        <v>4</v>
      </c>
    </row>
    <row r="162" spans="1:11">
      <c r="A162" s="1">
        <v>42622</v>
      </c>
      <c r="B162">
        <v>24.73</v>
      </c>
      <c r="C162" s="29">
        <f t="shared" si="47"/>
        <v>-2.13692125049465E-2</v>
      </c>
      <c r="D162" s="45">
        <f t="shared" si="44"/>
        <v>25.057483261267951</v>
      </c>
      <c r="E162">
        <v>24.973600000000001</v>
      </c>
      <c r="F162" s="29">
        <f t="shared" si="48"/>
        <v>-1.3069279857572558E-2</v>
      </c>
      <c r="G162" s="29">
        <f t="shared" si="49"/>
        <v>-9.7543005413717188E-3</v>
      </c>
      <c r="H162">
        <v>3339.56</v>
      </c>
      <c r="I162">
        <v>3318.04</v>
      </c>
      <c r="J162" s="29">
        <f t="shared" si="45"/>
        <v>-6.4439626777179626E-3</v>
      </c>
      <c r="K162">
        <f t="shared" si="46"/>
        <v>5</v>
      </c>
    </row>
    <row r="163" spans="1:11">
      <c r="A163" s="1">
        <v>42625</v>
      </c>
      <c r="B163">
        <v>24.67</v>
      </c>
      <c r="C163" s="29">
        <f t="shared" si="47"/>
        <v>-2.4262029923169948E-3</v>
      </c>
      <c r="D163" s="45">
        <f t="shared" si="44"/>
        <v>24.556324625381251</v>
      </c>
      <c r="F163" s="29">
        <f t="shared" si="48"/>
        <v>4.6291689148487691E-3</v>
      </c>
      <c r="H163">
        <v>3318.04</v>
      </c>
      <c r="I163">
        <v>3262.6</v>
      </c>
      <c r="J163" s="29">
        <f t="shared" ref="J163:J192" si="50">+I163/H163-1</f>
        <v>-1.6708659329001452E-2</v>
      </c>
      <c r="K163">
        <f t="shared" ref="K163" si="51">WEEKDAY(A163,2)</f>
        <v>1</v>
      </c>
    </row>
    <row r="164" spans="1:11">
      <c r="A164" s="1">
        <v>42626</v>
      </c>
      <c r="B164">
        <v>24.39</v>
      </c>
      <c r="C164" s="29">
        <f t="shared" si="47"/>
        <v>-1.1349817592217315E-2</v>
      </c>
      <c r="D164" s="45"/>
      <c r="E164">
        <v>24.55</v>
      </c>
      <c r="F164" s="29"/>
      <c r="G164" s="29">
        <f t="shared" ref="G164:G215" si="52">+B164/E164-1</f>
        <v>-6.5173116089612959E-3</v>
      </c>
      <c r="H164">
        <v>3262.6</v>
      </c>
      <c r="I164">
        <v>3260.33</v>
      </c>
      <c r="J164" s="29">
        <f t="shared" si="50"/>
        <v>-6.9576411450988918E-4</v>
      </c>
      <c r="K164">
        <f t="shared" ref="K164:K168" si="53">WEEKDAY(A164,2)</f>
        <v>2</v>
      </c>
    </row>
    <row r="165" spans="1:11">
      <c r="A165" s="1">
        <v>42627</v>
      </c>
      <c r="B165">
        <v>24.35</v>
      </c>
      <c r="C165" s="29">
        <f t="shared" si="47"/>
        <v>-1.6400164001639794E-3</v>
      </c>
      <c r="D165" s="45">
        <f t="shared" si="44"/>
        <v>24.387353887489919</v>
      </c>
      <c r="E165">
        <v>24.463799999999999</v>
      </c>
      <c r="F165" s="29">
        <f t="shared" si="48"/>
        <v>-1.5316908780775851E-3</v>
      </c>
      <c r="G165" s="29">
        <f t="shared" si="52"/>
        <v>-4.651771188449727E-3</v>
      </c>
      <c r="H165">
        <v>3260.33</v>
      </c>
      <c r="I165">
        <v>3238.73</v>
      </c>
      <c r="J165" s="29">
        <f t="shared" si="50"/>
        <v>-6.6250962325898888E-3</v>
      </c>
      <c r="K165">
        <f t="shared" si="53"/>
        <v>3</v>
      </c>
    </row>
    <row r="166" spans="1:11">
      <c r="A166" s="1">
        <v>42628</v>
      </c>
      <c r="B166">
        <v>24.61</v>
      </c>
      <c r="C166" s="29">
        <f t="shared" si="47"/>
        <v>1.0677618069815153E-2</v>
      </c>
      <c r="D166" s="30">
        <f t="shared" ref="D166:D170" si="54">+E165*(1+J166)</f>
        <v>24.463799999999999</v>
      </c>
      <c r="E166">
        <v>24.5334</v>
      </c>
      <c r="F166" s="29">
        <f t="shared" ref="F166" si="55">+B166/D166-1</f>
        <v>5.9761770452668728E-3</v>
      </c>
      <c r="G166" s="29">
        <f t="shared" si="52"/>
        <v>3.1222741242551422E-3</v>
      </c>
      <c r="H166">
        <v>3238.73</v>
      </c>
      <c r="I166">
        <v>3238.73</v>
      </c>
      <c r="J166" s="29">
        <f t="shared" si="50"/>
        <v>0</v>
      </c>
      <c r="K166">
        <f t="shared" si="53"/>
        <v>4</v>
      </c>
    </row>
    <row r="167" spans="1:11">
      <c r="A167" s="1">
        <v>42629</v>
      </c>
      <c r="B167">
        <v>24.65</v>
      </c>
      <c r="C167" s="29">
        <f t="shared" si="47"/>
        <v>1.6253555465257641E-3</v>
      </c>
      <c r="D167" s="30">
        <f t="shared" si="54"/>
        <v>24.5334</v>
      </c>
      <c r="E167">
        <v>24.5108</v>
      </c>
      <c r="F167" s="29">
        <f t="shared" ref="F167:F203" si="56">+B167/D167-1</f>
        <v>4.7527044763464588E-3</v>
      </c>
      <c r="G167" s="29">
        <f t="shared" si="52"/>
        <v>5.6791292001892035E-3</v>
      </c>
      <c r="H167">
        <v>3238.73</v>
      </c>
      <c r="I167">
        <v>3238.73</v>
      </c>
      <c r="J167" s="29">
        <f t="shared" si="50"/>
        <v>0</v>
      </c>
      <c r="K167">
        <f t="shared" si="53"/>
        <v>5</v>
      </c>
    </row>
    <row r="168" spans="1:11">
      <c r="A168" s="1">
        <v>42632</v>
      </c>
      <c r="B168">
        <v>24.69</v>
      </c>
      <c r="C168" s="29">
        <f t="shared" si="47"/>
        <v>1.6227180527383922E-3</v>
      </c>
      <c r="D168" s="30">
        <f t="shared" si="54"/>
        <v>24.695384208007457</v>
      </c>
      <c r="E168">
        <v>24.658200000000001</v>
      </c>
      <c r="F168" s="29">
        <f t="shared" si="56"/>
        <v>-2.1802487307365226E-4</v>
      </c>
      <c r="G168" s="29">
        <f t="shared" si="52"/>
        <v>1.289631846606909E-3</v>
      </c>
      <c r="H168">
        <v>3238.73</v>
      </c>
      <c r="I168">
        <v>3263.12</v>
      </c>
      <c r="J168" s="29">
        <f t="shared" si="50"/>
        <v>7.5307296378517297E-3</v>
      </c>
      <c r="K168">
        <f t="shared" si="53"/>
        <v>1</v>
      </c>
    </row>
    <row r="169" spans="1:11">
      <c r="A169" s="1">
        <v>42633</v>
      </c>
      <c r="B169">
        <v>24.59</v>
      </c>
      <c r="C169" s="29">
        <f t="shared" si="47"/>
        <v>-4.050222762251976E-3</v>
      </c>
      <c r="D169" s="30">
        <f t="shared" si="54"/>
        <v>24.614976059721986</v>
      </c>
      <c r="E169">
        <v>24.5486</v>
      </c>
      <c r="F169" s="29">
        <f t="shared" si="56"/>
        <v>-1.0146692672536872E-3</v>
      </c>
      <c r="G169" s="29">
        <f t="shared" si="52"/>
        <v>1.6864505511515748E-3</v>
      </c>
      <c r="H169">
        <v>3263.12</v>
      </c>
      <c r="I169">
        <v>3257.4</v>
      </c>
      <c r="J169" s="29">
        <f t="shared" si="50"/>
        <v>-1.7529235823383615E-3</v>
      </c>
      <c r="K169">
        <f t="shared" ref="K169" si="57">WEEKDAY(A169,2)</f>
        <v>2</v>
      </c>
    </row>
    <row r="170" spans="1:11">
      <c r="A170" s="1">
        <v>42634</v>
      </c>
      <c r="B170">
        <v>24.84</v>
      </c>
      <c r="C170" s="29">
        <f t="shared" si="47"/>
        <v>1.0166734444896353E-2</v>
      </c>
      <c r="D170" s="30">
        <f t="shared" si="54"/>
        <v>24.618235004604902</v>
      </c>
      <c r="E170">
        <v>24.674099999999999</v>
      </c>
      <c r="F170" s="29">
        <f t="shared" si="56"/>
        <v>9.0081598194839962E-3</v>
      </c>
      <c r="G170" s="29">
        <f t="shared" si="52"/>
        <v>6.7236494948144099E-3</v>
      </c>
      <c r="H170">
        <v>3257.4</v>
      </c>
      <c r="I170">
        <v>3266.64</v>
      </c>
      <c r="J170" s="29">
        <f t="shared" si="50"/>
        <v>2.8366181617240915E-3</v>
      </c>
      <c r="K170">
        <f t="shared" ref="K170:K191" si="58">WEEKDAY(A170,2)</f>
        <v>3</v>
      </c>
    </row>
    <row r="171" spans="1:11">
      <c r="A171" s="1">
        <v>42635</v>
      </c>
      <c r="B171">
        <v>24.9</v>
      </c>
      <c r="C171" s="29">
        <f t="shared" si="47"/>
        <v>2.4154589371980784E-3</v>
      </c>
      <c r="D171" s="30">
        <f t="shared" ref="D171:D202" si="59">+E170*(1+J171)</f>
        <v>24.859006193519946</v>
      </c>
      <c r="E171">
        <v>24.814800000000002</v>
      </c>
      <c r="F171" s="29">
        <f t="shared" si="56"/>
        <v>1.6490525068029172E-3</v>
      </c>
      <c r="G171" s="29">
        <f t="shared" si="52"/>
        <v>3.4334348856326358E-3</v>
      </c>
      <c r="H171">
        <v>3266.64</v>
      </c>
      <c r="I171">
        <v>3291.12</v>
      </c>
      <c r="J171" s="29">
        <f t="shared" si="50"/>
        <v>7.4939387260304358E-3</v>
      </c>
      <c r="K171">
        <f t="shared" si="58"/>
        <v>4</v>
      </c>
    </row>
    <row r="172" spans="1:11">
      <c r="A172" s="1">
        <v>42636</v>
      </c>
      <c r="B172">
        <v>24.6</v>
      </c>
      <c r="C172" s="29">
        <f t="shared" si="47"/>
        <v>-1.2048192771084265E-2</v>
      </c>
      <c r="D172" s="30">
        <f t="shared" si="59"/>
        <v>24.698308149201491</v>
      </c>
      <c r="E172">
        <v>24.703099999999999</v>
      </c>
      <c r="F172" s="29">
        <f t="shared" si="56"/>
        <v>-3.9803596508559691E-3</v>
      </c>
      <c r="G172" s="29">
        <f t="shared" si="52"/>
        <v>-4.1735652610400686E-3</v>
      </c>
      <c r="H172">
        <v>3291.12</v>
      </c>
      <c r="I172">
        <v>3275.67</v>
      </c>
      <c r="J172" s="29">
        <f t="shared" si="50"/>
        <v>-4.6944505214030485E-3</v>
      </c>
      <c r="K172">
        <f t="shared" si="58"/>
        <v>5</v>
      </c>
    </row>
    <row r="173" spans="1:11">
      <c r="A173" s="1">
        <v>42639</v>
      </c>
      <c r="B173">
        <v>24.12</v>
      </c>
      <c r="C173" s="29">
        <f t="shared" si="47"/>
        <v>-1.9512195121951237E-2</v>
      </c>
      <c r="D173" s="30">
        <f t="shared" si="59"/>
        <v>24.285382492131379</v>
      </c>
      <c r="E173">
        <v>24.2729</v>
      </c>
      <c r="F173" s="29">
        <f t="shared" si="56"/>
        <v>-6.8099603613392956E-3</v>
      </c>
      <c r="G173" s="29">
        <f t="shared" si="52"/>
        <v>-6.2992061105182628E-3</v>
      </c>
      <c r="H173">
        <v>3275.67</v>
      </c>
      <c r="I173">
        <v>3220.28</v>
      </c>
      <c r="J173" s="29">
        <f t="shared" si="50"/>
        <v>-1.6909517747514258E-2</v>
      </c>
      <c r="K173">
        <f t="shared" si="58"/>
        <v>1</v>
      </c>
    </row>
    <row r="174" spans="1:11">
      <c r="A174" s="1">
        <v>42640</v>
      </c>
      <c r="B174">
        <v>24.37</v>
      </c>
      <c r="C174" s="29">
        <f t="shared" si="47"/>
        <v>1.0364842454394729E-2</v>
      </c>
      <c r="D174" s="30">
        <f t="shared" si="59"/>
        <v>24.427192876085311</v>
      </c>
      <c r="E174">
        <v>24.424900000000001</v>
      </c>
      <c r="F174" s="29">
        <f t="shared" si="56"/>
        <v>-2.3413609732170215E-3</v>
      </c>
      <c r="G174" s="29">
        <f t="shared" si="52"/>
        <v>-2.2477062342117771E-3</v>
      </c>
      <c r="H174">
        <v>3220.28</v>
      </c>
      <c r="I174">
        <v>3240.75</v>
      </c>
      <c r="J174" s="29">
        <f t="shared" si="50"/>
        <v>6.3565901101767519E-3</v>
      </c>
      <c r="K174">
        <f t="shared" si="58"/>
        <v>2</v>
      </c>
    </row>
    <row r="175" spans="1:11">
      <c r="A175" s="1">
        <v>42641</v>
      </c>
      <c r="B175">
        <v>24.47</v>
      </c>
      <c r="C175" s="29">
        <f t="shared" si="47"/>
        <v>4.103405826836104E-3</v>
      </c>
      <c r="D175" s="30">
        <f t="shared" si="59"/>
        <v>24.350587105145411</v>
      </c>
      <c r="E175">
        <v>24.3508</v>
      </c>
      <c r="F175" s="29">
        <f t="shared" si="56"/>
        <v>4.9039020841248337E-3</v>
      </c>
      <c r="G175" s="29">
        <f t="shared" si="52"/>
        <v>4.8951163822132937E-3</v>
      </c>
      <c r="H175">
        <v>3240.75</v>
      </c>
      <c r="I175">
        <v>3230.89</v>
      </c>
      <c r="J175" s="29">
        <f t="shared" si="50"/>
        <v>-3.0425055928412492E-3</v>
      </c>
      <c r="K175">
        <f t="shared" si="58"/>
        <v>3</v>
      </c>
    </row>
    <row r="176" spans="1:11">
      <c r="A176" s="1">
        <v>42642</v>
      </c>
      <c r="B176">
        <v>24.43</v>
      </c>
      <c r="C176" s="29">
        <f t="shared" si="47"/>
        <v>-1.634654679198988E-3</v>
      </c>
      <c r="D176" s="30">
        <f t="shared" si="59"/>
        <v>24.452547753714921</v>
      </c>
      <c r="E176">
        <v>24.5044</v>
      </c>
      <c r="F176" s="29">
        <f t="shared" si="56"/>
        <v>-9.2210243047152751E-4</v>
      </c>
      <c r="G176" s="29">
        <f t="shared" si="52"/>
        <v>-3.036189419043156E-3</v>
      </c>
      <c r="H176">
        <v>3230.89</v>
      </c>
      <c r="I176">
        <v>3244.39</v>
      </c>
      <c r="J176" s="29">
        <f t="shared" si="50"/>
        <v>4.1784152354304993E-3</v>
      </c>
      <c r="K176">
        <f t="shared" si="58"/>
        <v>4</v>
      </c>
    </row>
    <row r="177" spans="1:11">
      <c r="A177" s="1">
        <v>42643</v>
      </c>
      <c r="B177">
        <v>24.58</v>
      </c>
      <c r="C177" s="29">
        <f t="shared" si="47"/>
        <v>6.1399918133442366E-3</v>
      </c>
      <c r="D177" s="30">
        <f t="shared" si="59"/>
        <v>24.571544861129521</v>
      </c>
      <c r="E177">
        <v>24.5656</v>
      </c>
      <c r="F177" s="29">
        <f t="shared" si="56"/>
        <v>3.4410286037211968E-4</v>
      </c>
      <c r="G177" s="29">
        <f t="shared" si="52"/>
        <v>5.8618556029554902E-4</v>
      </c>
      <c r="H177">
        <v>3244.39</v>
      </c>
      <c r="I177">
        <v>3253.28</v>
      </c>
      <c r="J177" s="29">
        <f t="shared" si="50"/>
        <v>2.7401144745238248E-3</v>
      </c>
      <c r="K177">
        <f t="shared" si="58"/>
        <v>5</v>
      </c>
    </row>
    <row r="178" spans="1:11">
      <c r="A178" s="1">
        <v>42646</v>
      </c>
      <c r="B178">
        <v>24.55</v>
      </c>
      <c r="C178" s="29">
        <f t="shared" si="47"/>
        <v>-1.2205044751829597E-3</v>
      </c>
      <c r="D178" s="30">
        <f t="shared" si="59"/>
        <v>24.5656</v>
      </c>
      <c r="E178">
        <v>24.546299999999999</v>
      </c>
      <c r="F178" s="29">
        <f t="shared" si="56"/>
        <v>-6.350343569869743E-4</v>
      </c>
      <c r="G178" s="29">
        <f t="shared" si="52"/>
        <v>1.5073554873867856E-4</v>
      </c>
      <c r="H178">
        <v>3253.28</v>
      </c>
      <c r="I178">
        <v>3253.28</v>
      </c>
      <c r="J178" s="29">
        <f t="shared" si="50"/>
        <v>0</v>
      </c>
      <c r="K178">
        <f t="shared" si="58"/>
        <v>1</v>
      </c>
    </row>
    <row r="179" spans="1:11">
      <c r="A179" s="1">
        <v>42647</v>
      </c>
      <c r="B179">
        <v>24.44</v>
      </c>
      <c r="C179" s="29">
        <f t="shared" si="47"/>
        <v>-4.4806517311608562E-3</v>
      </c>
      <c r="D179" s="30">
        <f t="shared" si="59"/>
        <v>24.546299999999999</v>
      </c>
      <c r="E179">
        <v>24.488800000000001</v>
      </c>
      <c r="F179" s="29">
        <f t="shared" si="56"/>
        <v>-4.3305915759196401E-3</v>
      </c>
      <c r="G179" s="29">
        <f t="shared" si="52"/>
        <v>-1.9927477050732945E-3</v>
      </c>
      <c r="H179">
        <v>3253.28</v>
      </c>
      <c r="I179">
        <v>3253.28</v>
      </c>
      <c r="J179" s="29">
        <f t="shared" si="50"/>
        <v>0</v>
      </c>
      <c r="K179">
        <f t="shared" si="58"/>
        <v>2</v>
      </c>
    </row>
    <row r="180" spans="1:11">
      <c r="A180" s="1">
        <v>42648</v>
      </c>
      <c r="B180">
        <v>24.52</v>
      </c>
      <c r="C180" s="29">
        <f t="shared" si="47"/>
        <v>3.2733224222585289E-3</v>
      </c>
      <c r="D180" s="30">
        <f t="shared" si="59"/>
        <v>24.488800000000001</v>
      </c>
      <c r="E180">
        <v>24.468299999999999</v>
      </c>
      <c r="F180" s="29">
        <f t="shared" si="56"/>
        <v>1.2740518114402466E-3</v>
      </c>
      <c r="G180" s="29">
        <f t="shared" si="52"/>
        <v>2.1129379646318558E-3</v>
      </c>
      <c r="H180">
        <v>3253.28</v>
      </c>
      <c r="I180">
        <v>3253.28</v>
      </c>
      <c r="J180" s="29">
        <f t="shared" si="50"/>
        <v>0</v>
      </c>
      <c r="K180">
        <f t="shared" si="58"/>
        <v>3</v>
      </c>
    </row>
    <row r="181" spans="1:11">
      <c r="A181" s="1">
        <v>42649</v>
      </c>
      <c r="B181">
        <v>24.57</v>
      </c>
      <c r="C181" s="29">
        <f t="shared" si="47"/>
        <v>2.0391517128874881E-3</v>
      </c>
      <c r="D181" s="30">
        <f t="shared" si="59"/>
        <v>24.468299999999999</v>
      </c>
      <c r="E181">
        <v>24.435600000000001</v>
      </c>
      <c r="F181" s="29">
        <f t="shared" si="56"/>
        <v>4.1563982785890463E-3</v>
      </c>
      <c r="G181" s="29">
        <f t="shared" si="52"/>
        <v>5.5001718803713295E-3</v>
      </c>
      <c r="H181">
        <v>3253.28</v>
      </c>
      <c r="I181">
        <v>3253.28</v>
      </c>
      <c r="J181" s="29">
        <f t="shared" si="50"/>
        <v>0</v>
      </c>
      <c r="K181">
        <f t="shared" si="58"/>
        <v>4</v>
      </c>
    </row>
    <row r="182" spans="1:11">
      <c r="A182" s="1">
        <v>42650</v>
      </c>
      <c r="B182">
        <v>24.66</v>
      </c>
      <c r="C182" s="29">
        <f t="shared" si="47"/>
        <v>3.66300366300365E-3</v>
      </c>
      <c r="D182" s="30">
        <f t="shared" si="59"/>
        <v>24.435600000000001</v>
      </c>
      <c r="E182">
        <v>24.433199999999999</v>
      </c>
      <c r="F182" s="29">
        <f t="shared" si="56"/>
        <v>9.1833226931199441E-3</v>
      </c>
      <c r="G182" s="29">
        <f t="shared" si="52"/>
        <v>9.2824517459850764E-3</v>
      </c>
      <c r="H182">
        <v>3253.28</v>
      </c>
      <c r="I182">
        <v>3253.28</v>
      </c>
      <c r="J182" s="29">
        <f t="shared" si="50"/>
        <v>0</v>
      </c>
      <c r="K182">
        <f t="shared" si="58"/>
        <v>5</v>
      </c>
    </row>
    <row r="183" spans="1:11">
      <c r="A183" s="1">
        <v>42653</v>
      </c>
      <c r="B183">
        <v>24.75</v>
      </c>
      <c r="C183" s="29">
        <f t="shared" si="47"/>
        <v>3.6496350364962904E-3</v>
      </c>
      <c r="D183" s="30">
        <f t="shared" si="59"/>
        <v>24.738044215069095</v>
      </c>
      <c r="E183">
        <v>24.74</v>
      </c>
      <c r="F183" s="29">
        <f t="shared" si="56"/>
        <v>4.832954790994215E-4</v>
      </c>
      <c r="G183" s="29">
        <f t="shared" si="52"/>
        <v>4.0420371867422311E-4</v>
      </c>
      <c r="H183">
        <v>3253.28</v>
      </c>
      <c r="I183">
        <v>3293.87</v>
      </c>
      <c r="J183" s="29">
        <f t="shared" si="50"/>
        <v>1.2476638961294251E-2</v>
      </c>
      <c r="K183">
        <f t="shared" si="58"/>
        <v>1</v>
      </c>
    </row>
    <row r="184" spans="1:11">
      <c r="A184" s="1">
        <v>42654</v>
      </c>
      <c r="B184">
        <v>24.61</v>
      </c>
      <c r="C184" s="29">
        <f t="shared" si="47"/>
        <v>-5.656565656565693E-3</v>
      </c>
      <c r="D184" s="38">
        <f t="shared" si="59"/>
        <v>24.835313597682966</v>
      </c>
      <c r="E184">
        <v>24.771799999999999</v>
      </c>
      <c r="F184" s="42">
        <f t="shared" si="56"/>
        <v>-9.0723073335375881E-3</v>
      </c>
      <c r="G184" s="29">
        <f t="shared" si="52"/>
        <v>-6.531620633139279E-3</v>
      </c>
      <c r="H184">
        <v>3293.87</v>
      </c>
      <c r="I184">
        <v>3306.56</v>
      </c>
      <c r="J184" s="29">
        <f t="shared" si="50"/>
        <v>3.8526110623673393E-3</v>
      </c>
      <c r="K184">
        <f t="shared" si="58"/>
        <v>2</v>
      </c>
    </row>
    <row r="185" spans="1:11">
      <c r="A185" s="1">
        <v>42655</v>
      </c>
      <c r="B185">
        <v>24.65</v>
      </c>
      <c r="C185" s="29">
        <f t="shared" si="47"/>
        <v>1.6253555465257641E-3</v>
      </c>
      <c r="D185" s="30">
        <f t="shared" si="59"/>
        <v>24.722729276952485</v>
      </c>
      <c r="E185">
        <v>24.727</v>
      </c>
      <c r="F185" s="29">
        <f t="shared" si="56"/>
        <v>-2.941798057073286E-3</v>
      </c>
      <c r="G185" s="29">
        <f t="shared" si="52"/>
        <v>-3.114004933878034E-3</v>
      </c>
      <c r="H185">
        <v>3306.56</v>
      </c>
      <c r="I185">
        <v>3300.01</v>
      </c>
      <c r="J185" s="29">
        <f t="shared" si="50"/>
        <v>-1.9809106745377614E-3</v>
      </c>
      <c r="K185">
        <f t="shared" si="58"/>
        <v>3</v>
      </c>
    </row>
    <row r="186" spans="1:11">
      <c r="A186" s="1">
        <v>42656</v>
      </c>
      <c r="B186">
        <v>24.55</v>
      </c>
      <c r="C186" s="29">
        <f t="shared" si="47"/>
        <v>-4.0567951318457585E-3</v>
      </c>
      <c r="D186" s="30">
        <f t="shared" si="59"/>
        <v>24.746781540055938</v>
      </c>
      <c r="E186">
        <v>24.711200000000002</v>
      </c>
      <c r="F186" s="29">
        <f t="shared" si="56"/>
        <v>-7.9518033380389097E-3</v>
      </c>
      <c r="G186" s="29">
        <f t="shared" si="52"/>
        <v>-6.5233578296480799E-3</v>
      </c>
      <c r="H186">
        <v>3300.01</v>
      </c>
      <c r="I186">
        <v>3302.65</v>
      </c>
      <c r="J186" s="29">
        <f t="shared" si="50"/>
        <v>7.9999757576487696E-4</v>
      </c>
      <c r="K186">
        <f t="shared" si="58"/>
        <v>4</v>
      </c>
    </row>
    <row r="187" spans="1:11">
      <c r="A187" s="1">
        <v>42657</v>
      </c>
      <c r="B187">
        <v>24.7</v>
      </c>
      <c r="C187" s="29">
        <f t="shared" si="47"/>
        <v>6.109979633401208E-3</v>
      </c>
      <c r="D187" s="30">
        <f t="shared" si="59"/>
        <v>24.735143148683633</v>
      </c>
      <c r="E187">
        <v>24.7303</v>
      </c>
      <c r="F187" s="29">
        <f t="shared" si="56"/>
        <v>-1.4207780594754915E-3</v>
      </c>
      <c r="G187" s="29">
        <f t="shared" si="52"/>
        <v>-1.2252176479864429E-3</v>
      </c>
      <c r="H187">
        <v>3302.65</v>
      </c>
      <c r="I187">
        <v>3305.85</v>
      </c>
      <c r="J187" s="29">
        <f t="shared" si="50"/>
        <v>9.6891889846029144E-4</v>
      </c>
      <c r="K187">
        <f t="shared" si="58"/>
        <v>5</v>
      </c>
    </row>
    <row r="188" spans="1:11">
      <c r="A188" s="1">
        <v>42660</v>
      </c>
      <c r="B188">
        <v>24.38</v>
      </c>
      <c r="C188" s="29">
        <f t="shared" si="47"/>
        <v>-1.2955465587044523E-2</v>
      </c>
      <c r="D188" s="30">
        <f t="shared" si="59"/>
        <v>24.521062892750731</v>
      </c>
      <c r="E188">
        <v>24.4773</v>
      </c>
      <c r="F188" s="29">
        <f t="shared" si="56"/>
        <v>-5.752723418544603E-3</v>
      </c>
      <c r="G188" s="29">
        <f t="shared" si="52"/>
        <v>-3.9751116340446258E-3</v>
      </c>
      <c r="H188">
        <v>3305.85</v>
      </c>
      <c r="I188">
        <v>3277.88</v>
      </c>
      <c r="J188" s="29">
        <f t="shared" si="50"/>
        <v>-8.460758957605452E-3</v>
      </c>
      <c r="K188">
        <f t="shared" si="58"/>
        <v>1</v>
      </c>
    </row>
    <row r="189" spans="1:11">
      <c r="A189" s="1">
        <v>42661</v>
      </c>
      <c r="B189">
        <v>24.86</v>
      </c>
      <c r="C189" s="29">
        <f t="shared" si="47"/>
        <v>1.9688269073010689E-2</v>
      </c>
      <c r="D189" s="30">
        <f t="shared" si="59"/>
        <v>24.801759310590988</v>
      </c>
      <c r="E189">
        <v>24.823399999999999</v>
      </c>
      <c r="F189" s="29">
        <f t="shared" si="56"/>
        <v>2.3482483109229513E-3</v>
      </c>
      <c r="G189" s="29">
        <f t="shared" si="52"/>
        <v>1.4744152694634582E-3</v>
      </c>
      <c r="H189">
        <v>3277.88</v>
      </c>
      <c r="I189">
        <v>3321.33</v>
      </c>
      <c r="J189" s="29">
        <f t="shared" si="50"/>
        <v>1.3255518810938671E-2</v>
      </c>
      <c r="K189">
        <f t="shared" si="58"/>
        <v>2</v>
      </c>
    </row>
    <row r="190" spans="1:11">
      <c r="A190" s="1">
        <v>42662</v>
      </c>
      <c r="B190">
        <v>24.75</v>
      </c>
      <c r="C190" s="29">
        <f t="shared" si="47"/>
        <v>-4.4247787610619538E-3</v>
      </c>
      <c r="D190" s="30">
        <f t="shared" si="59"/>
        <v>24.785357677797748</v>
      </c>
      <c r="E190">
        <v>24.790900000000001</v>
      </c>
      <c r="F190" s="29">
        <f t="shared" si="56"/>
        <v>-1.4265550756776824E-3</v>
      </c>
      <c r="G190" s="29">
        <f t="shared" si="52"/>
        <v>-1.6497989181514239E-3</v>
      </c>
      <c r="H190">
        <v>3321.33</v>
      </c>
      <c r="I190">
        <v>3316.24</v>
      </c>
      <c r="J190" s="29">
        <f t="shared" si="50"/>
        <v>-1.5325185994767843E-3</v>
      </c>
      <c r="K190">
        <f t="shared" si="58"/>
        <v>3</v>
      </c>
    </row>
    <row r="191" spans="1:11">
      <c r="A191" s="1">
        <v>42663</v>
      </c>
      <c r="B191">
        <v>24.76</v>
      </c>
      <c r="C191" s="29">
        <f t="shared" si="47"/>
        <v>4.0404040404040664E-4</v>
      </c>
      <c r="D191" s="30">
        <f t="shared" si="59"/>
        <v>24.808542427568575</v>
      </c>
      <c r="E191">
        <v>24.776299999999999</v>
      </c>
      <c r="F191" s="29">
        <f t="shared" si="56"/>
        <v>-1.9566819659114776E-3</v>
      </c>
      <c r="G191" s="29">
        <f t="shared" si="52"/>
        <v>-6.5788677082523339E-4</v>
      </c>
      <c r="H191">
        <v>3316.24</v>
      </c>
      <c r="I191">
        <v>3318.6</v>
      </c>
      <c r="J191" s="29">
        <f t="shared" si="50"/>
        <v>7.1164933780432094E-4</v>
      </c>
      <c r="K191">
        <f t="shared" si="58"/>
        <v>4</v>
      </c>
    </row>
    <row r="192" spans="1:11">
      <c r="A192" s="1">
        <v>42664</v>
      </c>
      <c r="B192">
        <v>24.7</v>
      </c>
      <c r="C192" s="29">
        <f t="shared" si="47"/>
        <v>-2.4232633279483995E-3</v>
      </c>
      <c r="D192" s="30">
        <f t="shared" si="59"/>
        <v>24.844538227565838</v>
      </c>
      <c r="E192">
        <v>24.7636</v>
      </c>
      <c r="F192" s="29">
        <f t="shared" si="56"/>
        <v>-5.8177063401995133E-3</v>
      </c>
      <c r="G192" s="29">
        <f t="shared" si="52"/>
        <v>-2.5682857096707146E-3</v>
      </c>
      <c r="H192">
        <v>3318.6</v>
      </c>
      <c r="I192">
        <v>3327.74</v>
      </c>
      <c r="J192" s="29">
        <f t="shared" si="50"/>
        <v>2.7541734466340895E-3</v>
      </c>
      <c r="K192">
        <f t="shared" ref="K192" si="60">WEEKDAY(A192,2)</f>
        <v>5</v>
      </c>
    </row>
    <row r="193" spans="1:11">
      <c r="A193" s="1">
        <v>42667</v>
      </c>
      <c r="B193">
        <v>25.03</v>
      </c>
      <c r="C193" s="29">
        <f t="shared" si="47"/>
        <v>1.3360323886639769E-2</v>
      </c>
      <c r="D193" s="30">
        <f t="shared" si="59"/>
        <v>25.059997611592255</v>
      </c>
      <c r="E193">
        <v>25.009599999999999</v>
      </c>
      <c r="F193" s="29">
        <f t="shared" si="56"/>
        <v>-1.1970317019653898E-3</v>
      </c>
      <c r="G193" s="29">
        <f t="shared" si="52"/>
        <v>8.1568677627807951E-4</v>
      </c>
      <c r="H193">
        <v>3327.74</v>
      </c>
      <c r="I193">
        <v>3367.57</v>
      </c>
      <c r="J193" s="29">
        <f t="shared" ref="J193:J221" si="61">+I193/H193-1</f>
        <v>1.196908412315878E-2</v>
      </c>
      <c r="K193">
        <f t="shared" ref="K193:K216" si="62">WEEKDAY(A193,2)</f>
        <v>1</v>
      </c>
    </row>
    <row r="194" spans="1:11">
      <c r="A194" s="1">
        <v>42668</v>
      </c>
      <c r="B194">
        <v>24.9</v>
      </c>
      <c r="C194" s="29">
        <f t="shared" si="47"/>
        <v>-5.1937674790252242E-3</v>
      </c>
      <c r="D194" s="30">
        <f t="shared" si="59"/>
        <v>25.008708807834726</v>
      </c>
      <c r="E194">
        <v>25.0351</v>
      </c>
      <c r="F194" s="29">
        <f t="shared" si="56"/>
        <v>-4.3468380822871966E-3</v>
      </c>
      <c r="G194" s="29">
        <f t="shared" si="52"/>
        <v>-5.3964234215162499E-3</v>
      </c>
      <c r="H194">
        <v>3367.57</v>
      </c>
      <c r="I194">
        <v>3367.45</v>
      </c>
      <c r="J194" s="29">
        <f t="shared" si="61"/>
        <v>-3.563400315376164E-5</v>
      </c>
      <c r="K194">
        <f t="shared" si="62"/>
        <v>2</v>
      </c>
    </row>
    <row r="195" spans="1:11">
      <c r="A195" s="1">
        <v>42669</v>
      </c>
      <c r="B195">
        <v>24.8</v>
      </c>
      <c r="C195" s="29">
        <f t="shared" si="47"/>
        <v>-4.0160642570280514E-3</v>
      </c>
      <c r="D195" s="30">
        <f t="shared" si="59"/>
        <v>24.941054352700117</v>
      </c>
      <c r="E195">
        <v>24.899899999999999</v>
      </c>
      <c r="F195" s="29">
        <f t="shared" si="56"/>
        <v>-5.6555088131166054E-3</v>
      </c>
      <c r="G195" s="29">
        <f t="shared" si="52"/>
        <v>-4.0120643054790683E-3</v>
      </c>
      <c r="H195">
        <v>3367.45</v>
      </c>
      <c r="I195">
        <v>3354.8</v>
      </c>
      <c r="J195" s="29">
        <f t="shared" si="61"/>
        <v>-3.756551693417709E-3</v>
      </c>
      <c r="K195">
        <f t="shared" si="62"/>
        <v>3</v>
      </c>
    </row>
    <row r="196" spans="1:11">
      <c r="A196" s="1">
        <v>42670</v>
      </c>
      <c r="B196">
        <v>24.67</v>
      </c>
      <c r="C196" s="29">
        <f t="shared" si="47"/>
        <v>-5.2419354838709742E-3</v>
      </c>
      <c r="D196" s="30">
        <f t="shared" si="59"/>
        <v>24.832358241922019</v>
      </c>
      <c r="E196">
        <v>24.796600000000002</v>
      </c>
      <c r="F196" s="29">
        <f t="shared" si="56"/>
        <v>-6.5381725062231277E-3</v>
      </c>
      <c r="G196" s="29">
        <f t="shared" si="52"/>
        <v>-5.1055386625585841E-3</v>
      </c>
      <c r="H196">
        <v>3354.8</v>
      </c>
      <c r="I196">
        <v>3345.7</v>
      </c>
      <c r="J196" s="29">
        <f t="shared" si="61"/>
        <v>-2.7125312984381811E-3</v>
      </c>
      <c r="K196">
        <f t="shared" si="62"/>
        <v>4</v>
      </c>
    </row>
    <row r="197" spans="1:11">
      <c r="A197" s="1">
        <v>42671</v>
      </c>
      <c r="B197">
        <v>24.65</v>
      </c>
      <c r="C197" s="29">
        <f t="shared" si="47"/>
        <v>-8.1070125658710968E-4</v>
      </c>
      <c r="D197" s="30">
        <f t="shared" si="59"/>
        <v>24.755318037480951</v>
      </c>
      <c r="E197">
        <v>24.65</v>
      </c>
      <c r="F197" s="29">
        <f t="shared" si="56"/>
        <v>-4.254360106442423E-3</v>
      </c>
      <c r="G197" s="29">
        <f t="shared" si="52"/>
        <v>0</v>
      </c>
      <c r="H197">
        <v>3345.7</v>
      </c>
      <c r="I197">
        <v>3340.13</v>
      </c>
      <c r="J197" s="29">
        <f t="shared" si="61"/>
        <v>-1.6648235047971305E-3</v>
      </c>
      <c r="K197">
        <f t="shared" si="62"/>
        <v>5</v>
      </c>
    </row>
    <row r="198" spans="1:11">
      <c r="A198" s="1">
        <v>42674</v>
      </c>
      <c r="B198">
        <v>24.64</v>
      </c>
      <c r="C198" s="29">
        <f t="shared" si="47"/>
        <v>-4.0567951318448703E-4</v>
      </c>
      <c r="D198" s="30">
        <f t="shared" si="59"/>
        <v>24.621587183732366</v>
      </c>
      <c r="E198">
        <v>24.779199999999999</v>
      </c>
      <c r="F198" s="29">
        <f t="shared" si="56"/>
        <v>7.4783222260332849E-4</v>
      </c>
      <c r="G198" s="29">
        <f t="shared" si="52"/>
        <v>-5.6176147736810567E-3</v>
      </c>
      <c r="H198">
        <v>3340.13</v>
      </c>
      <c r="I198">
        <v>3336.28</v>
      </c>
      <c r="J198" s="29">
        <f t="shared" si="61"/>
        <v>-1.1526497471655572E-3</v>
      </c>
      <c r="K198">
        <f t="shared" si="62"/>
        <v>1</v>
      </c>
    </row>
    <row r="199" spans="1:11">
      <c r="A199" s="1">
        <f>A198+1</f>
        <v>42675</v>
      </c>
      <c r="B199">
        <v>24.82</v>
      </c>
      <c r="C199" s="29">
        <f t="shared" si="47"/>
        <v>7.3051948051947591E-3</v>
      </c>
      <c r="D199" s="30">
        <f t="shared" si="59"/>
        <v>24.770064550936969</v>
      </c>
      <c r="E199" s="31">
        <v>24.77</v>
      </c>
      <c r="F199" s="29">
        <f t="shared" si="56"/>
        <v>2.0159595854238876E-3</v>
      </c>
      <c r="G199" s="29">
        <f t="shared" si="52"/>
        <v>2.0185708518369871E-3</v>
      </c>
      <c r="H199">
        <v>3336.28</v>
      </c>
      <c r="I199">
        <v>3335.05</v>
      </c>
      <c r="J199" s="29">
        <f t="shared" si="61"/>
        <v>-3.6867409210261659E-4</v>
      </c>
      <c r="K199">
        <f t="shared" si="62"/>
        <v>2</v>
      </c>
    </row>
    <row r="200" spans="1:11">
      <c r="A200" s="1">
        <f t="shared" ref="A200:A202" si="63">A199+1</f>
        <v>42676</v>
      </c>
      <c r="B200">
        <v>24.64</v>
      </c>
      <c r="C200" s="29">
        <f t="shared" si="47"/>
        <v>-7.2522159548751297E-3</v>
      </c>
      <c r="D200" s="38">
        <f t="shared" si="59"/>
        <v>24.757373802491713</v>
      </c>
      <c r="E200">
        <v>24.790299999999998</v>
      </c>
      <c r="F200" s="42">
        <f t="shared" si="56"/>
        <v>-4.7409633763294545E-3</v>
      </c>
      <c r="G200" s="29">
        <f t="shared" si="52"/>
        <v>-6.0628552296663196E-3</v>
      </c>
      <c r="H200">
        <v>3335.05</v>
      </c>
      <c r="I200">
        <v>3333.35</v>
      </c>
      <c r="J200" s="29">
        <f t="shared" si="61"/>
        <v>-5.0973748519522744E-4</v>
      </c>
      <c r="K200">
        <f t="shared" si="62"/>
        <v>3</v>
      </c>
    </row>
    <row r="201" spans="1:11">
      <c r="A201" s="1">
        <f t="shared" si="63"/>
        <v>42677</v>
      </c>
      <c r="B201">
        <v>24.9</v>
      </c>
      <c r="C201" s="29">
        <f t="shared" si="47"/>
        <v>1.0551948051948035E-2</v>
      </c>
      <c r="D201" s="30">
        <f t="shared" si="59"/>
        <v>25.026277685811568</v>
      </c>
      <c r="E201">
        <v>25.023700000000002</v>
      </c>
      <c r="F201" s="29">
        <f t="shared" si="56"/>
        <v>-5.0458037506376785E-3</v>
      </c>
      <c r="G201" s="29">
        <f t="shared" si="52"/>
        <v>-4.9433137385759274E-3</v>
      </c>
      <c r="H201">
        <v>3333.35</v>
      </c>
      <c r="I201">
        <v>3365.08</v>
      </c>
      <c r="J201" s="29">
        <f t="shared" si="61"/>
        <v>9.5189524052379237E-3</v>
      </c>
      <c r="K201">
        <f t="shared" si="62"/>
        <v>4</v>
      </c>
    </row>
    <row r="202" spans="1:11">
      <c r="A202" s="1">
        <f t="shared" si="63"/>
        <v>42678</v>
      </c>
      <c r="B202">
        <v>24.74</v>
      </c>
      <c r="C202" s="29">
        <f t="shared" si="47"/>
        <v>-6.4257028112449932E-3</v>
      </c>
      <c r="D202" s="30">
        <f t="shared" si="59"/>
        <v>24.942570110963189</v>
      </c>
      <c r="E202">
        <v>24.937200000000001</v>
      </c>
      <c r="F202" s="29">
        <f t="shared" si="56"/>
        <v>-8.1214610227416939E-3</v>
      </c>
      <c r="G202" s="29">
        <f t="shared" si="52"/>
        <v>-7.9078645557641991E-3</v>
      </c>
      <c r="H202">
        <v>3365.08</v>
      </c>
      <c r="I202">
        <v>3354.17</v>
      </c>
      <c r="J202" s="29">
        <f t="shared" si="61"/>
        <v>-3.2421220297882414E-3</v>
      </c>
      <c r="K202">
        <f t="shared" si="62"/>
        <v>5</v>
      </c>
    </row>
    <row r="203" spans="1:11">
      <c r="A203" s="1">
        <v>42681</v>
      </c>
      <c r="B203">
        <v>24.9</v>
      </c>
      <c r="C203" s="29">
        <f t="shared" si="47"/>
        <v>6.4672594987873477E-3</v>
      </c>
      <c r="D203" s="30">
        <f t="shared" ref="D203:D215" si="64">+E202*(1+J203)</f>
        <v>24.955191939585649</v>
      </c>
      <c r="E203">
        <v>24.873000000000001</v>
      </c>
      <c r="F203" s="29">
        <f t="shared" si="56"/>
        <v>-2.2116415581681093E-3</v>
      </c>
      <c r="G203" s="29">
        <f t="shared" si="52"/>
        <v>1.0855144132191352E-3</v>
      </c>
      <c r="H203">
        <v>3354.17</v>
      </c>
      <c r="I203">
        <v>3356.59</v>
      </c>
      <c r="J203" s="29">
        <f t="shared" si="61"/>
        <v>7.2148996622112271E-4</v>
      </c>
      <c r="K203">
        <f t="shared" si="62"/>
        <v>1</v>
      </c>
    </row>
    <row r="204" spans="1:11">
      <c r="A204" s="1">
        <v>42682</v>
      </c>
      <c r="B204">
        <v>24.98</v>
      </c>
      <c r="C204" s="29">
        <f t="shared" si="47"/>
        <v>3.2128514056226631E-3</v>
      </c>
      <c r="D204" s="30">
        <f t="shared" si="64"/>
        <v>24.98067019206993</v>
      </c>
      <c r="E204">
        <v>24.967300000000002</v>
      </c>
      <c r="F204" s="29">
        <f t="shared" ref="F204:F215" si="65">+B204/D204-1</f>
        <v>-2.682842633028315E-5</v>
      </c>
      <c r="G204" s="29">
        <f t="shared" si="52"/>
        <v>5.0866533425719673E-4</v>
      </c>
      <c r="H204">
        <v>3356.59</v>
      </c>
      <c r="I204">
        <v>3371.12</v>
      </c>
      <c r="J204" s="29">
        <f t="shared" si="61"/>
        <v>4.3287979765178619E-3</v>
      </c>
      <c r="K204">
        <f t="shared" si="62"/>
        <v>2</v>
      </c>
    </row>
    <row r="205" spans="1:11">
      <c r="A205" s="1">
        <v>42683</v>
      </c>
      <c r="B205">
        <v>24.9</v>
      </c>
      <c r="C205" s="29">
        <f t="shared" si="47"/>
        <v>-3.2025620496397567E-3</v>
      </c>
      <c r="D205" s="30">
        <f t="shared" si="64"/>
        <v>24.833469370713594</v>
      </c>
      <c r="E205">
        <v>24.696999999999999</v>
      </c>
      <c r="F205" s="29">
        <f t="shared" si="65"/>
        <v>2.6790710670843154E-3</v>
      </c>
      <c r="G205" s="29">
        <f t="shared" si="52"/>
        <v>8.2196218164150014E-3</v>
      </c>
      <c r="H205">
        <v>3371.12</v>
      </c>
      <c r="I205">
        <v>3353.05</v>
      </c>
      <c r="J205" s="29">
        <f t="shared" si="61"/>
        <v>-5.3602363606159997E-3</v>
      </c>
      <c r="K205">
        <f t="shared" si="62"/>
        <v>3</v>
      </c>
    </row>
    <row r="206" spans="1:11">
      <c r="A206" s="1">
        <v>42684</v>
      </c>
      <c r="B206">
        <v>24.79</v>
      </c>
      <c r="C206" s="29">
        <f t="shared" si="47"/>
        <v>-4.417670682730912E-3</v>
      </c>
      <c r="D206" s="30">
        <f t="shared" si="64"/>
        <v>24.973649414711979</v>
      </c>
      <c r="E206">
        <v>24.990600000000001</v>
      </c>
      <c r="F206" s="29">
        <f t="shared" si="65"/>
        <v>-7.3537275895204646E-3</v>
      </c>
      <c r="G206" s="29">
        <f t="shared" si="52"/>
        <v>-8.0270181588277811E-3</v>
      </c>
      <c r="H206">
        <v>3353.05</v>
      </c>
      <c r="I206">
        <v>3390.61</v>
      </c>
      <c r="J206" s="29">
        <f t="shared" si="61"/>
        <v>1.1201741697857148E-2</v>
      </c>
      <c r="K206">
        <f t="shared" si="62"/>
        <v>4</v>
      </c>
    </row>
    <row r="207" spans="1:11">
      <c r="A207" s="1">
        <v>42685</v>
      </c>
      <c r="B207">
        <v>25.11</v>
      </c>
      <c r="C207" s="29">
        <f t="shared" si="47"/>
        <v>1.2908430818878491E-2</v>
      </c>
      <c r="D207" s="30">
        <f t="shared" si="64"/>
        <v>25.186729860408597</v>
      </c>
      <c r="E207">
        <v>25.2121</v>
      </c>
      <c r="F207" s="29">
        <f t="shared" si="65"/>
        <v>-3.0464399639752449E-3</v>
      </c>
      <c r="G207" s="29">
        <f t="shared" si="52"/>
        <v>-4.0496428302283505E-3</v>
      </c>
      <c r="H207">
        <v>3390.61</v>
      </c>
      <c r="I207">
        <v>3417.22</v>
      </c>
      <c r="J207" s="29">
        <f t="shared" si="61"/>
        <v>7.8481453189838124E-3</v>
      </c>
      <c r="K207">
        <f t="shared" si="62"/>
        <v>5</v>
      </c>
    </row>
    <row r="208" spans="1:11">
      <c r="A208" s="1">
        <v>42688</v>
      </c>
      <c r="B208">
        <v>25.03</v>
      </c>
      <c r="C208" s="29">
        <f t="shared" si="47"/>
        <v>-3.1859816806052432E-3</v>
      </c>
      <c r="D208" s="30">
        <f>+E207*(1+J208)</f>
        <v>25.308234771246802</v>
      </c>
      <c r="E208">
        <v>25.180199999999999</v>
      </c>
      <c r="F208" s="29">
        <f t="shared" si="65"/>
        <v>-1.0993843456948982E-2</v>
      </c>
      <c r="G208" s="29">
        <f t="shared" si="52"/>
        <v>-5.9650042493704092E-3</v>
      </c>
      <c r="H208">
        <v>3417.22</v>
      </c>
      <c r="I208">
        <v>3430.25</v>
      </c>
      <c r="J208" s="29">
        <f t="shared" si="61"/>
        <v>3.8130410099437295E-3</v>
      </c>
      <c r="K208">
        <f t="shared" si="62"/>
        <v>1</v>
      </c>
    </row>
    <row r="209" spans="1:12">
      <c r="A209" s="1">
        <v>42689</v>
      </c>
      <c r="B209">
        <v>25.07</v>
      </c>
      <c r="C209" s="29">
        <f t="shared" si="47"/>
        <v>1.5980823012384793E-3</v>
      </c>
      <c r="D209" s="30">
        <f t="shared" si="64"/>
        <v>25.177410560163253</v>
      </c>
      <c r="E209">
        <v>25.116700000000002</v>
      </c>
      <c r="F209" s="29">
        <f t="shared" si="65"/>
        <v>-4.2661480181445111E-3</v>
      </c>
      <c r="G209" s="29">
        <f t="shared" si="52"/>
        <v>-1.8593206910143545E-3</v>
      </c>
      <c r="H209">
        <v>3430.25</v>
      </c>
      <c r="I209">
        <v>3429.87</v>
      </c>
      <c r="J209" s="29">
        <f t="shared" si="61"/>
        <v>-1.1077909773338224E-4</v>
      </c>
      <c r="K209">
        <f t="shared" si="62"/>
        <v>2</v>
      </c>
    </row>
    <row r="210" spans="1:12">
      <c r="A210" s="1">
        <v>42690</v>
      </c>
      <c r="B210">
        <v>24.92</v>
      </c>
      <c r="C210" s="29">
        <f t="shared" si="47"/>
        <v>-5.9832469086557039E-3</v>
      </c>
      <c r="D210" s="30">
        <f t="shared" si="64"/>
        <v>25.114649579430129</v>
      </c>
      <c r="E210">
        <v>25.060400000000001</v>
      </c>
      <c r="F210" s="29">
        <f t="shared" si="65"/>
        <v>-7.7504397907089961E-3</v>
      </c>
      <c r="G210" s="29">
        <f t="shared" si="52"/>
        <v>-5.602464445898736E-3</v>
      </c>
      <c r="H210">
        <v>3429.87</v>
      </c>
      <c r="I210">
        <v>3429.59</v>
      </c>
      <c r="J210" s="29">
        <f t="shared" si="61"/>
        <v>-8.1635747127384306E-5</v>
      </c>
      <c r="K210">
        <f t="shared" si="62"/>
        <v>3</v>
      </c>
    </row>
    <row r="211" spans="1:12">
      <c r="A211" s="1">
        <v>42691</v>
      </c>
      <c r="B211">
        <v>25.08</v>
      </c>
      <c r="C211" s="29">
        <f t="shared" si="47"/>
        <v>6.4205457463883953E-3</v>
      </c>
      <c r="D211" s="30">
        <f t="shared" si="64"/>
        <v>25.111184431958339</v>
      </c>
      <c r="F211" s="29">
        <f t="shared" si="65"/>
        <v>-1.241854283808852E-3</v>
      </c>
      <c r="H211">
        <v>3429.59</v>
      </c>
      <c r="I211">
        <v>3436.54</v>
      </c>
      <c r="J211" s="29">
        <f t="shared" si="61"/>
        <v>2.0264812995138826E-3</v>
      </c>
      <c r="K211">
        <f t="shared" si="62"/>
        <v>4</v>
      </c>
    </row>
    <row r="212" spans="1:12">
      <c r="A212" s="1">
        <v>42692</v>
      </c>
      <c r="B212">
        <v>24.83</v>
      </c>
      <c r="C212" s="29">
        <f t="shared" si="47"/>
        <v>-9.9681020733651815E-3</v>
      </c>
      <c r="D212" s="30"/>
      <c r="E212">
        <v>24.906300000000002</v>
      </c>
      <c r="F212" s="29"/>
      <c r="G212" s="29">
        <f t="shared" si="52"/>
        <v>-3.0634819302748362E-3</v>
      </c>
      <c r="H212">
        <v>3436.54</v>
      </c>
      <c r="I212">
        <v>3417.46</v>
      </c>
      <c r="J212" s="29">
        <f t="shared" si="61"/>
        <v>-5.5520960035384537E-3</v>
      </c>
      <c r="K212">
        <f t="shared" si="62"/>
        <v>5</v>
      </c>
    </row>
    <row r="213" spans="1:12">
      <c r="A213" s="1">
        <v>42695</v>
      </c>
      <c r="B213">
        <v>25.14</v>
      </c>
      <c r="C213" s="29">
        <f t="shared" si="47"/>
        <v>1.2484897301651365E-2</v>
      </c>
      <c r="D213" s="30">
        <f t="shared" si="64"/>
        <v>25.07866017246727</v>
      </c>
      <c r="E213">
        <v>25.090599999999998</v>
      </c>
      <c r="F213" s="29">
        <f t="shared" si="65"/>
        <v>2.445897313129608E-3</v>
      </c>
      <c r="G213" s="29">
        <f t="shared" si="52"/>
        <v>1.9688648338422876E-3</v>
      </c>
      <c r="H213">
        <v>3417.46</v>
      </c>
      <c r="I213">
        <v>3441.11</v>
      </c>
      <c r="J213" s="29">
        <f t="shared" si="61"/>
        <v>6.9203443493119909E-3</v>
      </c>
      <c r="K213">
        <f t="shared" si="62"/>
        <v>1</v>
      </c>
    </row>
    <row r="214" spans="1:12">
      <c r="A214" s="1">
        <v>42696</v>
      </c>
      <c r="B214">
        <v>25.41</v>
      </c>
      <c r="C214" s="29">
        <f t="shared" si="47"/>
        <v>1.0739856801909253E-2</v>
      </c>
      <c r="D214" s="30">
        <f t="shared" si="64"/>
        <v>25.289291367029822</v>
      </c>
      <c r="E214">
        <v>25.256399999999999</v>
      </c>
      <c r="F214" s="29">
        <f t="shared" si="65"/>
        <v>4.7731125090972881E-3</v>
      </c>
      <c r="G214" s="29">
        <f t="shared" si="52"/>
        <v>6.0816268351784331E-3</v>
      </c>
      <c r="H214">
        <v>3441.11</v>
      </c>
      <c r="I214">
        <v>3468.36</v>
      </c>
      <c r="J214" s="29">
        <f t="shared" si="61"/>
        <v>7.9189563832600118E-3</v>
      </c>
      <c r="K214">
        <f t="shared" si="62"/>
        <v>2</v>
      </c>
    </row>
    <row r="215" spans="1:12">
      <c r="A215" s="1">
        <v>42697</v>
      </c>
      <c r="B215">
        <v>25.25</v>
      </c>
      <c r="C215" s="29">
        <f t="shared" si="47"/>
        <v>-6.2967335694608106E-3</v>
      </c>
      <c r="D215" s="30">
        <f t="shared" si="64"/>
        <v>25.302785977234194</v>
      </c>
      <c r="E215">
        <v>25.157499999999999</v>
      </c>
      <c r="F215" s="29">
        <f t="shared" si="65"/>
        <v>-2.0861725377468998E-3</v>
      </c>
      <c r="G215" s="29">
        <f t="shared" si="52"/>
        <v>3.6768359336183387E-3</v>
      </c>
      <c r="H215">
        <v>3468.36</v>
      </c>
      <c r="I215">
        <v>3474.73</v>
      </c>
      <c r="J215" s="29">
        <f t="shared" si="61"/>
        <v>1.8366028901266596E-3</v>
      </c>
      <c r="K215">
        <f t="shared" si="62"/>
        <v>3</v>
      </c>
    </row>
    <row r="216" spans="1:12">
      <c r="A216" s="1">
        <v>42698</v>
      </c>
      <c r="B216">
        <v>25.25</v>
      </c>
      <c r="C216" s="29">
        <f t="shared" si="47"/>
        <v>0</v>
      </c>
      <c r="D216" s="30">
        <f>+E215*(1+J216)</f>
        <v>25.258934233739023</v>
      </c>
      <c r="E216">
        <v>25.157499999999999</v>
      </c>
      <c r="F216" s="29">
        <f t="shared" ref="F216:F220" si="66">+B216/D216-1</f>
        <v>-3.537058870476395E-4</v>
      </c>
      <c r="G216" s="29">
        <f t="shared" ref="G216:G217" si="67">+B216/E216-1</f>
        <v>3.6768359336183387E-3</v>
      </c>
      <c r="H216">
        <v>3474.73</v>
      </c>
      <c r="I216">
        <v>3488.74</v>
      </c>
      <c r="J216" s="29">
        <f t="shared" si="61"/>
        <v>4.0319679514666529E-3</v>
      </c>
      <c r="K216">
        <f t="shared" si="62"/>
        <v>4</v>
      </c>
    </row>
    <row r="217" spans="1:12">
      <c r="A217" s="1">
        <v>42699</v>
      </c>
      <c r="B217">
        <v>25.7</v>
      </c>
      <c r="C217" s="29">
        <f t="shared" si="47"/>
        <v>1.7821782178217838E-2</v>
      </c>
      <c r="D217" s="30">
        <f>+E216*(1+J217+J216)</f>
        <v>25.493726221677363</v>
      </c>
      <c r="E217">
        <v>25.520499999999998</v>
      </c>
      <c r="F217" s="29">
        <f t="shared" si="66"/>
        <v>8.0911584492988631E-3</v>
      </c>
      <c r="G217" s="29">
        <f t="shared" si="67"/>
        <v>7.0335612546776893E-3</v>
      </c>
      <c r="H217">
        <v>3488.74</v>
      </c>
      <c r="I217">
        <v>3521.3</v>
      </c>
      <c r="J217" s="29">
        <f t="shared" si="61"/>
        <v>9.3328823586740217E-3</v>
      </c>
      <c r="K217">
        <f t="shared" ref="K217:K221" si="68">WEEKDAY(A217,2)</f>
        <v>5</v>
      </c>
      <c r="L217" t="s">
        <v>465</v>
      </c>
    </row>
    <row r="218" spans="1:12">
      <c r="A218" s="1">
        <v>42702</v>
      </c>
      <c r="B218">
        <v>25.73</v>
      </c>
      <c r="C218" s="29">
        <f t="shared" si="47"/>
        <v>1.1673151750972721E-3</v>
      </c>
      <c r="D218" s="30">
        <f t="shared" ref="D218:D224" si="69">+E217*(1+J218)</f>
        <v>25.620370073552376</v>
      </c>
      <c r="E218">
        <v>25.688300000000002</v>
      </c>
      <c r="F218" s="29">
        <f t="shared" si="66"/>
        <v>4.2790141646233959E-3</v>
      </c>
      <c r="G218" s="29">
        <f t="shared" ref="G218:G223" si="70">+B218/E218-1</f>
        <v>1.6233071086837469E-3</v>
      </c>
      <c r="H218">
        <v>3521.3</v>
      </c>
      <c r="I218">
        <v>3535.08</v>
      </c>
      <c r="J218" s="29">
        <f t="shared" si="61"/>
        <v>3.9133274642886295E-3</v>
      </c>
      <c r="K218">
        <f t="shared" si="68"/>
        <v>1</v>
      </c>
    </row>
    <row r="219" spans="1:12">
      <c r="A219" s="1">
        <v>42703</v>
      </c>
      <c r="B219">
        <v>26.13</v>
      </c>
      <c r="C219" s="29">
        <f t="shared" si="47"/>
        <v>1.5546055188495833E-2</v>
      </c>
      <c r="D219" s="30">
        <f t="shared" si="69"/>
        <v>25.898743092659856</v>
      </c>
      <c r="E219">
        <v>25.9573</v>
      </c>
      <c r="F219" s="29">
        <f t="shared" si="66"/>
        <v>8.9292714520066152E-3</v>
      </c>
      <c r="G219" s="29">
        <f t="shared" si="70"/>
        <v>6.6532343502598845E-3</v>
      </c>
      <c r="H219">
        <v>3535.08</v>
      </c>
      <c r="I219">
        <v>3564.04</v>
      </c>
      <c r="J219" s="29">
        <f t="shared" si="61"/>
        <v>8.1921766975570076E-3</v>
      </c>
      <c r="K219">
        <f t="shared" si="68"/>
        <v>2</v>
      </c>
    </row>
    <row r="220" spans="1:12">
      <c r="A220" s="1">
        <v>42704</v>
      </c>
      <c r="B220">
        <v>25.88</v>
      </c>
      <c r="C220" s="29">
        <f t="shared" si="47"/>
        <v>-9.567546880979716E-3</v>
      </c>
      <c r="D220" s="30">
        <f t="shared" si="69"/>
        <v>25.767647781730844</v>
      </c>
      <c r="E220">
        <v>25.757999999999999</v>
      </c>
      <c r="F220" s="29">
        <f t="shared" si="66"/>
        <v>4.3602046729624977E-3</v>
      </c>
      <c r="G220" s="29">
        <f t="shared" si="70"/>
        <v>4.7363925770633752E-3</v>
      </c>
      <c r="H220">
        <v>3564.04</v>
      </c>
      <c r="I220">
        <v>3538</v>
      </c>
      <c r="J220" s="29">
        <f t="shared" si="61"/>
        <v>-7.3063153051031726E-3</v>
      </c>
      <c r="K220">
        <f t="shared" si="68"/>
        <v>3</v>
      </c>
    </row>
    <row r="221" spans="1:12">
      <c r="A221" s="1">
        <v>42705</v>
      </c>
      <c r="B221">
        <v>26.18</v>
      </c>
      <c r="C221" s="29">
        <f t="shared" si="47"/>
        <v>1.1591962905718622E-2</v>
      </c>
      <c r="D221" s="30">
        <f t="shared" si="69"/>
        <v>25.954861594120974</v>
      </c>
      <c r="E221">
        <v>26.0991</v>
      </c>
      <c r="F221" s="29">
        <f>+B221/D221-1</f>
        <v>8.6742287206040825E-3</v>
      </c>
      <c r="G221" s="29">
        <f t="shared" si="70"/>
        <v>3.0997237452632387E-3</v>
      </c>
      <c r="H221">
        <v>3538</v>
      </c>
      <c r="I221">
        <v>3565.04</v>
      </c>
      <c r="J221" s="29">
        <f t="shared" si="61"/>
        <v>7.6427360090447483E-3</v>
      </c>
      <c r="K221">
        <f t="shared" si="68"/>
        <v>4</v>
      </c>
    </row>
    <row r="222" spans="1:12">
      <c r="A222" s="1">
        <v>42706</v>
      </c>
      <c r="B222">
        <v>25.93</v>
      </c>
      <c r="C222" s="29">
        <f t="shared" si="47"/>
        <v>-9.5492742551566145E-3</v>
      </c>
      <c r="D222" s="30">
        <f t="shared" si="69"/>
        <v>25.834890757186454</v>
      </c>
      <c r="E222">
        <v>25.855799999999999</v>
      </c>
      <c r="F222" s="29">
        <f>+B222/D222-1</f>
        <v>3.68142616539191E-3</v>
      </c>
      <c r="G222" s="29">
        <f t="shared" si="70"/>
        <v>2.8697622970474956E-3</v>
      </c>
      <c r="H222">
        <v>3565.04</v>
      </c>
      <c r="I222">
        <v>3528.95</v>
      </c>
      <c r="J222" s="29">
        <f t="shared" ref="J222:J224" si="71">+I222/H222-1</f>
        <v>-1.0123308574377932E-2</v>
      </c>
      <c r="K222">
        <f t="shared" ref="K222:K224" si="72">WEEKDAY(A222,2)</f>
        <v>5</v>
      </c>
    </row>
    <row r="223" spans="1:12">
      <c r="A223" s="1">
        <v>42709</v>
      </c>
      <c r="B223">
        <v>25.55</v>
      </c>
      <c r="C223" s="29">
        <f t="shared" si="47"/>
        <v>-1.4654839953721521E-2</v>
      </c>
      <c r="D223" s="30">
        <f t="shared" si="69"/>
        <v>25.419564198415959</v>
      </c>
      <c r="E223">
        <v>25.4649</v>
      </c>
      <c r="F223" s="29">
        <f>+B223/D223-1</f>
        <v>5.1313154138248329E-3</v>
      </c>
      <c r="G223" s="29">
        <f t="shared" si="70"/>
        <v>3.3418548668953107E-3</v>
      </c>
      <c r="H223">
        <v>3528.95</v>
      </c>
      <c r="I223">
        <v>3469.41</v>
      </c>
      <c r="J223" s="29">
        <f t="shared" si="71"/>
        <v>-1.6871874070190862E-2</v>
      </c>
      <c r="K223">
        <f t="shared" si="72"/>
        <v>1</v>
      </c>
    </row>
    <row r="224" spans="1:12">
      <c r="A224" s="1">
        <v>42710</v>
      </c>
      <c r="B224">
        <v>25.35</v>
      </c>
      <c r="C224" s="29">
        <f t="shared" si="47"/>
        <v>-7.8277886497064575E-3</v>
      </c>
      <c r="D224" s="30">
        <f t="shared" si="69"/>
        <v>25.389593283872475</v>
      </c>
      <c r="F224" s="29">
        <f>+B224/D224-1</f>
        <v>-1.5594296225935889E-3</v>
      </c>
      <c r="G224" s="29"/>
      <c r="H224">
        <v>3469.41</v>
      </c>
      <c r="I224">
        <v>3459.15</v>
      </c>
      <c r="J224" s="29">
        <f t="shared" si="71"/>
        <v>-2.9572751562945143E-3</v>
      </c>
      <c r="K224">
        <f t="shared" si="72"/>
        <v>2</v>
      </c>
    </row>
    <row r="225" spans="1:1">
      <c r="A225" s="1">
        <v>42711</v>
      </c>
    </row>
    <row r="226" spans="1:1">
      <c r="A226" s="1">
        <v>42712</v>
      </c>
    </row>
    <row r="227" spans="1:1">
      <c r="A227" s="1">
        <v>42713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"/>
  <sheetViews>
    <sheetView workbookViewId="0">
      <selection activeCell="B29" sqref="B29"/>
    </sheetView>
  </sheetViews>
  <sheetFormatPr defaultRowHeight="13.5"/>
  <cols>
    <col min="2" max="2" width="22.75" bestFit="1" customWidth="1"/>
    <col min="6" max="6" width="11.625" bestFit="1" customWidth="1"/>
  </cols>
  <sheetData>
    <row r="1" spans="1:8">
      <c r="A1" t="s">
        <v>90</v>
      </c>
      <c r="B1" t="s">
        <v>88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</row>
    <row r="2" spans="1:8">
      <c r="A2">
        <v>2811</v>
      </c>
      <c r="B2" t="s">
        <v>89</v>
      </c>
      <c r="C2">
        <v>12.64</v>
      </c>
      <c r="D2">
        <v>13.071999999999999</v>
      </c>
      <c r="E2" s="32">
        <f>+C2/D2-1</f>
        <v>-3.3047735618114915E-2</v>
      </c>
      <c r="G2">
        <v>41583</v>
      </c>
      <c r="H2" t="s">
        <v>97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27"/>
  <sheetViews>
    <sheetView zoomScaleNormal="100" workbookViewId="0">
      <pane xSplit="1" ySplit="2" topLeftCell="B206" activePane="bottomRight" state="frozen"/>
      <selection pane="topRight" activeCell="B1" sqref="B1"/>
      <selection pane="bottomLeft" activeCell="A3" sqref="A3"/>
      <selection pane="bottomRight" activeCell="H224" sqref="H224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5" width="15" bestFit="1" customWidth="1"/>
    <col min="6" max="6" width="15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3">
      <c r="I1" t="s">
        <v>60</v>
      </c>
    </row>
    <row r="2" spans="1:13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351</v>
      </c>
      <c r="L2" t="s">
        <v>352</v>
      </c>
      <c r="M2" t="s">
        <v>462</v>
      </c>
    </row>
    <row r="3" spans="1:13">
      <c r="A3" s="1">
        <v>42401</v>
      </c>
      <c r="B3">
        <f>+B4-0.77</f>
        <v>28.82</v>
      </c>
      <c r="E3">
        <v>28.99</v>
      </c>
      <c r="G3" s="29">
        <f t="shared" ref="G3:G41" si="0">+B3/E3-1</f>
        <v>-5.8640910658847023E-3</v>
      </c>
      <c r="K3">
        <f>WEEKDAY(A3,2)</f>
        <v>1</v>
      </c>
      <c r="L3">
        <f>K4</f>
        <v>2</v>
      </c>
    </row>
    <row r="4" spans="1:13">
      <c r="A4" s="1">
        <f>A5-1</f>
        <v>42402</v>
      </c>
      <c r="B4">
        <v>29.59</v>
      </c>
      <c r="C4" s="29">
        <f t="shared" ref="C4:C96" si="1">B4/B3-1</f>
        <v>2.6717557251908275E-2</v>
      </c>
      <c r="D4">
        <f t="shared" ref="D4:D12" si="2">+E3*(1+J4)</f>
        <v>29.994815000703767</v>
      </c>
      <c r="E4">
        <v>30.022099999999998</v>
      </c>
      <c r="F4" s="29">
        <f t="shared" ref="F4:F38" si="3">+B4/D4-1</f>
        <v>-1.3496165943822969E-2</v>
      </c>
      <c r="G4" s="29">
        <f t="shared" si="0"/>
        <v>-1.4392730688392863E-2</v>
      </c>
      <c r="H4">
        <f>+I4-187.15</f>
        <v>5399.4800000000005</v>
      </c>
      <c r="I4">
        <v>5586.63</v>
      </c>
      <c r="J4" s="29">
        <f t="shared" ref="J4:J9" si="4">+I4/H4-1</f>
        <v>3.4660745108788138E-2</v>
      </c>
      <c r="K4">
        <f t="shared" ref="K4:K66" si="5">WEEKDAY(A4,2)</f>
        <v>2</v>
      </c>
      <c r="L4">
        <f t="shared" ref="L4:L66" si="6">K5</f>
        <v>3</v>
      </c>
    </row>
    <row r="5" spans="1:13">
      <c r="A5" s="1">
        <v>42403</v>
      </c>
      <c r="B5">
        <v>30.31</v>
      </c>
      <c r="C5" s="29">
        <f t="shared" si="1"/>
        <v>2.433254477864133E-2</v>
      </c>
      <c r="D5">
        <f t="shared" si="2"/>
        <v>30.148656031195966</v>
      </c>
      <c r="E5">
        <v>30.250499999999999</v>
      </c>
      <c r="F5" s="29">
        <f t="shared" si="3"/>
        <v>5.3516139703568832E-3</v>
      </c>
      <c r="G5" s="29">
        <f t="shared" si="0"/>
        <v>1.9669096378571727E-3</v>
      </c>
      <c r="H5">
        <v>5586.62</v>
      </c>
      <c r="I5">
        <v>5610.17</v>
      </c>
      <c r="J5" s="29">
        <f t="shared" si="4"/>
        <v>4.2154290071636513E-3</v>
      </c>
      <c r="K5">
        <f t="shared" si="5"/>
        <v>3</v>
      </c>
      <c r="L5">
        <f t="shared" si="6"/>
        <v>4</v>
      </c>
    </row>
    <row r="6" spans="1:13">
      <c r="A6" s="1">
        <v>42404</v>
      </c>
      <c r="B6">
        <v>30.96</v>
      </c>
      <c r="C6" s="29">
        <f t="shared" si="1"/>
        <v>2.1445067634444204E-2</v>
      </c>
      <c r="D6">
        <f t="shared" si="2"/>
        <v>30.850746634237463</v>
      </c>
      <c r="E6">
        <v>31.047899999999998</v>
      </c>
      <c r="F6" s="29">
        <f t="shared" si="3"/>
        <v>3.541352404135667E-3</v>
      </c>
      <c r="G6" s="29">
        <f t="shared" si="0"/>
        <v>-2.8311093503907703E-3</v>
      </c>
      <c r="H6">
        <v>5610.17</v>
      </c>
      <c r="I6">
        <v>5721.49</v>
      </c>
      <c r="J6" s="29">
        <f t="shared" si="4"/>
        <v>1.9842535965933328E-2</v>
      </c>
      <c r="K6">
        <f t="shared" si="5"/>
        <v>4</v>
      </c>
      <c r="L6">
        <f t="shared" si="6"/>
        <v>5</v>
      </c>
    </row>
    <row r="7" spans="1:13">
      <c r="A7" s="1">
        <v>42405</v>
      </c>
      <c r="B7">
        <v>30.12</v>
      </c>
      <c r="C7" s="29">
        <f t="shared" si="1"/>
        <v>-2.7131782945736482E-2</v>
      </c>
      <c r="D7">
        <f t="shared" si="2"/>
        <v>30.737013466771767</v>
      </c>
      <c r="E7">
        <v>30.752099999999999</v>
      </c>
      <c r="F7" s="29">
        <f t="shared" si="3"/>
        <v>-2.0073956353592659E-2</v>
      </c>
      <c r="G7" s="29">
        <f t="shared" si="0"/>
        <v>-2.0554693825787451E-2</v>
      </c>
      <c r="H7">
        <v>5721.49</v>
      </c>
      <c r="I7">
        <v>5664.2</v>
      </c>
      <c r="J7" s="29">
        <f t="shared" si="4"/>
        <v>-1.0013125951456647E-2</v>
      </c>
      <c r="K7">
        <f t="shared" si="5"/>
        <v>5</v>
      </c>
      <c r="L7">
        <f t="shared" si="6"/>
        <v>1</v>
      </c>
    </row>
    <row r="8" spans="1:13">
      <c r="A8" s="1">
        <v>42408</v>
      </c>
      <c r="B8">
        <v>29.9</v>
      </c>
      <c r="C8" s="29">
        <f t="shared" si="1"/>
        <v>-7.3041168658699585E-3</v>
      </c>
      <c r="D8">
        <f t="shared" si="2"/>
        <v>30.752099999999999</v>
      </c>
      <c r="E8">
        <v>30.752600000000001</v>
      </c>
      <c r="F8" s="29">
        <f t="shared" si="3"/>
        <v>-2.7708676805811683E-2</v>
      </c>
      <c r="G8" s="29">
        <f t="shared" si="0"/>
        <v>-2.7724485084188122E-2</v>
      </c>
      <c r="H8">
        <v>5664.2</v>
      </c>
      <c r="I8">
        <v>5664.2</v>
      </c>
      <c r="J8" s="29">
        <f t="shared" si="4"/>
        <v>0</v>
      </c>
      <c r="K8">
        <f t="shared" si="5"/>
        <v>1</v>
      </c>
      <c r="L8">
        <f t="shared" si="6"/>
        <v>2</v>
      </c>
    </row>
    <row r="9" spans="1:13">
      <c r="A9" s="1">
        <v>42409</v>
      </c>
      <c r="B9">
        <v>29.71</v>
      </c>
      <c r="C9" s="29">
        <f t="shared" si="1"/>
        <v>-6.3545150501671532E-3</v>
      </c>
      <c r="D9">
        <f t="shared" si="2"/>
        <v>30.752600000000001</v>
      </c>
      <c r="E9">
        <v>30.771599999999999</v>
      </c>
      <c r="F9" s="29">
        <f t="shared" si="3"/>
        <v>-3.3902824476629623E-2</v>
      </c>
      <c r="G9" s="29">
        <f t="shared" si="0"/>
        <v>-3.4499343550546513E-2</v>
      </c>
      <c r="H9">
        <v>5664.2</v>
      </c>
      <c r="I9">
        <v>5664.2</v>
      </c>
      <c r="J9" s="29">
        <f t="shared" si="4"/>
        <v>0</v>
      </c>
      <c r="K9">
        <f t="shared" si="5"/>
        <v>2</v>
      </c>
      <c r="L9">
        <f t="shared" si="6"/>
        <v>3</v>
      </c>
    </row>
    <row r="10" spans="1:13">
      <c r="A10" s="1">
        <v>42410</v>
      </c>
      <c r="B10">
        <v>30.04</v>
      </c>
      <c r="C10" s="29">
        <f t="shared" si="1"/>
        <v>1.1107371255469456E-2</v>
      </c>
      <c r="D10">
        <f t="shared" si="2"/>
        <v>30.771599999999999</v>
      </c>
      <c r="E10">
        <v>30.857800000000001</v>
      </c>
      <c r="F10" s="29">
        <f t="shared" si="3"/>
        <v>-2.3775169311962996E-2</v>
      </c>
      <c r="G10" s="29">
        <f t="shared" si="0"/>
        <v>-2.6502213378789219E-2</v>
      </c>
      <c r="H10">
        <v>5664.2</v>
      </c>
      <c r="I10">
        <v>5664.2</v>
      </c>
      <c r="J10" s="29">
        <f t="shared" ref="J10:J18" si="7">+I10/H10-1</f>
        <v>0</v>
      </c>
      <c r="K10">
        <f t="shared" si="5"/>
        <v>3</v>
      </c>
      <c r="L10">
        <f t="shared" si="6"/>
        <v>4</v>
      </c>
    </row>
    <row r="11" spans="1:13">
      <c r="A11" s="1">
        <v>42411</v>
      </c>
      <c r="B11">
        <v>29.38</v>
      </c>
      <c r="C11" s="29">
        <f t="shared" si="1"/>
        <v>-2.1970705725699036E-2</v>
      </c>
      <c r="D11">
        <f t="shared" si="2"/>
        <v>30.857800000000001</v>
      </c>
      <c r="E11">
        <v>30.936900000000001</v>
      </c>
      <c r="F11" s="29">
        <f t="shared" si="3"/>
        <v>-4.7890646773263268E-2</v>
      </c>
      <c r="G11" s="29">
        <f t="shared" si="0"/>
        <v>-5.0325016404358602E-2</v>
      </c>
      <c r="H11">
        <v>5664.2</v>
      </c>
      <c r="I11">
        <v>5664.2</v>
      </c>
      <c r="J11" s="29">
        <f t="shared" si="7"/>
        <v>0</v>
      </c>
      <c r="K11">
        <f t="shared" si="5"/>
        <v>4</v>
      </c>
      <c r="L11">
        <f t="shared" si="6"/>
        <v>5</v>
      </c>
    </row>
    <row r="12" spans="1:13">
      <c r="A12" s="1">
        <v>42412</v>
      </c>
      <c r="B12">
        <v>29.47</v>
      </c>
      <c r="C12" s="29">
        <f t="shared" si="1"/>
        <v>3.0633083730429167E-3</v>
      </c>
      <c r="D12">
        <f t="shared" si="2"/>
        <v>30.936900000000001</v>
      </c>
      <c r="E12">
        <v>31.021599999999999</v>
      </c>
      <c r="F12" s="29">
        <f t="shared" si="3"/>
        <v>-4.7415869075440709E-2</v>
      </c>
      <c r="G12" s="29">
        <f t="shared" si="0"/>
        <v>-5.0016762513861335E-2</v>
      </c>
      <c r="H12">
        <v>5664.2</v>
      </c>
      <c r="I12">
        <v>5664.2</v>
      </c>
      <c r="J12" s="29">
        <f t="shared" si="7"/>
        <v>0</v>
      </c>
      <c r="K12">
        <f t="shared" si="5"/>
        <v>5</v>
      </c>
      <c r="L12">
        <f t="shared" si="6"/>
        <v>1</v>
      </c>
    </row>
    <row r="13" spans="1:13">
      <c r="A13" s="1">
        <v>42415</v>
      </c>
      <c r="B13">
        <v>29.47</v>
      </c>
      <c r="C13" s="29">
        <f t="shared" si="1"/>
        <v>0</v>
      </c>
      <c r="D13">
        <f t="shared" ref="D13:D33" si="8">+E12*(1+J13)</f>
        <v>31.042630850605555</v>
      </c>
      <c r="E13" s="39">
        <f>+E12*(1+J13)</f>
        <v>31.042630850605555</v>
      </c>
      <c r="F13" s="29">
        <f t="shared" si="3"/>
        <v>-5.0660359882960027E-2</v>
      </c>
      <c r="G13" s="42">
        <f t="shared" si="0"/>
        <v>-5.0660359882960027E-2</v>
      </c>
      <c r="H13">
        <v>5664.2</v>
      </c>
      <c r="I13">
        <v>5668.04</v>
      </c>
      <c r="J13" s="29">
        <f t="shared" si="7"/>
        <v>6.7794216305916422E-4</v>
      </c>
      <c r="K13">
        <f t="shared" si="5"/>
        <v>1</v>
      </c>
      <c r="L13">
        <f t="shared" si="6"/>
        <v>2</v>
      </c>
    </row>
    <row r="14" spans="1:13">
      <c r="A14" s="1">
        <v>42416</v>
      </c>
      <c r="B14">
        <v>32.06</v>
      </c>
      <c r="C14" s="29">
        <f t="shared" si="1"/>
        <v>8.7885985748218598E-2</v>
      </c>
      <c r="D14">
        <f t="shared" si="8"/>
        <v>32.32688193354754</v>
      </c>
      <c r="E14" s="41">
        <v>32.426499999999997</v>
      </c>
      <c r="F14" s="29">
        <f t="shared" si="3"/>
        <v>-8.2557276664093626E-3</v>
      </c>
      <c r="G14" s="29">
        <f t="shared" si="0"/>
        <v>-1.1302484079379393E-2</v>
      </c>
      <c r="H14">
        <v>5668.04</v>
      </c>
      <c r="I14">
        <v>5902.53</v>
      </c>
      <c r="J14" s="29">
        <f t="shared" si="7"/>
        <v>4.1370561957925434E-2</v>
      </c>
      <c r="K14">
        <f t="shared" si="5"/>
        <v>2</v>
      </c>
      <c r="L14">
        <f t="shared" si="6"/>
        <v>3</v>
      </c>
    </row>
    <row r="15" spans="1:13">
      <c r="A15" s="1">
        <v>42417</v>
      </c>
      <c r="B15">
        <v>33.130000000000003</v>
      </c>
      <c r="C15" s="29">
        <f t="shared" si="1"/>
        <v>3.3374922021210285E-2</v>
      </c>
      <c r="D15">
        <f t="shared" si="8"/>
        <v>32.80490338295612</v>
      </c>
      <c r="E15" s="40">
        <v>32.844900000000003</v>
      </c>
      <c r="F15" s="29">
        <f t="shared" si="3"/>
        <v>9.9100007474122176E-3</v>
      </c>
      <c r="G15" s="29">
        <f t="shared" si="0"/>
        <v>8.6801908363247637E-3</v>
      </c>
      <c r="H15">
        <v>5902.53</v>
      </c>
      <c r="I15">
        <v>5971.41</v>
      </c>
      <c r="J15" s="29">
        <f t="shared" si="7"/>
        <v>1.1669572200395439E-2</v>
      </c>
      <c r="K15">
        <f t="shared" si="5"/>
        <v>3</v>
      </c>
      <c r="L15">
        <f t="shared" si="6"/>
        <v>4</v>
      </c>
    </row>
    <row r="16" spans="1:13">
      <c r="A16" s="1">
        <v>42418</v>
      </c>
      <c r="B16">
        <v>32.619999999999997</v>
      </c>
      <c r="C16" s="29">
        <f t="shared" si="1"/>
        <v>-1.5393902807123605E-2</v>
      </c>
      <c r="D16">
        <f t="shared" si="8"/>
        <v>32.766354870457732</v>
      </c>
      <c r="E16">
        <v>32.762900000000002</v>
      </c>
      <c r="F16" s="29">
        <f t="shared" si="3"/>
        <v>-4.4666204414971489E-3</v>
      </c>
      <c r="G16" s="29">
        <f t="shared" si="0"/>
        <v>-4.3616407582968142E-3</v>
      </c>
      <c r="H16">
        <v>5971.41</v>
      </c>
      <c r="I16">
        <v>5957.13</v>
      </c>
      <c r="J16" s="29">
        <f t="shared" si="7"/>
        <v>-2.3913949971614556E-3</v>
      </c>
      <c r="K16">
        <f t="shared" si="5"/>
        <v>4</v>
      </c>
      <c r="L16">
        <f t="shared" si="6"/>
        <v>5</v>
      </c>
    </row>
    <row r="17" spans="1:12">
      <c r="A17" s="1">
        <v>42419</v>
      </c>
      <c r="B17">
        <v>32.97</v>
      </c>
      <c r="C17" s="29">
        <f t="shared" si="1"/>
        <v>1.0729613733905685E-2</v>
      </c>
      <c r="D17">
        <f t="shared" si="8"/>
        <v>32.886040057544491</v>
      </c>
      <c r="E17">
        <v>32.848599999999998</v>
      </c>
      <c r="F17" s="29">
        <f t="shared" si="3"/>
        <v>2.553057233664946E-3</v>
      </c>
      <c r="G17" s="29">
        <f t="shared" si="0"/>
        <v>3.695743502006188E-3</v>
      </c>
      <c r="H17">
        <v>5957.13</v>
      </c>
      <c r="I17">
        <v>5979.52</v>
      </c>
      <c r="J17" s="29">
        <f t="shared" si="7"/>
        <v>3.7585213013648922E-3</v>
      </c>
      <c r="K17">
        <f t="shared" si="5"/>
        <v>5</v>
      </c>
      <c r="L17">
        <f t="shared" si="6"/>
        <v>1</v>
      </c>
    </row>
    <row r="18" spans="1:12">
      <c r="A18" s="1">
        <v>42422</v>
      </c>
      <c r="B18">
        <v>33.630000000000003</v>
      </c>
      <c r="C18" s="29">
        <f t="shared" si="1"/>
        <v>2.0018198362147466E-2</v>
      </c>
      <c r="D18">
        <f t="shared" si="8"/>
        <v>33.530894919993571</v>
      </c>
      <c r="E18">
        <v>33.610900000000001</v>
      </c>
      <c r="F18" s="29">
        <f t="shared" si="3"/>
        <v>2.9556348031538615E-3</v>
      </c>
      <c r="G18" s="29">
        <f t="shared" si="0"/>
        <v>5.6826803209686361E-4</v>
      </c>
      <c r="H18">
        <v>5979.52</v>
      </c>
      <c r="I18">
        <v>6103.72</v>
      </c>
      <c r="J18" s="29">
        <f t="shared" si="7"/>
        <v>2.0770897998501514E-2</v>
      </c>
      <c r="K18">
        <f t="shared" si="5"/>
        <v>1</v>
      </c>
      <c r="L18">
        <f t="shared" si="6"/>
        <v>2</v>
      </c>
    </row>
    <row r="19" spans="1:12">
      <c r="A19" s="1">
        <v>42423</v>
      </c>
      <c r="B19">
        <v>33.11</v>
      </c>
      <c r="C19" s="29">
        <f t="shared" si="1"/>
        <v>-1.5462384775498106E-2</v>
      </c>
      <c r="D19">
        <f t="shared" si="8"/>
        <v>33.427969901961426</v>
      </c>
      <c r="E19">
        <v>33.380899999999997</v>
      </c>
      <c r="F19" s="29">
        <f t="shared" si="3"/>
        <v>-9.5120913083857062E-3</v>
      </c>
      <c r="G19" s="29">
        <f t="shared" si="0"/>
        <v>-8.1154192966635952E-3</v>
      </c>
      <c r="H19">
        <v>6103.72</v>
      </c>
      <c r="I19">
        <v>6070.5</v>
      </c>
      <c r="J19" s="29">
        <f t="shared" ref="J19:J24" si="9">+I19/H19-1</f>
        <v>-5.4425825562116614E-3</v>
      </c>
      <c r="K19">
        <f t="shared" si="5"/>
        <v>2</v>
      </c>
      <c r="L19">
        <f t="shared" si="6"/>
        <v>3</v>
      </c>
    </row>
    <row r="20" spans="1:12">
      <c r="A20" s="1">
        <v>42424</v>
      </c>
      <c r="B20">
        <v>33.51</v>
      </c>
      <c r="C20" s="29">
        <f t="shared" si="1"/>
        <v>1.2080942313500431E-2</v>
      </c>
      <c r="D20">
        <f t="shared" si="8"/>
        <v>33.603824254344779</v>
      </c>
      <c r="E20">
        <v>33.610799999999998</v>
      </c>
      <c r="F20" s="29">
        <f t="shared" si="3"/>
        <v>-2.7920707367897757E-3</v>
      </c>
      <c r="G20" s="29">
        <f t="shared" si="0"/>
        <v>-2.9990360241350933E-3</v>
      </c>
      <c r="H20">
        <v>6070.5</v>
      </c>
      <c r="I20">
        <v>6111.04</v>
      </c>
      <c r="J20" s="29">
        <f t="shared" si="9"/>
        <v>6.6781978420229482E-3</v>
      </c>
      <c r="K20">
        <f t="shared" si="5"/>
        <v>3</v>
      </c>
      <c r="L20">
        <f t="shared" si="6"/>
        <v>4</v>
      </c>
    </row>
    <row r="21" spans="1:12">
      <c r="A21" s="1">
        <v>42425</v>
      </c>
      <c r="B21">
        <v>30.91</v>
      </c>
      <c r="C21" s="29">
        <f t="shared" si="1"/>
        <v>-7.7588779468815261E-2</v>
      </c>
      <c r="D21">
        <f t="shared" si="8"/>
        <v>30.943348650966122</v>
      </c>
      <c r="F21" s="29">
        <f t="shared" si="3"/>
        <v>-1.0777324504301911E-3</v>
      </c>
      <c r="H21">
        <v>6111.04</v>
      </c>
      <c r="I21">
        <v>5626.05</v>
      </c>
      <c r="J21" s="29">
        <f t="shared" si="9"/>
        <v>-7.9362923495836957E-2</v>
      </c>
      <c r="K21">
        <f t="shared" si="5"/>
        <v>4</v>
      </c>
      <c r="L21">
        <f t="shared" si="6"/>
        <v>5</v>
      </c>
    </row>
    <row r="22" spans="1:12">
      <c r="A22" s="1">
        <v>42426</v>
      </c>
      <c r="B22">
        <v>30.93</v>
      </c>
      <c r="C22" s="29">
        <f t="shared" si="1"/>
        <v>6.470397929472238E-4</v>
      </c>
      <c r="E22">
        <v>30.807300000000001</v>
      </c>
      <c r="G22" s="29">
        <f t="shared" si="0"/>
        <v>3.9828222531672619E-3</v>
      </c>
      <c r="H22">
        <v>5626.05</v>
      </c>
      <c r="I22">
        <v>5648.94</v>
      </c>
      <c r="J22" s="29">
        <f t="shared" si="9"/>
        <v>4.0685738662116222E-3</v>
      </c>
      <c r="K22">
        <f t="shared" si="5"/>
        <v>5</v>
      </c>
      <c r="L22">
        <f t="shared" si="6"/>
        <v>1</v>
      </c>
    </row>
    <row r="23" spans="1:12">
      <c r="A23" s="1">
        <v>42429</v>
      </c>
      <c r="B23">
        <v>29.43</v>
      </c>
      <c r="C23" s="29">
        <f t="shared" si="1"/>
        <v>-4.8496605237633328E-2</v>
      </c>
      <c r="D23" s="30">
        <f t="shared" si="8"/>
        <v>29.179333138429513</v>
      </c>
      <c r="E23">
        <v>29.027000000000001</v>
      </c>
      <c r="F23" s="29">
        <f t="shared" si="3"/>
        <v>8.590561695885901E-3</v>
      </c>
      <c r="G23" s="29">
        <f t="shared" si="0"/>
        <v>1.3883625589967918E-2</v>
      </c>
      <c r="H23">
        <v>5648.94</v>
      </c>
      <c r="I23">
        <v>5350.43</v>
      </c>
      <c r="J23" s="29">
        <f t="shared" si="9"/>
        <v>-5.2843542328295134E-2</v>
      </c>
      <c r="K23">
        <f t="shared" si="5"/>
        <v>1</v>
      </c>
      <c r="L23">
        <f t="shared" si="6"/>
        <v>2</v>
      </c>
    </row>
    <row r="24" spans="1:12">
      <c r="A24" s="1">
        <v>42430</v>
      </c>
      <c r="B24">
        <v>30.35</v>
      </c>
      <c r="C24" s="29">
        <f t="shared" si="1"/>
        <v>3.1260618416581787E-2</v>
      </c>
      <c r="D24" s="30">
        <f t="shared" si="8"/>
        <v>29.695381120769728</v>
      </c>
      <c r="E24">
        <v>29.802600000000002</v>
      </c>
      <c r="F24" s="29">
        <f t="shared" si="3"/>
        <v>2.2044468012313745E-2</v>
      </c>
      <c r="G24" s="29">
        <f t="shared" si="0"/>
        <v>1.8367524981041994E-2</v>
      </c>
      <c r="H24">
        <v>5350.43</v>
      </c>
      <c r="I24">
        <v>5473.63</v>
      </c>
      <c r="J24" s="29">
        <f t="shared" si="9"/>
        <v>2.3026186680322747E-2</v>
      </c>
      <c r="K24">
        <f t="shared" si="5"/>
        <v>2</v>
      </c>
      <c r="L24">
        <f t="shared" si="6"/>
        <v>3</v>
      </c>
    </row>
    <row r="25" spans="1:12">
      <c r="A25" s="1">
        <v>42431</v>
      </c>
      <c r="B25">
        <v>31.74</v>
      </c>
      <c r="C25" s="29">
        <f t="shared" si="1"/>
        <v>4.5799011532125178E-2</v>
      </c>
      <c r="D25" s="30">
        <f t="shared" si="8"/>
        <v>31.324519229469288</v>
      </c>
      <c r="E25">
        <v>31.479199999999999</v>
      </c>
      <c r="F25" s="29">
        <f t="shared" si="3"/>
        <v>1.3263755701630631E-2</v>
      </c>
      <c r="G25" s="29">
        <f t="shared" si="0"/>
        <v>8.2848357010343321E-3</v>
      </c>
      <c r="H25">
        <v>5473.63</v>
      </c>
      <c r="I25">
        <v>5753.15</v>
      </c>
      <c r="J25" s="29">
        <f t="shared" ref="J25:J85" si="10">+I25/H25-1</f>
        <v>5.1066659602494013E-2</v>
      </c>
      <c r="K25">
        <f t="shared" si="5"/>
        <v>3</v>
      </c>
      <c r="L25">
        <f t="shared" si="6"/>
        <v>4</v>
      </c>
    </row>
    <row r="26" spans="1:12">
      <c r="A26" s="1">
        <v>42432</v>
      </c>
      <c r="B26">
        <v>31.78</v>
      </c>
      <c r="C26" s="29">
        <f t="shared" si="1"/>
        <v>1.260239445494804E-3</v>
      </c>
      <c r="D26" s="30">
        <f t="shared" si="8"/>
        <v>31.609589323414131</v>
      </c>
      <c r="E26">
        <v>31.742699999999999</v>
      </c>
      <c r="F26" s="29">
        <f t="shared" si="3"/>
        <v>5.3911069467658113E-3</v>
      </c>
      <c r="G26" s="29">
        <f t="shared" si="0"/>
        <v>1.175073323945508E-3</v>
      </c>
      <c r="H26">
        <v>5753.15</v>
      </c>
      <c r="I26">
        <v>5776.98</v>
      </c>
      <c r="J26" s="29">
        <f t="shared" si="10"/>
        <v>4.1420786873278548E-3</v>
      </c>
      <c r="K26">
        <f t="shared" si="5"/>
        <v>4</v>
      </c>
      <c r="L26">
        <f t="shared" si="6"/>
        <v>5</v>
      </c>
    </row>
    <row r="27" spans="1:12">
      <c r="A27" s="1">
        <v>42433</v>
      </c>
      <c r="B27">
        <v>31.32</v>
      </c>
      <c r="C27" s="29">
        <f t="shared" si="1"/>
        <v>-1.4474512271869133E-2</v>
      </c>
      <c r="D27" s="30">
        <f t="shared" si="8"/>
        <v>30.888715663201193</v>
      </c>
      <c r="E27">
        <v>30.9359</v>
      </c>
      <c r="F27" s="29">
        <f t="shared" si="3"/>
        <v>1.396252086041283E-2</v>
      </c>
      <c r="G27" s="29">
        <f t="shared" si="0"/>
        <v>1.2415995655532974E-2</v>
      </c>
      <c r="H27">
        <v>5776.98</v>
      </c>
      <c r="I27">
        <v>5621.56</v>
      </c>
      <c r="J27" s="29">
        <f t="shared" si="10"/>
        <v>-2.6903330113657864E-2</v>
      </c>
      <c r="K27">
        <f t="shared" si="5"/>
        <v>5</v>
      </c>
      <c r="L27">
        <f t="shared" si="6"/>
        <v>1</v>
      </c>
    </row>
    <row r="28" spans="1:12">
      <c r="A28" s="1">
        <v>42436</v>
      </c>
      <c r="B28">
        <v>31.72</v>
      </c>
      <c r="C28" s="29">
        <f t="shared" si="1"/>
        <v>1.2771392081736943E-2</v>
      </c>
      <c r="D28" s="30">
        <f t="shared" si="8"/>
        <v>31.656748579575773</v>
      </c>
      <c r="E28">
        <v>31.621600000000001</v>
      </c>
      <c r="F28" s="29">
        <f t="shared" si="3"/>
        <v>1.9980390678857596E-3</v>
      </c>
      <c r="G28" s="29">
        <f t="shared" si="0"/>
        <v>3.1117969995193562E-3</v>
      </c>
      <c r="H28">
        <v>5621.56</v>
      </c>
      <c r="I28">
        <v>5752.55</v>
      </c>
      <c r="J28" s="29">
        <f t="shared" si="10"/>
        <v>2.3301361187997527E-2</v>
      </c>
      <c r="K28">
        <f t="shared" si="5"/>
        <v>1</v>
      </c>
      <c r="L28">
        <f t="shared" si="6"/>
        <v>2</v>
      </c>
    </row>
    <row r="29" spans="1:12">
      <c r="A29" s="1">
        <v>42437</v>
      </c>
      <c r="B29">
        <v>31.47</v>
      </c>
      <c r="C29" s="29">
        <f t="shared" si="1"/>
        <v>-7.8814627994956421E-3</v>
      </c>
      <c r="D29" s="30">
        <f t="shared" si="8"/>
        <v>31.686354317302762</v>
      </c>
      <c r="E29">
        <v>31.752300000000002</v>
      </c>
      <c r="F29" s="29">
        <f t="shared" si="3"/>
        <v>-6.8279965292384892E-3</v>
      </c>
      <c r="G29" s="29">
        <f t="shared" si="0"/>
        <v>-8.8906945323646847E-3</v>
      </c>
      <c r="H29">
        <v>5752.55</v>
      </c>
      <c r="I29">
        <v>5764.33</v>
      </c>
      <c r="J29" s="29">
        <f t="shared" si="10"/>
        <v>2.0477875029334403E-3</v>
      </c>
      <c r="K29">
        <f t="shared" si="5"/>
        <v>2</v>
      </c>
      <c r="L29">
        <f t="shared" si="6"/>
        <v>3</v>
      </c>
    </row>
    <row r="30" spans="1:12">
      <c r="A30" s="1">
        <v>42438</v>
      </c>
      <c r="B30">
        <v>30.78</v>
      </c>
      <c r="C30" s="29">
        <f t="shared" si="1"/>
        <v>-2.1925643469971279E-2</v>
      </c>
      <c r="D30" s="30">
        <f t="shared" si="8"/>
        <v>30.940966112627141</v>
      </c>
      <c r="E30">
        <v>30.864999999999998</v>
      </c>
      <c r="F30" s="29">
        <f t="shared" si="3"/>
        <v>-5.2023622029516714E-3</v>
      </c>
      <c r="G30" s="29">
        <f t="shared" si="0"/>
        <v>-2.7539283978615936E-3</v>
      </c>
      <c r="H30">
        <v>5764.33</v>
      </c>
      <c r="I30">
        <v>5617.04</v>
      </c>
      <c r="J30" s="29">
        <f t="shared" si="10"/>
        <v>-2.5551972215331231E-2</v>
      </c>
      <c r="K30">
        <f t="shared" si="5"/>
        <v>3</v>
      </c>
      <c r="L30">
        <f t="shared" si="6"/>
        <v>4</v>
      </c>
    </row>
    <row r="31" spans="1:12">
      <c r="A31" s="1">
        <v>42439</v>
      </c>
      <c r="B31">
        <v>30.15</v>
      </c>
      <c r="C31" s="29">
        <f t="shared" si="1"/>
        <v>-2.0467836257310079E-2</v>
      </c>
      <c r="D31" s="30">
        <f t="shared" si="8"/>
        <v>30.342491196430856</v>
      </c>
      <c r="E31">
        <v>30.359200000000001</v>
      </c>
      <c r="F31" s="29">
        <f t="shared" si="3"/>
        <v>-6.3439483325449242E-3</v>
      </c>
      <c r="G31" s="29">
        <f t="shared" si="0"/>
        <v>-6.8908271627712292E-3</v>
      </c>
      <c r="H31">
        <v>5617.04</v>
      </c>
      <c r="I31">
        <v>5521.95</v>
      </c>
      <c r="J31" s="29">
        <f t="shared" si="10"/>
        <v>-1.6928845085667943E-2</v>
      </c>
      <c r="K31">
        <f t="shared" si="5"/>
        <v>4</v>
      </c>
      <c r="L31">
        <f t="shared" si="6"/>
        <v>5</v>
      </c>
    </row>
    <row r="32" spans="1:12">
      <c r="A32" s="1">
        <v>42440</v>
      </c>
      <c r="B32">
        <v>30.61</v>
      </c>
      <c r="C32" s="29">
        <f t="shared" si="1"/>
        <v>1.5257048092869097E-2</v>
      </c>
      <c r="D32" s="30">
        <f t="shared" si="8"/>
        <v>30.287892070011498</v>
      </c>
      <c r="E32">
        <v>30.441400000000002</v>
      </c>
      <c r="F32" s="29">
        <f t="shared" si="3"/>
        <v>1.0634874465477395E-2</v>
      </c>
      <c r="G32" s="29">
        <f t="shared" si="0"/>
        <v>5.5385100553850819E-3</v>
      </c>
      <c r="H32">
        <v>5521.95</v>
      </c>
      <c r="I32">
        <v>5508.98</v>
      </c>
      <c r="J32" s="29">
        <f t="shared" si="10"/>
        <v>-2.3488079392244288E-3</v>
      </c>
      <c r="K32">
        <f t="shared" si="5"/>
        <v>5</v>
      </c>
      <c r="L32">
        <f t="shared" si="6"/>
        <v>1</v>
      </c>
    </row>
    <row r="33" spans="1:12">
      <c r="A33" s="1">
        <v>42443</v>
      </c>
      <c r="B33">
        <v>31.45</v>
      </c>
      <c r="C33" s="29">
        <f t="shared" si="1"/>
        <v>2.7442012414243599E-2</v>
      </c>
      <c r="D33" s="30">
        <f t="shared" si="8"/>
        <v>31.444936526543941</v>
      </c>
      <c r="E33">
        <v>31.5246</v>
      </c>
      <c r="F33" s="29">
        <f t="shared" si="3"/>
        <v>1.6102667123485404E-4</v>
      </c>
      <c r="G33" s="29">
        <f t="shared" si="0"/>
        <v>-2.3664059179180352E-3</v>
      </c>
      <c r="H33">
        <v>5508.98</v>
      </c>
      <c r="I33">
        <v>5690.59</v>
      </c>
      <c r="J33" s="29">
        <f t="shared" si="10"/>
        <v>3.2966175226630146E-2</v>
      </c>
      <c r="K33">
        <f t="shared" si="5"/>
        <v>1</v>
      </c>
      <c r="L33">
        <f t="shared" si="6"/>
        <v>2</v>
      </c>
    </row>
    <row r="34" spans="1:12">
      <c r="A34" s="1">
        <v>42444</v>
      </c>
      <c r="B34">
        <v>31.22</v>
      </c>
      <c r="C34" s="29">
        <f t="shared" si="1"/>
        <v>-7.3131955484896372E-3</v>
      </c>
      <c r="D34" s="30">
        <f t="shared" ref="D34:D39" si="11">+E33*(1+J34)</f>
        <v>31.243234722585882</v>
      </c>
      <c r="E34">
        <v>31.180099999999999</v>
      </c>
      <c r="F34" s="29">
        <f t="shared" si="3"/>
        <v>-7.4367211949044609E-4</v>
      </c>
      <c r="G34" s="29">
        <f t="shared" si="0"/>
        <v>1.2796623487416614E-3</v>
      </c>
      <c r="H34">
        <v>5690.59</v>
      </c>
      <c r="I34">
        <v>5639.8</v>
      </c>
      <c r="J34" s="29">
        <f t="shared" si="10"/>
        <v>-8.9252608253274079E-3</v>
      </c>
      <c r="K34">
        <f t="shared" si="5"/>
        <v>2</v>
      </c>
      <c r="L34">
        <f t="shared" si="6"/>
        <v>3</v>
      </c>
    </row>
    <row r="35" spans="1:12">
      <c r="A35" s="1">
        <v>42445</v>
      </c>
      <c r="B35">
        <v>31.1</v>
      </c>
      <c r="C35" s="29">
        <f t="shared" si="1"/>
        <v>-3.8436899423445192E-3</v>
      </c>
      <c r="D35" s="30">
        <f t="shared" si="11"/>
        <v>30.754399141813536</v>
      </c>
      <c r="E35">
        <v>30.992699999999999</v>
      </c>
      <c r="F35" s="29">
        <f t="shared" si="3"/>
        <v>1.123744465280696E-2</v>
      </c>
      <c r="G35" s="29">
        <f t="shared" si="0"/>
        <v>3.4621055926074007E-3</v>
      </c>
      <c r="H35">
        <v>5639.8</v>
      </c>
      <c r="I35">
        <v>5562.8</v>
      </c>
      <c r="J35" s="29">
        <f t="shared" si="10"/>
        <v>-1.3652966417248891E-2</v>
      </c>
      <c r="K35">
        <f t="shared" si="5"/>
        <v>3</v>
      </c>
      <c r="L35">
        <f t="shared" si="6"/>
        <v>4</v>
      </c>
    </row>
    <row r="36" spans="1:12">
      <c r="A36" s="1">
        <v>42446</v>
      </c>
      <c r="B36">
        <v>32.39</v>
      </c>
      <c r="C36" s="29">
        <f t="shared" si="1"/>
        <v>4.1479099678456643E-2</v>
      </c>
      <c r="D36" s="30">
        <f t="shared" si="11"/>
        <v>32.013272874451708</v>
      </c>
      <c r="E36">
        <v>32.248600000000003</v>
      </c>
      <c r="F36" s="29">
        <f t="shared" si="3"/>
        <v>1.1767841639488852E-2</v>
      </c>
      <c r="G36" s="29">
        <f t="shared" si="0"/>
        <v>4.3846864670094021E-3</v>
      </c>
      <c r="H36">
        <v>5562.8</v>
      </c>
      <c r="I36">
        <v>5745.98</v>
      </c>
      <c r="J36" s="29">
        <f t="shared" si="10"/>
        <v>3.2929459984180509E-2</v>
      </c>
      <c r="K36">
        <f t="shared" si="5"/>
        <v>4</v>
      </c>
      <c r="L36">
        <f t="shared" si="6"/>
        <v>5</v>
      </c>
    </row>
    <row r="37" spans="1:12">
      <c r="A37" s="1">
        <v>42447</v>
      </c>
      <c r="B37">
        <v>34.06</v>
      </c>
      <c r="C37" s="29">
        <f t="shared" si="1"/>
        <v>5.1559123186168732E-2</v>
      </c>
      <c r="D37" s="30">
        <f t="shared" si="11"/>
        <v>33.389483784489336</v>
      </c>
      <c r="E37">
        <v>33.416400000000003</v>
      </c>
      <c r="F37" s="29">
        <f t="shared" si="3"/>
        <v>2.0081658639542921E-2</v>
      </c>
      <c r="G37" s="29">
        <f t="shared" si="0"/>
        <v>1.9260004069857839E-2</v>
      </c>
      <c r="H37">
        <v>5745.98</v>
      </c>
      <c r="I37">
        <v>5949.26</v>
      </c>
      <c r="J37" s="29">
        <f t="shared" si="10"/>
        <v>3.5377777158987822E-2</v>
      </c>
      <c r="K37">
        <f t="shared" si="5"/>
        <v>5</v>
      </c>
      <c r="L37">
        <f t="shared" si="6"/>
        <v>1</v>
      </c>
    </row>
    <row r="38" spans="1:12">
      <c r="A38" s="1">
        <v>42450</v>
      </c>
      <c r="B38">
        <v>34.67</v>
      </c>
      <c r="C38" s="29">
        <f t="shared" si="1"/>
        <v>1.7909571344685737E-2</v>
      </c>
      <c r="D38" s="30">
        <f t="shared" si="11"/>
        <v>34.260170756026803</v>
      </c>
      <c r="E38">
        <v>34.213999999999999</v>
      </c>
      <c r="F38" s="29">
        <f t="shared" si="3"/>
        <v>1.19622650713469E-2</v>
      </c>
      <c r="G38" s="29">
        <f t="shared" si="0"/>
        <v>1.3327877477056216E-2</v>
      </c>
      <c r="H38">
        <v>5949.26</v>
      </c>
      <c r="I38">
        <v>6099.48</v>
      </c>
      <c r="J38" s="29">
        <f t="shared" si="10"/>
        <v>2.5250199184436273E-2</v>
      </c>
      <c r="K38">
        <f t="shared" si="5"/>
        <v>1</v>
      </c>
      <c r="L38">
        <f t="shared" si="6"/>
        <v>2</v>
      </c>
    </row>
    <row r="39" spans="1:12">
      <c r="A39" s="1">
        <v>42451</v>
      </c>
      <c r="B39">
        <v>34.29</v>
      </c>
      <c r="C39" s="29">
        <f t="shared" si="1"/>
        <v>-1.0960484568791506E-2</v>
      </c>
      <c r="D39" s="30">
        <f t="shared" si="11"/>
        <v>34.079432158151185</v>
      </c>
      <c r="E39">
        <v>34.0227</v>
      </c>
      <c r="F39" s="29">
        <f t="shared" ref="F39:F55" si="12">+B39/D39-1</f>
        <v>6.1787368073400462E-3</v>
      </c>
      <c r="G39" s="29">
        <f t="shared" si="0"/>
        <v>7.8565193238631092E-3</v>
      </c>
      <c r="H39">
        <v>6099.48</v>
      </c>
      <c r="I39">
        <v>6075.49</v>
      </c>
      <c r="J39" s="29">
        <f t="shared" si="10"/>
        <v>-3.933122167791292E-3</v>
      </c>
      <c r="K39">
        <f t="shared" si="5"/>
        <v>2</v>
      </c>
      <c r="L39">
        <f t="shared" si="6"/>
        <v>3</v>
      </c>
    </row>
    <row r="40" spans="1:12">
      <c r="A40" s="1">
        <v>42452</v>
      </c>
      <c r="B40">
        <v>34.28</v>
      </c>
      <c r="C40" s="29">
        <f t="shared" si="1"/>
        <v>-2.9163021289002611E-4</v>
      </c>
      <c r="D40" s="30">
        <f t="shared" ref="D40:D46" si="13">+E39*(1+J40)</f>
        <v>34.266187685108527</v>
      </c>
      <c r="E40">
        <v>34.200600000000001</v>
      </c>
      <c r="F40" s="29">
        <f t="shared" si="12"/>
        <v>4.0308875380024034E-4</v>
      </c>
      <c r="G40" s="29">
        <f t="shared" si="0"/>
        <v>2.321596697133943E-3</v>
      </c>
      <c r="H40">
        <v>6075.49</v>
      </c>
      <c r="I40">
        <v>6118.97</v>
      </c>
      <c r="J40" s="29">
        <f t="shared" si="10"/>
        <v>7.1566244039575899E-3</v>
      </c>
      <c r="K40">
        <f t="shared" si="5"/>
        <v>3</v>
      </c>
      <c r="L40">
        <f t="shared" si="6"/>
        <v>4</v>
      </c>
    </row>
    <row r="41" spans="1:12">
      <c r="A41" s="1">
        <v>42453</v>
      </c>
      <c r="B41">
        <v>33.549999999999997</v>
      </c>
      <c r="C41" s="29">
        <f t="shared" si="1"/>
        <v>-2.1295215869311712E-2</v>
      </c>
      <c r="D41" s="30">
        <f t="shared" si="13"/>
        <v>33.638598498113247</v>
      </c>
      <c r="E41">
        <v>33.504399999999997</v>
      </c>
      <c r="F41" s="29">
        <f t="shared" si="12"/>
        <v>-2.6338344065737207E-3</v>
      </c>
      <c r="G41" s="29">
        <f t="shared" si="0"/>
        <v>1.3610152696361677E-3</v>
      </c>
      <c r="H41">
        <v>6118.97</v>
      </c>
      <c r="I41">
        <v>6018.42</v>
      </c>
      <c r="J41" s="29">
        <f t="shared" si="10"/>
        <v>-1.6432504163282458E-2</v>
      </c>
      <c r="K41">
        <f t="shared" si="5"/>
        <v>4</v>
      </c>
      <c r="L41">
        <f t="shared" si="6"/>
        <v>5</v>
      </c>
    </row>
    <row r="42" spans="1:12">
      <c r="A42" s="1">
        <v>42454</v>
      </c>
      <c r="B42">
        <v>33.549999999999997</v>
      </c>
      <c r="C42" s="29">
        <f t="shared" si="1"/>
        <v>0</v>
      </c>
      <c r="D42" s="30">
        <f t="shared" si="13"/>
        <v>33.83290725672186</v>
      </c>
      <c r="E42" s="31">
        <v>33.83290725672186</v>
      </c>
      <c r="F42" s="29">
        <f t="shared" si="12"/>
        <v>-8.3618961437508244E-3</v>
      </c>
      <c r="G42" s="31">
        <v>1.3610152696361677E-3</v>
      </c>
      <c r="H42">
        <v>6018.42</v>
      </c>
      <c r="I42">
        <v>6077.43</v>
      </c>
      <c r="J42" s="29">
        <f t="shared" si="10"/>
        <v>9.8048989601922099E-3</v>
      </c>
      <c r="K42">
        <f t="shared" si="5"/>
        <v>5</v>
      </c>
      <c r="L42">
        <f t="shared" si="6"/>
        <v>1</v>
      </c>
    </row>
    <row r="43" spans="1:12">
      <c r="A43" s="1">
        <v>42457</v>
      </c>
      <c r="B43">
        <v>33.99</v>
      </c>
      <c r="C43" s="29">
        <f t="shared" si="1"/>
        <v>1.3114754098360715E-2</v>
      </c>
      <c r="D43" s="30">
        <f t="shared" si="13"/>
        <v>33.612176656331719</v>
      </c>
      <c r="E43">
        <v>33.624699999999997</v>
      </c>
      <c r="F43" s="29">
        <f t="shared" si="12"/>
        <v>1.124066874726215E-2</v>
      </c>
      <c r="G43" s="31">
        <v>1.3610152696361677E-3</v>
      </c>
      <c r="H43">
        <v>6077.43</v>
      </c>
      <c r="I43">
        <v>6037.78</v>
      </c>
      <c r="J43" s="29">
        <f t="shared" si="10"/>
        <v>-6.5241393154673588E-3</v>
      </c>
      <c r="K43">
        <f t="shared" si="5"/>
        <v>1</v>
      </c>
      <c r="L43">
        <f t="shared" si="6"/>
        <v>2</v>
      </c>
    </row>
    <row r="44" spans="1:12">
      <c r="A44" s="1">
        <v>42458</v>
      </c>
      <c r="B44">
        <v>33.54</v>
      </c>
      <c r="C44" s="29">
        <f t="shared" si="1"/>
        <v>-1.3239187996469615E-2</v>
      </c>
      <c r="D44" s="30">
        <f t="shared" si="13"/>
        <v>32.979191389716085</v>
      </c>
      <c r="E44">
        <v>33.064799999999998</v>
      </c>
      <c r="F44" s="29">
        <f t="shared" si="12"/>
        <v>1.7004923003018035E-2</v>
      </c>
      <c r="G44" s="29">
        <f t="shared" ref="G44:G54" si="14">+B44/E44-1</f>
        <v>1.4371779052043232E-2</v>
      </c>
      <c r="H44">
        <v>6037.78</v>
      </c>
      <c r="I44">
        <v>5921.87</v>
      </c>
      <c r="J44" s="29">
        <f t="shared" si="10"/>
        <v>-1.9197453368622219E-2</v>
      </c>
      <c r="K44">
        <f t="shared" si="5"/>
        <v>2</v>
      </c>
      <c r="L44">
        <f t="shared" si="6"/>
        <v>3</v>
      </c>
    </row>
    <row r="45" spans="1:12">
      <c r="A45" s="1">
        <v>42459</v>
      </c>
      <c r="B45">
        <v>34.83</v>
      </c>
      <c r="C45" s="29">
        <f t="shared" si="1"/>
        <v>3.8461538461538547E-2</v>
      </c>
      <c r="D45" s="30">
        <f t="shared" si="13"/>
        <v>34.268771519807089</v>
      </c>
      <c r="E45">
        <v>34.441400000000002</v>
      </c>
      <c r="F45" s="29">
        <f t="shared" si="12"/>
        <v>1.6377257056574779E-2</v>
      </c>
      <c r="G45" s="29">
        <f t="shared" si="14"/>
        <v>1.128293274953962E-2</v>
      </c>
      <c r="H45">
        <v>5921.87</v>
      </c>
      <c r="I45">
        <v>6137.5</v>
      </c>
      <c r="J45" s="29">
        <f t="shared" si="10"/>
        <v>3.6412484569907866E-2</v>
      </c>
      <c r="K45">
        <f t="shared" si="5"/>
        <v>3</v>
      </c>
      <c r="L45">
        <f t="shared" si="6"/>
        <v>4</v>
      </c>
    </row>
    <row r="46" spans="1:12">
      <c r="A46" s="1">
        <v>42460</v>
      </c>
      <c r="B46">
        <v>34.729999999999997</v>
      </c>
      <c r="C46" s="29">
        <f t="shared" si="1"/>
        <v>-2.8710881424059975E-3</v>
      </c>
      <c r="D46" s="30">
        <f t="shared" si="13"/>
        <v>34.544149007576372</v>
      </c>
      <c r="E46">
        <v>34.6098</v>
      </c>
      <c r="F46" s="29">
        <f t="shared" si="12"/>
        <v>5.3801004732483282E-3</v>
      </c>
      <c r="G46" s="29">
        <f t="shared" si="14"/>
        <v>3.4730047558781951E-3</v>
      </c>
      <c r="H46">
        <v>6137.5</v>
      </c>
      <c r="I46">
        <v>6155.81</v>
      </c>
      <c r="J46" s="29">
        <f t="shared" si="10"/>
        <v>2.9832993890019921E-3</v>
      </c>
      <c r="K46">
        <f t="shared" si="5"/>
        <v>4</v>
      </c>
      <c r="L46">
        <f t="shared" si="6"/>
        <v>5</v>
      </c>
    </row>
    <row r="47" spans="1:12">
      <c r="A47" s="1">
        <v>42461</v>
      </c>
      <c r="B47">
        <v>34.67</v>
      </c>
      <c r="C47" s="29">
        <f t="shared" si="1"/>
        <v>-1.7276130146846036E-3</v>
      </c>
      <c r="D47" s="30">
        <f>+E46*(1+J47)</f>
        <v>34.433934509674593</v>
      </c>
      <c r="E47">
        <v>34.412199999999999</v>
      </c>
      <c r="F47" s="29">
        <f t="shared" si="12"/>
        <v>6.8556060667155361E-3</v>
      </c>
      <c r="G47" s="29">
        <f t="shared" si="14"/>
        <v>7.491529166981481E-3</v>
      </c>
      <c r="H47">
        <v>6155.81</v>
      </c>
      <c r="I47">
        <v>6124.53</v>
      </c>
      <c r="J47" s="29">
        <f t="shared" si="10"/>
        <v>-5.0813784051165767E-3</v>
      </c>
      <c r="K47">
        <f t="shared" si="5"/>
        <v>5</v>
      </c>
      <c r="L47">
        <f t="shared" si="6"/>
        <v>1</v>
      </c>
    </row>
    <row r="48" spans="1:12">
      <c r="A48" s="1">
        <v>42464</v>
      </c>
      <c r="B48">
        <v>34.5</v>
      </c>
      <c r="C48" s="29">
        <f t="shared" si="1"/>
        <v>-4.9033746755120511E-3</v>
      </c>
      <c r="D48" s="30">
        <f>+E47*(1+J48)</f>
        <v>34.412199999999999</v>
      </c>
      <c r="E48">
        <v>34.421100000000003</v>
      </c>
      <c r="F48" s="29">
        <f t="shared" si="12"/>
        <v>2.5514207170713732E-3</v>
      </c>
      <c r="G48" s="29">
        <f t="shared" si="14"/>
        <v>2.2921986804604888E-3</v>
      </c>
      <c r="H48">
        <v>6124.53</v>
      </c>
      <c r="I48">
        <v>6124.53</v>
      </c>
      <c r="J48" s="29">
        <f t="shared" si="10"/>
        <v>0</v>
      </c>
      <c r="K48">
        <f t="shared" si="5"/>
        <v>1</v>
      </c>
      <c r="L48">
        <f t="shared" si="6"/>
        <v>2</v>
      </c>
    </row>
    <row r="49" spans="1:12">
      <c r="A49" s="1">
        <v>42465</v>
      </c>
      <c r="B49">
        <v>35.21</v>
      </c>
      <c r="C49" s="29">
        <f t="shared" si="1"/>
        <v>2.0579710144927654E-2</v>
      </c>
      <c r="D49" s="30">
        <f>+E48*(1+J49)</f>
        <v>35.331853846417602</v>
      </c>
      <c r="E49">
        <v>35.295400000000001</v>
      </c>
      <c r="F49" s="29">
        <f t="shared" si="12"/>
        <v>-3.4488381772233012E-3</v>
      </c>
      <c r="G49" s="29">
        <f t="shared" si="14"/>
        <v>-2.4195787553051851E-3</v>
      </c>
      <c r="H49">
        <v>6124.53</v>
      </c>
      <c r="I49">
        <v>6286.58</v>
      </c>
      <c r="J49" s="29">
        <f t="shared" si="10"/>
        <v>2.645917319369806E-2</v>
      </c>
      <c r="K49">
        <f t="shared" si="5"/>
        <v>2</v>
      </c>
      <c r="L49">
        <f t="shared" si="6"/>
        <v>3</v>
      </c>
    </row>
    <row r="50" spans="1:12">
      <c r="A50" s="1">
        <v>42466</v>
      </c>
      <c r="B50">
        <v>35.83</v>
      </c>
      <c r="C50" s="29">
        <f t="shared" si="1"/>
        <v>1.7608633910820792E-2</v>
      </c>
      <c r="D50" s="30">
        <f>+E49*(1+J50)</f>
        <v>35.502290787996017</v>
      </c>
      <c r="E50">
        <v>35.549100000000003</v>
      </c>
      <c r="F50" s="29">
        <f t="shared" si="12"/>
        <v>9.2306497617553607E-3</v>
      </c>
      <c r="G50" s="29">
        <f t="shared" si="14"/>
        <v>7.9017471609688084E-3</v>
      </c>
      <c r="H50">
        <v>6286.58</v>
      </c>
      <c r="I50">
        <v>6323.43</v>
      </c>
      <c r="J50" s="29">
        <f t="shared" si="10"/>
        <v>5.8616926850529882E-3</v>
      </c>
      <c r="K50">
        <f t="shared" si="5"/>
        <v>3</v>
      </c>
      <c r="L50">
        <f t="shared" si="6"/>
        <v>4</v>
      </c>
    </row>
    <row r="51" spans="1:12">
      <c r="A51" s="1">
        <v>42467</v>
      </c>
      <c r="B51">
        <v>34.590000000000003</v>
      </c>
      <c r="C51" s="29">
        <f t="shared" si="1"/>
        <v>-3.460787049958125E-2</v>
      </c>
      <c r="D51" s="30">
        <f>+E50*(1+J51)</f>
        <v>35.018064156162083</v>
      </c>
      <c r="F51" s="29">
        <f t="shared" si="12"/>
        <v>-1.222409537697855E-2</v>
      </c>
      <c r="H51">
        <v>6323.43</v>
      </c>
      <c r="I51">
        <v>6228.97</v>
      </c>
      <c r="J51" s="29">
        <f t="shared" si="10"/>
        <v>-1.4938095305870425E-2</v>
      </c>
      <c r="K51">
        <f t="shared" si="5"/>
        <v>4</v>
      </c>
      <c r="L51">
        <f t="shared" si="6"/>
        <v>5</v>
      </c>
    </row>
    <row r="52" spans="1:12">
      <c r="A52" s="1">
        <v>42468</v>
      </c>
      <c r="B52">
        <v>34.81</v>
      </c>
      <c r="C52" s="29">
        <f t="shared" si="1"/>
        <v>6.3602197166809926E-3</v>
      </c>
      <c r="D52" s="30"/>
      <c r="E52">
        <v>34.634300000000003</v>
      </c>
      <c r="G52" s="29">
        <f t="shared" si="14"/>
        <v>5.0730056620171826E-3</v>
      </c>
      <c r="H52">
        <v>6228.97</v>
      </c>
      <c r="I52">
        <v>6168.74</v>
      </c>
      <c r="J52" s="29">
        <f t="shared" si="10"/>
        <v>-9.6693353796856174E-3</v>
      </c>
      <c r="K52">
        <f t="shared" si="5"/>
        <v>5</v>
      </c>
      <c r="L52">
        <f t="shared" si="6"/>
        <v>1</v>
      </c>
    </row>
    <row r="53" spans="1:12">
      <c r="A53" s="1">
        <v>42471</v>
      </c>
      <c r="B53">
        <v>35.36</v>
      </c>
      <c r="C53" s="29">
        <f t="shared" si="1"/>
        <v>1.5800057454754324E-2</v>
      </c>
      <c r="D53" s="30">
        <f>+E52*(1+J53)</f>
        <v>35.395399626179746</v>
      </c>
      <c r="E53">
        <v>35.504800000000003</v>
      </c>
      <c r="F53" s="29">
        <f t="shared" si="12"/>
        <v>-1.0001194096863619E-3</v>
      </c>
      <c r="G53" s="29">
        <f t="shared" si="14"/>
        <v>-4.0783218043758396E-3</v>
      </c>
      <c r="H53">
        <v>6168.74</v>
      </c>
      <c r="I53">
        <v>6304.3</v>
      </c>
      <c r="J53" s="29">
        <f t="shared" si="10"/>
        <v>2.1975314245696875E-2</v>
      </c>
      <c r="K53">
        <f t="shared" si="5"/>
        <v>1</v>
      </c>
      <c r="L53">
        <f t="shared" si="6"/>
        <v>2</v>
      </c>
    </row>
    <row r="54" spans="1:12">
      <c r="A54" s="1">
        <v>42472</v>
      </c>
      <c r="B54">
        <v>35.520000000000003</v>
      </c>
      <c r="C54" s="29">
        <f t="shared" si="1"/>
        <v>4.5248868778282603E-3</v>
      </c>
      <c r="D54" s="30">
        <f>+E53*(1+J54)</f>
        <v>35.21104329933538</v>
      </c>
      <c r="E54">
        <v>35.172499999999999</v>
      </c>
      <c r="F54" s="29">
        <f t="shared" si="12"/>
        <v>8.7744261945925661E-3</v>
      </c>
      <c r="G54" s="29">
        <f t="shared" si="14"/>
        <v>9.8798777453978914E-3</v>
      </c>
      <c r="H54">
        <v>6304.3</v>
      </c>
      <c r="I54">
        <v>6252.14</v>
      </c>
      <c r="J54" s="29">
        <f t="shared" si="10"/>
        <v>-8.2737179385498072E-3</v>
      </c>
      <c r="K54">
        <f t="shared" si="5"/>
        <v>2</v>
      </c>
      <c r="L54">
        <f t="shared" si="6"/>
        <v>3</v>
      </c>
    </row>
    <row r="55" spans="1:12">
      <c r="A55" s="1">
        <v>42473</v>
      </c>
      <c r="B55">
        <v>36.18</v>
      </c>
      <c r="C55" s="29">
        <f t="shared" si="1"/>
        <v>1.8581081081080919E-2</v>
      </c>
      <c r="D55" s="30">
        <f>+E54*(1+J55)</f>
        <v>35.690568297414963</v>
      </c>
      <c r="E55">
        <v>35.676099999999998</v>
      </c>
      <c r="F55" s="29">
        <f t="shared" si="12"/>
        <v>1.3713194435754694E-2</v>
      </c>
      <c r="G55" s="29">
        <f>+B55/E55-1</f>
        <v>1.4124301703381192E-2</v>
      </c>
      <c r="H55">
        <v>6252.14</v>
      </c>
      <c r="I55">
        <v>6344.23</v>
      </c>
      <c r="J55" s="29">
        <f t="shared" si="10"/>
        <v>1.4729356668276683E-2</v>
      </c>
      <c r="K55">
        <f t="shared" si="5"/>
        <v>3</v>
      </c>
      <c r="L55">
        <f t="shared" si="6"/>
        <v>4</v>
      </c>
    </row>
    <row r="56" spans="1:12">
      <c r="A56" s="1">
        <v>42474</v>
      </c>
      <c r="B56">
        <v>36.31</v>
      </c>
      <c r="C56" s="29">
        <f t="shared" si="1"/>
        <v>3.5931453841901995E-3</v>
      </c>
      <c r="D56" s="30">
        <f>+E55*(1+J56)</f>
        <v>36.000119917625945</v>
      </c>
      <c r="F56" s="29">
        <f>+B56/D56-1</f>
        <v>8.6077513931372973E-3</v>
      </c>
      <c r="H56">
        <v>6344.23</v>
      </c>
      <c r="I56">
        <v>6401.85</v>
      </c>
      <c r="J56" s="29">
        <f t="shared" si="10"/>
        <v>9.0822684549585198E-3</v>
      </c>
      <c r="K56">
        <f t="shared" si="5"/>
        <v>4</v>
      </c>
      <c r="L56">
        <f t="shared" si="6"/>
        <v>5</v>
      </c>
    </row>
    <row r="57" spans="1:12">
      <c r="A57" s="1">
        <v>42475</v>
      </c>
      <c r="B57">
        <v>35.840000000000003</v>
      </c>
      <c r="C57" s="29">
        <f t="shared" si="1"/>
        <v>-1.2944092536491314E-2</v>
      </c>
      <c r="E57">
        <v>35.878300000000003</v>
      </c>
      <c r="G57" s="29">
        <f>+B57/E57-1</f>
        <v>-1.067497623911895E-3</v>
      </c>
      <c r="H57">
        <v>6401.85</v>
      </c>
      <c r="I57">
        <v>6384.35</v>
      </c>
      <c r="J57" s="29">
        <f t="shared" si="10"/>
        <v>-2.7335848231370141E-3</v>
      </c>
      <c r="K57">
        <f t="shared" si="5"/>
        <v>5</v>
      </c>
      <c r="L57">
        <f t="shared" si="6"/>
        <v>1</v>
      </c>
    </row>
    <row r="58" spans="1:12">
      <c r="A58" s="1">
        <v>42478</v>
      </c>
      <c r="B58">
        <v>35.61</v>
      </c>
      <c r="C58" s="29">
        <f t="shared" si="1"/>
        <v>-6.4174107142858094E-3</v>
      </c>
      <c r="D58" s="30">
        <f>+E57*(1+J58)</f>
        <v>35.298625225747337</v>
      </c>
      <c r="E58">
        <v>35.2776</v>
      </c>
      <c r="F58" s="29">
        <f>+B58/D58-1</f>
        <v>8.8211586785975626E-3</v>
      </c>
      <c r="G58" s="29">
        <f>+B58/E58-1</f>
        <v>9.4224096877337793E-3</v>
      </c>
      <c r="H58">
        <v>6384.35</v>
      </c>
      <c r="I58">
        <v>6281.2</v>
      </c>
      <c r="J58" s="29">
        <f t="shared" si="10"/>
        <v>-1.6156695669880317E-2</v>
      </c>
      <c r="K58">
        <f t="shared" si="5"/>
        <v>1</v>
      </c>
      <c r="L58">
        <f t="shared" si="6"/>
        <v>2</v>
      </c>
    </row>
    <row r="59" spans="1:12">
      <c r="A59" s="1">
        <v>42479</v>
      </c>
      <c r="B59">
        <v>35.729999999999997</v>
      </c>
      <c r="C59" s="29">
        <f t="shared" si="1"/>
        <v>3.3698399326032025E-3</v>
      </c>
      <c r="D59" s="30">
        <f>+E58*(1+J59)</f>
        <v>35.42941072533911</v>
      </c>
      <c r="F59" s="29">
        <f>+B59/D59-1</f>
        <v>8.4841736993921391E-3</v>
      </c>
      <c r="H59">
        <v>6281.2</v>
      </c>
      <c r="I59">
        <v>6308.23</v>
      </c>
      <c r="J59" s="29">
        <f t="shared" si="10"/>
        <v>4.3033178373559355E-3</v>
      </c>
      <c r="K59">
        <f t="shared" si="5"/>
        <v>2</v>
      </c>
      <c r="L59">
        <f t="shared" si="6"/>
        <v>3</v>
      </c>
    </row>
    <row r="60" spans="1:12">
      <c r="A60" s="1">
        <v>42480</v>
      </c>
      <c r="B60">
        <v>33.79</v>
      </c>
      <c r="C60" s="29">
        <f t="shared" si="1"/>
        <v>-5.4296109711726825E-2</v>
      </c>
      <c r="E60">
        <v>33.760899999999999</v>
      </c>
      <c r="G60" s="29">
        <f>+B60/E60-1</f>
        <v>8.6194384628379694E-4</v>
      </c>
      <c r="K60">
        <f t="shared" si="5"/>
        <v>3</v>
      </c>
      <c r="L60">
        <f t="shared" si="6"/>
        <v>4</v>
      </c>
    </row>
    <row r="61" spans="1:12">
      <c r="A61" s="1">
        <v>42481</v>
      </c>
      <c r="B61">
        <v>33.18</v>
      </c>
      <c r="C61" s="29">
        <f t="shared" si="1"/>
        <v>-1.8052678307191483E-2</v>
      </c>
      <c r="D61" s="30">
        <f>+E60*(1+J61)</f>
        <v>33.472019476570892</v>
      </c>
      <c r="F61" s="29">
        <f>+B61/D61-1</f>
        <v>-8.7242861690880469E-3</v>
      </c>
      <c r="H61">
        <v>6022.21</v>
      </c>
      <c r="I61">
        <v>5970.68</v>
      </c>
      <c r="J61" s="29">
        <f t="shared" si="10"/>
        <v>-8.5566594323346346E-3</v>
      </c>
      <c r="K61">
        <f t="shared" si="5"/>
        <v>4</v>
      </c>
      <c r="L61">
        <f t="shared" si="6"/>
        <v>5</v>
      </c>
    </row>
    <row r="62" spans="1:12">
      <c r="A62" s="1">
        <v>42482</v>
      </c>
      <c r="B62">
        <v>33.53</v>
      </c>
      <c r="C62" s="29">
        <f t="shared" si="1"/>
        <v>1.0548523206751037E-2</v>
      </c>
      <c r="E62">
        <v>33.602400000000003</v>
      </c>
      <c r="G62" s="29">
        <f>+B62/E62-1</f>
        <v>-2.154608004190206E-3</v>
      </c>
      <c r="H62">
        <v>5970.68</v>
      </c>
      <c r="I62">
        <v>6011.32</v>
      </c>
      <c r="J62" s="29">
        <f t="shared" si="10"/>
        <v>6.8065948937139353E-3</v>
      </c>
      <c r="K62">
        <f t="shared" si="5"/>
        <v>5</v>
      </c>
      <c r="L62">
        <f t="shared" si="6"/>
        <v>1</v>
      </c>
    </row>
    <row r="63" spans="1:12">
      <c r="A63" s="1">
        <v>42485</v>
      </c>
      <c r="B63">
        <v>33.29</v>
      </c>
      <c r="C63" s="29">
        <f t="shared" si="1"/>
        <v>-7.1577691619445494E-3</v>
      </c>
      <c r="D63" s="30">
        <f>+E62*(1+J63)</f>
        <v>33.416593259383966</v>
      </c>
      <c r="E63">
        <v>33.370800000000003</v>
      </c>
      <c r="F63" s="29">
        <f>+B63/D63-1</f>
        <v>-3.7883352860458297E-3</v>
      </c>
      <c r="G63" s="29">
        <f>+B63/E63-1</f>
        <v>-2.4212784829852341E-3</v>
      </c>
      <c r="H63">
        <v>6011.32</v>
      </c>
      <c r="I63">
        <v>5978.08</v>
      </c>
      <c r="J63" s="29">
        <f t="shared" si="10"/>
        <v>-5.5295675492237351E-3</v>
      </c>
      <c r="K63">
        <f t="shared" si="5"/>
        <v>1</v>
      </c>
      <c r="L63">
        <f t="shared" si="6"/>
        <v>2</v>
      </c>
    </row>
    <row r="64" spans="1:12">
      <c r="A64" s="1">
        <v>42486</v>
      </c>
      <c r="B64">
        <v>33.93</v>
      </c>
      <c r="C64" s="29">
        <f t="shared" si="1"/>
        <v>1.9224992490237236E-2</v>
      </c>
      <c r="D64" s="30">
        <f>+E63*(1+J64)</f>
        <v>33.754240879345879</v>
      </c>
      <c r="E64">
        <v>33.818600000000004</v>
      </c>
      <c r="F64" s="29">
        <f>+B64/D64-1</f>
        <v>5.2070233569276869E-3</v>
      </c>
      <c r="G64" s="29">
        <f>+B64/E64-1</f>
        <v>3.294045288687153E-3</v>
      </c>
      <c r="H64">
        <v>5978.08</v>
      </c>
      <c r="I64">
        <v>6046.77</v>
      </c>
      <c r="J64" s="29">
        <f t="shared" si="10"/>
        <v>1.1490311270508258E-2</v>
      </c>
      <c r="K64">
        <f t="shared" si="5"/>
        <v>2</v>
      </c>
      <c r="L64">
        <f t="shared" si="6"/>
        <v>3</v>
      </c>
    </row>
    <row r="65" spans="1:12">
      <c r="A65" s="1">
        <v>42487</v>
      </c>
      <c r="B65">
        <v>33.68</v>
      </c>
      <c r="C65" s="29">
        <f t="shared" si="1"/>
        <v>-7.3681108163866638E-3</v>
      </c>
      <c r="D65" s="30">
        <f>+E64*(1+J65)</f>
        <v>33.650423386369916</v>
      </c>
      <c r="F65" s="29">
        <f>+B65/D65-1</f>
        <v>8.7893734026733839E-4</v>
      </c>
      <c r="G65" s="29"/>
      <c r="H65">
        <v>6046.77</v>
      </c>
      <c r="I65">
        <v>6016.7</v>
      </c>
      <c r="J65" s="29">
        <f t="shared" si="10"/>
        <v>-4.9729028886497106E-3</v>
      </c>
      <c r="K65">
        <f t="shared" si="5"/>
        <v>3</v>
      </c>
      <c r="L65">
        <f t="shared" si="6"/>
        <v>4</v>
      </c>
    </row>
    <row r="66" spans="1:12">
      <c r="A66" s="1">
        <v>42488</v>
      </c>
      <c r="B66">
        <v>33.29</v>
      </c>
      <c r="C66" s="29">
        <f t="shared" si="1"/>
        <v>-1.157957244655583E-2</v>
      </c>
      <c r="D66" s="30"/>
      <c r="E66">
        <v>33.600900000000003</v>
      </c>
      <c r="F66" s="29"/>
      <c r="G66" s="29">
        <f>+B66/E66-1</f>
        <v>-9.2527283495383861E-3</v>
      </c>
      <c r="H66">
        <v>6016.7</v>
      </c>
      <c r="I66">
        <v>5990.33</v>
      </c>
      <c r="J66" s="29">
        <f t="shared" si="10"/>
        <v>-4.3828012033174657E-3</v>
      </c>
      <c r="K66">
        <f t="shared" si="5"/>
        <v>4</v>
      </c>
      <c r="L66">
        <f t="shared" si="6"/>
        <v>5</v>
      </c>
    </row>
    <row r="67" spans="1:12">
      <c r="A67" s="1">
        <v>42489</v>
      </c>
      <c r="B67">
        <v>33.35</v>
      </c>
      <c r="C67" s="29">
        <f t="shared" si="1"/>
        <v>1.8023430459597201E-3</v>
      </c>
      <c r="E67">
        <v>33.546100000000003</v>
      </c>
      <c r="G67" s="29">
        <f>+B67/E67-1</f>
        <v>-5.845686980006648E-3</v>
      </c>
      <c r="H67">
        <v>5990.33</v>
      </c>
      <c r="I67">
        <v>5985.59</v>
      </c>
      <c r="J67" s="29">
        <f t="shared" si="10"/>
        <v>-7.9127527197997427E-4</v>
      </c>
      <c r="K67">
        <f t="shared" ref="K67:K98" si="15">WEEKDAY(A67,2)</f>
        <v>5</v>
      </c>
      <c r="L67">
        <f t="shared" ref="L67:L98" si="16">K68</f>
        <v>1</v>
      </c>
    </row>
    <row r="68" spans="1:12">
      <c r="A68" s="1">
        <v>42492</v>
      </c>
      <c r="B68">
        <v>33.47</v>
      </c>
      <c r="C68" s="29">
        <f t="shared" si="1"/>
        <v>3.5982008995500969E-3</v>
      </c>
      <c r="E68">
        <v>33.5749</v>
      </c>
      <c r="G68" s="29">
        <f>+B68/E68-1</f>
        <v>-3.1243577791743027E-3</v>
      </c>
      <c r="K68">
        <f t="shared" si="15"/>
        <v>1</v>
      </c>
      <c r="L68">
        <f t="shared" si="16"/>
        <v>2</v>
      </c>
    </row>
    <row r="69" spans="1:12">
      <c r="A69" s="1">
        <v>42493</v>
      </c>
      <c r="B69">
        <v>33.99</v>
      </c>
      <c r="C69" s="29">
        <f t="shared" si="1"/>
        <v>1.5536301165222755E-2</v>
      </c>
      <c r="D69" s="30">
        <f>+E68*(1+J69)</f>
        <v>34.59500517158709</v>
      </c>
      <c r="E69">
        <v>34.5779</v>
      </c>
      <c r="F69" s="29">
        <f>+B69/D69-1</f>
        <v>-1.7488223186738483E-2</v>
      </c>
      <c r="G69" s="29">
        <f>+B69/E69-1</f>
        <v>-1.700218925961372E-2</v>
      </c>
      <c r="H69">
        <v>5985.59</v>
      </c>
      <c r="I69">
        <v>6167.45</v>
      </c>
      <c r="J69" s="29">
        <f t="shared" si="10"/>
        <v>3.0382969765720524E-2</v>
      </c>
      <c r="K69">
        <f t="shared" si="15"/>
        <v>2</v>
      </c>
      <c r="L69">
        <f t="shared" si="16"/>
        <v>3</v>
      </c>
    </row>
    <row r="70" spans="1:12">
      <c r="A70" s="1">
        <v>42494</v>
      </c>
      <c r="B70">
        <v>34.04</v>
      </c>
      <c r="C70" s="29">
        <f t="shared" si="1"/>
        <v>1.4710208884964882E-3</v>
      </c>
      <c r="D70" s="30">
        <f>+E69*(1+J70)</f>
        <v>34.590963179596109</v>
      </c>
      <c r="F70" s="29">
        <f>+B70/D70-1</f>
        <v>-1.5927951376650373E-2</v>
      </c>
      <c r="H70">
        <v>6167.45</v>
      </c>
      <c r="I70">
        <v>6169.78</v>
      </c>
      <c r="J70" s="29">
        <f t="shared" si="10"/>
        <v>3.777898483166009E-4</v>
      </c>
      <c r="K70">
        <f t="shared" si="15"/>
        <v>3</v>
      </c>
      <c r="L70">
        <f t="shared" si="16"/>
        <v>4</v>
      </c>
    </row>
    <row r="71" spans="1:12">
      <c r="A71" s="1">
        <v>42495</v>
      </c>
      <c r="B71">
        <v>34.270000000000003</v>
      </c>
      <c r="C71" s="29">
        <f t="shared" si="1"/>
        <v>6.7567567567567988E-3</v>
      </c>
      <c r="H71">
        <v>6169.78</v>
      </c>
      <c r="I71">
        <v>6203.82</v>
      </c>
      <c r="J71" s="29">
        <f t="shared" si="10"/>
        <v>5.5172145522206506E-3</v>
      </c>
      <c r="K71">
        <f t="shared" si="15"/>
        <v>4</v>
      </c>
      <c r="L71">
        <f t="shared" si="16"/>
        <v>5</v>
      </c>
    </row>
    <row r="72" spans="1:12">
      <c r="A72" s="1">
        <v>42496</v>
      </c>
      <c r="B72">
        <v>33.08</v>
      </c>
      <c r="C72" s="29">
        <f t="shared" si="1"/>
        <v>-3.4724248613948183E-2</v>
      </c>
      <c r="E72">
        <v>33.281999999999996</v>
      </c>
      <c r="G72" s="29">
        <f t="shared" ref="G72:G89" si="17">+B72/E72-1</f>
        <v>-6.069346794062791E-3</v>
      </c>
      <c r="H72">
        <v>6203.82</v>
      </c>
      <c r="I72">
        <v>5961.49</v>
      </c>
      <c r="J72" s="29">
        <f t="shared" si="10"/>
        <v>-3.9061416997914211E-2</v>
      </c>
      <c r="K72">
        <f t="shared" si="15"/>
        <v>5</v>
      </c>
      <c r="L72">
        <f t="shared" si="16"/>
        <v>1</v>
      </c>
    </row>
    <row r="73" spans="1:12">
      <c r="A73" s="1">
        <v>42499</v>
      </c>
      <c r="B73">
        <v>31.5</v>
      </c>
      <c r="C73" s="29">
        <f t="shared" si="1"/>
        <v>-4.7762998790810141E-2</v>
      </c>
      <c r="D73" s="30">
        <f t="shared" ref="D73:D94" si="18">+E72*(1+J73)</f>
        <v>32.065835772600472</v>
      </c>
      <c r="E73">
        <v>31.906400000000001</v>
      </c>
      <c r="F73" s="29">
        <f t="shared" ref="F73:F94" si="19">+B73/D73-1</f>
        <v>-1.7646063449372695E-2</v>
      </c>
      <c r="G73" s="29">
        <f t="shared" si="17"/>
        <v>-1.2737256475189973E-2</v>
      </c>
      <c r="H73">
        <v>5961.49</v>
      </c>
      <c r="I73">
        <v>5743.65</v>
      </c>
      <c r="J73" s="29">
        <f t="shared" si="10"/>
        <v>-3.6541200270402197E-2</v>
      </c>
      <c r="K73">
        <f t="shared" si="15"/>
        <v>1</v>
      </c>
      <c r="L73">
        <f t="shared" si="16"/>
        <v>2</v>
      </c>
    </row>
    <row r="74" spans="1:12">
      <c r="A74" s="1">
        <v>42500</v>
      </c>
      <c r="B74">
        <v>31.95</v>
      </c>
      <c r="C74" s="29">
        <f t="shared" si="1"/>
        <v>1.4285714285714235E-2</v>
      </c>
      <c r="D74" s="30">
        <f t="shared" si="18"/>
        <v>31.880013399145142</v>
      </c>
      <c r="E74">
        <v>31.915500000000002</v>
      </c>
      <c r="F74" s="29">
        <f t="shared" si="19"/>
        <v>2.1953127804121841E-3</v>
      </c>
      <c r="G74" s="29">
        <f t="shared" si="17"/>
        <v>1.0809794613901857E-3</v>
      </c>
      <c r="H74">
        <v>5743.65</v>
      </c>
      <c r="I74">
        <v>5738.9</v>
      </c>
      <c r="J74" s="29">
        <f t="shared" si="10"/>
        <v>-8.2700025245274755E-4</v>
      </c>
      <c r="K74">
        <f t="shared" si="15"/>
        <v>2</v>
      </c>
      <c r="L74">
        <f t="shared" si="16"/>
        <v>3</v>
      </c>
    </row>
    <row r="75" spans="1:12">
      <c r="A75" s="1">
        <v>42501</v>
      </c>
      <c r="B75">
        <v>31.51</v>
      </c>
      <c r="C75" s="29">
        <f t="shared" si="1"/>
        <v>-1.3771517996870042E-2</v>
      </c>
      <c r="D75" s="30">
        <f t="shared" si="18"/>
        <v>31.829356123124644</v>
      </c>
      <c r="E75">
        <v>31.877600000000001</v>
      </c>
      <c r="F75" s="29">
        <f t="shared" si="19"/>
        <v>-1.0033383078479008E-2</v>
      </c>
      <c r="G75" s="29">
        <f t="shared" si="17"/>
        <v>-1.1531608402138183E-2</v>
      </c>
      <c r="H75">
        <v>5738.9</v>
      </c>
      <c r="I75">
        <v>5723.41</v>
      </c>
      <c r="J75" s="29">
        <f t="shared" si="10"/>
        <v>-2.6991235254142376E-3</v>
      </c>
      <c r="K75">
        <f t="shared" si="15"/>
        <v>3</v>
      </c>
      <c r="L75">
        <f t="shared" si="16"/>
        <v>4</v>
      </c>
    </row>
    <row r="76" spans="1:12">
      <c r="A76" s="1">
        <v>42502</v>
      </c>
      <c r="B76">
        <v>31.44</v>
      </c>
      <c r="C76" s="29">
        <f t="shared" si="1"/>
        <v>-2.2215169787369593E-3</v>
      </c>
      <c r="D76" s="30">
        <f t="shared" si="18"/>
        <v>31.894587544138897</v>
      </c>
      <c r="E76">
        <v>31.831099999999999</v>
      </c>
      <c r="F76" s="29">
        <f t="shared" si="19"/>
        <v>-1.4252811500063856E-2</v>
      </c>
      <c r="G76" s="29">
        <f t="shared" si="17"/>
        <v>-1.2286725875009008E-2</v>
      </c>
      <c r="H76">
        <v>5723.41</v>
      </c>
      <c r="I76">
        <v>5726.46</v>
      </c>
      <c r="J76" s="29">
        <f t="shared" si="10"/>
        <v>5.3289909337261854E-4</v>
      </c>
      <c r="K76">
        <f t="shared" si="15"/>
        <v>4</v>
      </c>
      <c r="L76">
        <f t="shared" si="16"/>
        <v>5</v>
      </c>
    </row>
    <row r="77" spans="1:12">
      <c r="A77" s="1">
        <v>42503</v>
      </c>
      <c r="B77">
        <v>31.2</v>
      </c>
      <c r="C77" s="29">
        <f t="shared" si="1"/>
        <v>-7.6335877862595547E-3</v>
      </c>
      <c r="D77" s="30">
        <f t="shared" si="18"/>
        <v>31.763563011179681</v>
      </c>
      <c r="E77">
        <v>31.721800000000002</v>
      </c>
      <c r="F77" s="29">
        <f t="shared" si="19"/>
        <v>-1.7742436860163524E-2</v>
      </c>
      <c r="G77" s="29">
        <f t="shared" si="17"/>
        <v>-1.6449255716888822E-2</v>
      </c>
      <c r="H77">
        <v>5726.46</v>
      </c>
      <c r="I77">
        <v>5714.31</v>
      </c>
      <c r="J77" s="29">
        <f t="shared" si="10"/>
        <v>-2.1217296549700393E-3</v>
      </c>
      <c r="K77">
        <f t="shared" si="15"/>
        <v>5</v>
      </c>
      <c r="L77">
        <f t="shared" si="16"/>
        <v>1</v>
      </c>
    </row>
    <row r="78" spans="1:12">
      <c r="A78" s="1">
        <v>42506</v>
      </c>
      <c r="B78">
        <v>32.090000000000003</v>
      </c>
      <c r="C78" s="29">
        <f t="shared" si="1"/>
        <v>2.8525641025641146E-2</v>
      </c>
      <c r="D78" s="30">
        <f t="shared" si="18"/>
        <v>32.267103354910745</v>
      </c>
      <c r="E78">
        <v>32.319899999999997</v>
      </c>
      <c r="F78" s="29">
        <f t="shared" si="19"/>
        <v>-5.4886660560371503E-3</v>
      </c>
      <c r="G78" s="29">
        <f t="shared" si="17"/>
        <v>-7.1132645831204488E-3</v>
      </c>
      <c r="H78">
        <v>5714.31</v>
      </c>
      <c r="I78">
        <v>5812.54</v>
      </c>
      <c r="J78" s="29">
        <f t="shared" si="10"/>
        <v>1.7190176941747959E-2</v>
      </c>
      <c r="K78">
        <f t="shared" si="15"/>
        <v>1</v>
      </c>
      <c r="L78">
        <f t="shared" si="16"/>
        <v>2</v>
      </c>
    </row>
    <row r="79" spans="1:12">
      <c r="A79" s="1">
        <v>42507</v>
      </c>
      <c r="B79">
        <v>31.78</v>
      </c>
      <c r="C79" s="29">
        <f t="shared" si="1"/>
        <v>-9.6603303209723546E-3</v>
      </c>
      <c r="D79" s="30">
        <f t="shared" si="18"/>
        <v>32.196459683030135</v>
      </c>
      <c r="E79">
        <v>32.197800000000001</v>
      </c>
      <c r="F79" s="29">
        <f t="shared" si="19"/>
        <v>-1.293495269759859E-2</v>
      </c>
      <c r="G79" s="29">
        <f t="shared" si="17"/>
        <v>-1.2976041841368025E-2</v>
      </c>
      <c r="H79">
        <v>5812.54</v>
      </c>
      <c r="I79">
        <v>5790.34</v>
      </c>
      <c r="J79" s="29">
        <f t="shared" si="10"/>
        <v>-3.8193285551583189E-3</v>
      </c>
      <c r="K79">
        <f t="shared" si="15"/>
        <v>2</v>
      </c>
      <c r="L79">
        <f t="shared" si="16"/>
        <v>3</v>
      </c>
    </row>
    <row r="80" spans="1:12">
      <c r="A80" s="1">
        <v>42508</v>
      </c>
      <c r="B80">
        <v>30.93</v>
      </c>
      <c r="C80" s="29">
        <f t="shared" si="1"/>
        <v>-2.6746381371932082E-2</v>
      </c>
      <c r="D80" s="30">
        <f t="shared" si="18"/>
        <v>31.312829537125623</v>
      </c>
      <c r="E80">
        <v>31.093399999999999</v>
      </c>
      <c r="F80" s="29">
        <f t="shared" si="19"/>
        <v>-1.2225964334258821E-2</v>
      </c>
      <c r="G80" s="29">
        <f t="shared" si="17"/>
        <v>-5.2551345301574681E-3</v>
      </c>
      <c r="H80">
        <v>5790.34</v>
      </c>
      <c r="I80">
        <v>5631.19</v>
      </c>
      <c r="J80" s="29">
        <f t="shared" si="10"/>
        <v>-2.7485432634353213E-2</v>
      </c>
      <c r="K80">
        <f t="shared" si="15"/>
        <v>3</v>
      </c>
      <c r="L80">
        <f t="shared" si="16"/>
        <v>4</v>
      </c>
    </row>
    <row r="81" spans="1:12">
      <c r="A81" s="1">
        <v>42509</v>
      </c>
      <c r="B81">
        <v>31.21</v>
      </c>
      <c r="C81" s="29">
        <f t="shared" si="1"/>
        <v>9.0526996443582863E-3</v>
      </c>
      <c r="D81" s="30">
        <f t="shared" si="18"/>
        <v>31.289639060660356</v>
      </c>
      <c r="E81">
        <v>31.395399999999999</v>
      </c>
      <c r="F81" s="29">
        <f t="shared" si="19"/>
        <v>-2.5452214551264785E-3</v>
      </c>
      <c r="G81" s="29">
        <f t="shared" si="17"/>
        <v>-5.905323709842758E-3</v>
      </c>
      <c r="H81">
        <v>5631.19</v>
      </c>
      <c r="I81">
        <v>5666.73</v>
      </c>
      <c r="J81" s="29">
        <f t="shared" si="10"/>
        <v>6.3112770124964523E-3</v>
      </c>
      <c r="K81">
        <f t="shared" si="15"/>
        <v>4</v>
      </c>
      <c r="L81">
        <f t="shared" si="16"/>
        <v>5</v>
      </c>
    </row>
    <row r="82" spans="1:12">
      <c r="A82" s="1">
        <v>42510</v>
      </c>
      <c r="B82">
        <v>31.56</v>
      </c>
      <c r="C82" s="29">
        <f t="shared" si="1"/>
        <v>1.1214354373598079E-2</v>
      </c>
      <c r="D82" s="30">
        <f t="shared" si="18"/>
        <v>31.762001835273605</v>
      </c>
      <c r="E82">
        <v>31.7925</v>
      </c>
      <c r="F82" s="29">
        <f t="shared" si="19"/>
        <v>-6.3598584346554743E-3</v>
      </c>
      <c r="G82" s="29">
        <f t="shared" si="17"/>
        <v>-7.3130455296060992E-3</v>
      </c>
      <c r="H82">
        <v>5666.73</v>
      </c>
      <c r="I82">
        <v>5732.9</v>
      </c>
      <c r="J82" s="29">
        <f t="shared" si="10"/>
        <v>1.1676928316683544E-2</v>
      </c>
      <c r="K82">
        <f t="shared" si="15"/>
        <v>5</v>
      </c>
      <c r="L82">
        <f t="shared" si="16"/>
        <v>1</v>
      </c>
    </row>
    <row r="83" spans="1:12">
      <c r="A83" s="1">
        <v>42513</v>
      </c>
      <c r="B83">
        <v>31.92</v>
      </c>
      <c r="C83" s="29">
        <f t="shared" si="1"/>
        <v>1.1406844106463865E-2</v>
      </c>
      <c r="D83" s="30">
        <f t="shared" si="18"/>
        <v>32.217183781332309</v>
      </c>
      <c r="E83">
        <v>32.258099999999999</v>
      </c>
      <c r="F83" s="29">
        <f t="shared" si="19"/>
        <v>-9.2243873129750353E-3</v>
      </c>
      <c r="G83" s="29">
        <f t="shared" si="17"/>
        <v>-1.0481088470802646E-2</v>
      </c>
      <c r="H83">
        <v>5732.9</v>
      </c>
      <c r="I83">
        <v>5809.48</v>
      </c>
      <c r="J83" s="29">
        <f t="shared" si="10"/>
        <v>1.3357986359434193E-2</v>
      </c>
      <c r="K83">
        <f t="shared" si="15"/>
        <v>1</v>
      </c>
      <c r="L83">
        <f t="shared" si="16"/>
        <v>2</v>
      </c>
    </row>
    <row r="84" spans="1:12">
      <c r="A84" s="1">
        <v>42514</v>
      </c>
      <c r="B84">
        <v>31.99</v>
      </c>
      <c r="C84" s="29">
        <f t="shared" si="1"/>
        <v>2.1929824561401912E-3</v>
      </c>
      <c r="D84" s="30">
        <f t="shared" si="18"/>
        <v>31.88995826786563</v>
      </c>
      <c r="E84">
        <v>31.841100000000001</v>
      </c>
      <c r="F84" s="29">
        <f t="shared" si="19"/>
        <v>3.1370919740330017E-3</v>
      </c>
      <c r="G84" s="29">
        <f t="shared" si="17"/>
        <v>4.6763459805094776E-3</v>
      </c>
      <c r="H84">
        <v>5809.48</v>
      </c>
      <c r="I84">
        <v>5743.18</v>
      </c>
      <c r="J84" s="29">
        <f t="shared" si="10"/>
        <v>-1.1412381142546169E-2</v>
      </c>
      <c r="K84">
        <f t="shared" si="15"/>
        <v>2</v>
      </c>
      <c r="L84">
        <f t="shared" si="16"/>
        <v>3</v>
      </c>
    </row>
    <row r="85" spans="1:12">
      <c r="A85" s="1">
        <v>42515</v>
      </c>
      <c r="B85">
        <v>31.61</v>
      </c>
      <c r="C85" s="29">
        <f t="shared" si="1"/>
        <v>-1.1878712097530442E-2</v>
      </c>
      <c r="D85" s="30">
        <f t="shared" si="18"/>
        <v>31.685863563043473</v>
      </c>
      <c r="F85" s="29">
        <f t="shared" si="19"/>
        <v>-2.394240033651962E-3</v>
      </c>
      <c r="H85">
        <v>5743.18</v>
      </c>
      <c r="I85">
        <v>5715.18</v>
      </c>
      <c r="J85" s="29">
        <f t="shared" si="10"/>
        <v>-4.8753478038299214E-3</v>
      </c>
      <c r="K85">
        <f t="shared" si="15"/>
        <v>3</v>
      </c>
      <c r="L85">
        <f t="shared" si="16"/>
        <v>4</v>
      </c>
    </row>
    <row r="86" spans="1:12">
      <c r="A86" s="1">
        <v>42516</v>
      </c>
      <c r="B86">
        <v>31.74</v>
      </c>
      <c r="C86" s="29">
        <f t="shared" si="1"/>
        <v>4.1126225877885503E-3</v>
      </c>
      <c r="D86" s="30"/>
      <c r="E86">
        <v>31.864100000000001</v>
      </c>
      <c r="G86" s="29">
        <f t="shared" si="17"/>
        <v>-3.8946651560848311E-3</v>
      </c>
      <c r="H86">
        <v>5715.18</v>
      </c>
      <c r="I86">
        <v>5744.39</v>
      </c>
      <c r="J86" s="29">
        <f t="shared" ref="J86:J94" si="20">+I86/H86-1</f>
        <v>5.1109501363035825E-3</v>
      </c>
      <c r="K86">
        <f t="shared" si="15"/>
        <v>4</v>
      </c>
      <c r="L86">
        <f t="shared" si="16"/>
        <v>5</v>
      </c>
    </row>
    <row r="87" spans="1:12">
      <c r="A87" s="1">
        <v>42517</v>
      </c>
      <c r="B87">
        <v>31.92</v>
      </c>
      <c r="C87" s="29">
        <f t="shared" si="1"/>
        <v>5.6710775047259521E-3</v>
      </c>
      <c r="D87" s="30">
        <f t="shared" si="18"/>
        <v>31.837474426179281</v>
      </c>
      <c r="E87">
        <v>31.7743</v>
      </c>
      <c r="F87" s="29">
        <f t="shared" si="19"/>
        <v>2.5920892064497103E-3</v>
      </c>
      <c r="G87" s="29">
        <f t="shared" si="17"/>
        <v>4.5854668710247903E-3</v>
      </c>
      <c r="H87">
        <v>5744.39</v>
      </c>
      <c r="I87">
        <v>5739.59</v>
      </c>
      <c r="J87" s="29">
        <f t="shared" si="20"/>
        <v>-8.3559786156583993E-4</v>
      </c>
      <c r="K87">
        <f t="shared" si="15"/>
        <v>5</v>
      </c>
      <c r="L87">
        <f t="shared" si="16"/>
        <v>1</v>
      </c>
    </row>
    <row r="88" spans="1:12">
      <c r="A88" s="1">
        <v>42520</v>
      </c>
      <c r="B88">
        <v>31.92</v>
      </c>
      <c r="C88" s="29">
        <f t="shared" si="1"/>
        <v>0</v>
      </c>
      <c r="D88" s="30">
        <f t="shared" si="18"/>
        <v>31.617797625962826</v>
      </c>
      <c r="E88">
        <v>31.62</v>
      </c>
      <c r="F88" s="29">
        <f t="shared" si="19"/>
        <v>9.557983057903563E-3</v>
      </c>
      <c r="G88" s="29">
        <f t="shared" si="17"/>
        <v>9.4876660341556285E-3</v>
      </c>
      <c r="H88">
        <v>5739.59</v>
      </c>
      <c r="I88">
        <v>5711.32</v>
      </c>
      <c r="J88" s="29">
        <f t="shared" si="20"/>
        <v>-4.9254389250801278E-3</v>
      </c>
      <c r="K88">
        <f t="shared" si="15"/>
        <v>1</v>
      </c>
      <c r="L88">
        <f t="shared" si="16"/>
        <v>2</v>
      </c>
    </row>
    <row r="89" spans="1:12">
      <c r="A89" s="1">
        <v>42521</v>
      </c>
      <c r="B89">
        <v>33.33</v>
      </c>
      <c r="C89" s="29">
        <f t="shared" si="1"/>
        <v>4.4172932330826864E-2</v>
      </c>
      <c r="D89" s="30">
        <f t="shared" si="18"/>
        <v>32.9265841171568</v>
      </c>
      <c r="E89">
        <v>33.002600000000001</v>
      </c>
      <c r="F89" s="29">
        <f t="shared" si="19"/>
        <v>1.2251980995289236E-2</v>
      </c>
      <c r="G89" s="29">
        <f t="shared" si="17"/>
        <v>9.9204305115354607E-3</v>
      </c>
      <c r="H89">
        <v>5711.32</v>
      </c>
      <c r="I89">
        <v>5947.32</v>
      </c>
      <c r="J89" s="29">
        <f t="shared" si="20"/>
        <v>4.1321445830385883E-2</v>
      </c>
      <c r="K89">
        <f t="shared" si="15"/>
        <v>2</v>
      </c>
      <c r="L89">
        <f t="shared" si="16"/>
        <v>3</v>
      </c>
    </row>
    <row r="90" spans="1:12">
      <c r="A90" s="1">
        <v>42522</v>
      </c>
      <c r="B90">
        <v>33.24</v>
      </c>
      <c r="C90" s="29">
        <f t="shared" si="1"/>
        <v>-2.7002700270025715E-3</v>
      </c>
      <c r="D90" s="30">
        <f t="shared" si="18"/>
        <v>33.149430639010511</v>
      </c>
      <c r="E90">
        <v>33.1479</v>
      </c>
      <c r="F90" s="29">
        <f>+B90/D90-1</f>
        <v>2.7321543460510078E-3</v>
      </c>
      <c r="G90" s="29">
        <f>+B90/E90-1</f>
        <v>2.7784565538089279E-3</v>
      </c>
      <c r="H90">
        <v>5947.32</v>
      </c>
      <c r="I90">
        <v>5973.78</v>
      </c>
      <c r="J90" s="29">
        <f t="shared" si="20"/>
        <v>4.4490627711304409E-3</v>
      </c>
      <c r="K90">
        <f t="shared" si="15"/>
        <v>3</v>
      </c>
      <c r="L90">
        <f t="shared" si="16"/>
        <v>4</v>
      </c>
    </row>
    <row r="91" spans="1:12">
      <c r="A91" s="1">
        <v>42523</v>
      </c>
      <c r="B91">
        <v>33.67</v>
      </c>
      <c r="C91" s="29">
        <f t="shared" si="1"/>
        <v>1.2936221419975968E-2</v>
      </c>
      <c r="D91" s="30">
        <f t="shared" si="18"/>
        <v>33.37046632634614</v>
      </c>
      <c r="F91" s="29">
        <f t="shared" si="19"/>
        <v>8.9760110249756941E-3</v>
      </c>
      <c r="H91">
        <v>5973.78</v>
      </c>
      <c r="I91">
        <v>6013.89</v>
      </c>
      <c r="J91" s="29">
        <f t="shared" si="20"/>
        <v>6.7143416731116901E-3</v>
      </c>
      <c r="K91">
        <f t="shared" si="15"/>
        <v>4</v>
      </c>
      <c r="L91">
        <f t="shared" si="16"/>
        <v>5</v>
      </c>
    </row>
    <row r="92" spans="1:12">
      <c r="A92" s="1">
        <v>42524</v>
      </c>
      <c r="B92">
        <v>33.94</v>
      </c>
      <c r="C92" s="29">
        <f t="shared" si="1"/>
        <v>8.0190080190079005E-3</v>
      </c>
      <c r="E92">
        <v>33.720300000000002</v>
      </c>
      <c r="G92" s="29">
        <f>+B92/E92-1</f>
        <v>6.5153631492007591E-3</v>
      </c>
      <c r="H92">
        <v>6013.89</v>
      </c>
      <c r="I92">
        <v>6032.6</v>
      </c>
      <c r="J92" s="29">
        <f t="shared" si="20"/>
        <v>3.1111310649181156E-3</v>
      </c>
      <c r="K92">
        <f t="shared" si="15"/>
        <v>5</v>
      </c>
      <c r="L92">
        <f t="shared" si="16"/>
        <v>1</v>
      </c>
    </row>
    <row r="93" spans="1:12">
      <c r="A93" s="1">
        <v>42527</v>
      </c>
      <c r="B93">
        <v>34.06</v>
      </c>
      <c r="C93" s="29">
        <f t="shared" si="1"/>
        <v>3.535651149086716E-3</v>
      </c>
      <c r="D93" s="30">
        <f t="shared" si="18"/>
        <v>33.82795722540861</v>
      </c>
      <c r="E93">
        <v>33.714399999999998</v>
      </c>
      <c r="F93" s="29">
        <f t="shared" si="19"/>
        <v>6.8594971030973007E-3</v>
      </c>
      <c r="G93" s="29">
        <f>+B93/E93-1</f>
        <v>1.0250812709109658E-2</v>
      </c>
      <c r="H93">
        <v>6032.6</v>
      </c>
      <c r="I93">
        <v>6051.86</v>
      </c>
      <c r="J93" s="29">
        <f t="shared" si="20"/>
        <v>3.1926532506711958E-3</v>
      </c>
      <c r="K93">
        <f t="shared" si="15"/>
        <v>1</v>
      </c>
      <c r="L93">
        <f t="shared" si="16"/>
        <v>2</v>
      </c>
    </row>
    <row r="94" spans="1:12">
      <c r="A94" s="1">
        <v>42528</v>
      </c>
      <c r="B94">
        <v>33.840000000000003</v>
      </c>
      <c r="C94" s="29">
        <f t="shared" si="1"/>
        <v>-6.4591896652964609E-3</v>
      </c>
      <c r="D94" s="30">
        <f t="shared" si="18"/>
        <v>33.678189049978023</v>
      </c>
      <c r="F94" s="29">
        <f t="shared" si="19"/>
        <v>4.8046214653008068E-3</v>
      </c>
      <c r="H94">
        <v>6051.86</v>
      </c>
      <c r="I94">
        <v>6045.36</v>
      </c>
      <c r="J94" s="29">
        <f t="shared" si="20"/>
        <v>-1.0740499614994015E-3</v>
      </c>
      <c r="K94">
        <f t="shared" si="15"/>
        <v>2</v>
      </c>
      <c r="L94">
        <f t="shared" si="16"/>
        <v>3</v>
      </c>
    </row>
    <row r="95" spans="1:12">
      <c r="A95" s="1">
        <v>42529</v>
      </c>
      <c r="B95">
        <v>33.880000000000003</v>
      </c>
      <c r="C95" s="29">
        <f t="shared" si="1"/>
        <v>1.1820330969267712E-3</v>
      </c>
      <c r="H95">
        <v>6045.36</v>
      </c>
      <c r="I95">
        <v>6023.88</v>
      </c>
      <c r="J95" s="29">
        <f t="shared" ref="J95:J101" si="21">+I95/H95-1</f>
        <v>-3.5531382746436524E-3</v>
      </c>
      <c r="K95">
        <f t="shared" si="15"/>
        <v>3</v>
      </c>
      <c r="L95">
        <f t="shared" si="16"/>
        <v>4</v>
      </c>
    </row>
    <row r="96" spans="1:12">
      <c r="A96" s="1">
        <v>42530</v>
      </c>
      <c r="B96">
        <v>33.65</v>
      </c>
      <c r="C96" s="29">
        <f t="shared" si="1"/>
        <v>-6.788665879575051E-3</v>
      </c>
      <c r="H96">
        <v>6023.88</v>
      </c>
      <c r="I96">
        <v>6023.88</v>
      </c>
      <c r="J96" s="29">
        <f t="shared" si="21"/>
        <v>0</v>
      </c>
      <c r="K96">
        <f t="shared" si="15"/>
        <v>4</v>
      </c>
      <c r="L96">
        <f t="shared" si="16"/>
        <v>5</v>
      </c>
    </row>
    <row r="97" spans="1:12">
      <c r="A97" s="1">
        <v>42531</v>
      </c>
      <c r="B97">
        <v>32.94</v>
      </c>
      <c r="C97" s="29">
        <f>B97/B96-1</f>
        <v>-2.1099554234769724E-2</v>
      </c>
      <c r="E97">
        <v>33.343499999999999</v>
      </c>
      <c r="G97" s="29">
        <f>+B97/E97-1</f>
        <v>-1.2101309100724267E-2</v>
      </c>
      <c r="H97">
        <v>6023.88</v>
      </c>
      <c r="I97">
        <v>6023.88</v>
      </c>
      <c r="J97" s="29">
        <f t="shared" si="21"/>
        <v>0</v>
      </c>
      <c r="K97">
        <f t="shared" si="15"/>
        <v>5</v>
      </c>
      <c r="L97">
        <f t="shared" si="16"/>
        <v>1</v>
      </c>
    </row>
    <row r="98" spans="1:12">
      <c r="A98" s="1">
        <v>42534</v>
      </c>
      <c r="B98">
        <v>31.77</v>
      </c>
      <c r="C98" s="29">
        <f>B98/B97-1</f>
        <v>-3.5519125683060038E-2</v>
      </c>
      <c r="D98" s="30">
        <f>+E97*(1+J98)</f>
        <v>31.807808611725331</v>
      </c>
      <c r="E98">
        <v>31.780200000000001</v>
      </c>
      <c r="F98" s="29">
        <f>+B98/D98-1</f>
        <v>-1.1886581746909375E-3</v>
      </c>
      <c r="G98" s="29">
        <f>+B98/E98-1</f>
        <v>-3.209545566107419E-4</v>
      </c>
      <c r="H98">
        <v>6023.88</v>
      </c>
      <c r="I98">
        <v>5746.44</v>
      </c>
      <c r="J98" s="29">
        <f t="shared" si="21"/>
        <v>-4.6056694356461314E-2</v>
      </c>
      <c r="K98">
        <f t="shared" si="15"/>
        <v>1</v>
      </c>
      <c r="L98">
        <f t="shared" si="16"/>
        <v>2</v>
      </c>
    </row>
    <row r="99" spans="1:12">
      <c r="A99" s="1">
        <v>42535</v>
      </c>
      <c r="B99">
        <v>32.04</v>
      </c>
      <c r="C99" s="29">
        <f>B99/B98-1</f>
        <v>8.4985835694051381E-3</v>
      </c>
      <c r="D99" s="30">
        <f>+E98*(1+J99)</f>
        <v>31.870456378557858</v>
      </c>
      <c r="E99">
        <v>31.8459</v>
      </c>
      <c r="F99" s="29">
        <f>+B99/D99-1</f>
        <v>5.3197738817511997E-3</v>
      </c>
      <c r="G99" s="29">
        <f>+B99/E99-1</f>
        <v>6.0949761193749286E-3</v>
      </c>
      <c r="H99">
        <v>5746.44</v>
      </c>
      <c r="I99">
        <v>5762.76</v>
      </c>
      <c r="J99" s="29">
        <f t="shared" si="21"/>
        <v>2.8400192118946954E-3</v>
      </c>
      <c r="K99">
        <f t="shared" ref="K99:K133" si="22">WEEKDAY(A99,2)</f>
        <v>2</v>
      </c>
      <c r="L99">
        <f t="shared" ref="L99:L134" si="23">K100</f>
        <v>3</v>
      </c>
    </row>
    <row r="100" spans="1:12">
      <c r="A100" s="1">
        <v>42536</v>
      </c>
      <c r="B100">
        <v>32.840000000000003</v>
      </c>
      <c r="C100" s="29">
        <f>B100/B99-1</f>
        <v>2.4968789013732895E-2</v>
      </c>
      <c r="D100" s="30">
        <f>+E99*(1+J100)</f>
        <v>32.89636663942278</v>
      </c>
      <c r="F100" s="29">
        <f>+B100/D100-1</f>
        <v>-1.7134609435932591E-3</v>
      </c>
      <c r="G100" s="29"/>
      <c r="H100">
        <v>5762.76</v>
      </c>
      <c r="I100">
        <v>5952.85</v>
      </c>
      <c r="J100" s="29">
        <f t="shared" si="21"/>
        <v>3.298593035281705E-2</v>
      </c>
      <c r="K100">
        <f t="shared" si="22"/>
        <v>3</v>
      </c>
      <c r="L100">
        <f t="shared" si="23"/>
        <v>4</v>
      </c>
    </row>
    <row r="101" spans="1:12">
      <c r="A101" s="1">
        <v>42537</v>
      </c>
      <c r="B101">
        <v>33.03</v>
      </c>
      <c r="C101" s="29">
        <f t="shared" ref="C101:C130" si="24">B101/B100-1</f>
        <v>5.7856272838001654E-3</v>
      </c>
      <c r="D101" s="30"/>
      <c r="E101">
        <v>32.881100000000004</v>
      </c>
      <c r="F101" s="29"/>
      <c r="G101" s="29">
        <f t="shared" ref="G101:G122" si="25">+B101/E101-1</f>
        <v>4.5284373089706786E-3</v>
      </c>
      <c r="H101">
        <v>5952.85</v>
      </c>
      <c r="I101">
        <v>5930.55</v>
      </c>
      <c r="J101" s="29">
        <f t="shared" si="21"/>
        <v>-3.7461048069412639E-3</v>
      </c>
      <c r="K101">
        <f t="shared" si="22"/>
        <v>4</v>
      </c>
      <c r="L101">
        <f t="shared" si="23"/>
        <v>5</v>
      </c>
    </row>
    <row r="102" spans="1:12">
      <c r="A102" s="1">
        <v>42538</v>
      </c>
      <c r="B102">
        <v>33.049999999999997</v>
      </c>
      <c r="C102" s="29">
        <f t="shared" si="24"/>
        <v>6.0551014229481837E-4</v>
      </c>
      <c r="E102">
        <v>33.082299999999996</v>
      </c>
      <c r="G102" s="29">
        <f t="shared" si="25"/>
        <v>-9.7635291379372102E-4</v>
      </c>
      <c r="H102">
        <v>5930.55</v>
      </c>
      <c r="J102" s="29"/>
      <c r="K102">
        <f t="shared" si="22"/>
        <v>5</v>
      </c>
      <c r="L102">
        <f t="shared" si="23"/>
        <v>1</v>
      </c>
    </row>
    <row r="103" spans="1:12">
      <c r="A103" s="1">
        <v>42541</v>
      </c>
      <c r="B103">
        <v>33.35</v>
      </c>
      <c r="C103" s="29">
        <f t="shared" si="24"/>
        <v>9.0771558245084094E-3</v>
      </c>
      <c r="D103" s="30">
        <f t="shared" ref="D103:D117" si="26">+E102*(1+J103)</f>
        <v>33.082299999999996</v>
      </c>
      <c r="E103">
        <v>33.240499999999997</v>
      </c>
      <c r="F103" s="29">
        <f t="shared" ref="F103:F117" si="27">+B103/D103-1</f>
        <v>8.0919404031765119E-3</v>
      </c>
      <c r="G103" s="29">
        <f t="shared" si="25"/>
        <v>3.2941742753569425E-3</v>
      </c>
      <c r="I103">
        <v>5985.57</v>
      </c>
      <c r="J103" s="29"/>
      <c r="K103">
        <f t="shared" si="22"/>
        <v>1</v>
      </c>
      <c r="L103">
        <f t="shared" si="23"/>
        <v>2</v>
      </c>
    </row>
    <row r="104" spans="1:12">
      <c r="A104" s="1">
        <v>42542</v>
      </c>
      <c r="B104">
        <v>33.020000000000003</v>
      </c>
      <c r="C104" s="29">
        <f t="shared" si="24"/>
        <v>-9.8950524737630996E-3</v>
      </c>
      <c r="D104" s="30">
        <f t="shared" si="26"/>
        <v>32.858589975557884</v>
      </c>
      <c r="E104">
        <v>32.846800000000002</v>
      </c>
      <c r="F104" s="29">
        <f t="shared" si="27"/>
        <v>4.9122626552808857E-3</v>
      </c>
      <c r="G104" s="29">
        <f t="shared" si="25"/>
        <v>5.2729641852478082E-3</v>
      </c>
      <c r="H104">
        <v>5985.57</v>
      </c>
      <c r="I104">
        <v>5916.8</v>
      </c>
      <c r="J104" s="29">
        <f t="shared" ref="J104:J111" si="28">+I104/H104-1</f>
        <v>-1.1489298429389283E-2</v>
      </c>
      <c r="K104">
        <f t="shared" si="22"/>
        <v>2</v>
      </c>
      <c r="L104">
        <f t="shared" si="23"/>
        <v>3</v>
      </c>
    </row>
    <row r="105" spans="1:12">
      <c r="A105" s="1">
        <v>42543</v>
      </c>
      <c r="B105">
        <v>33.51</v>
      </c>
      <c r="C105" s="29">
        <f t="shared" si="24"/>
        <v>1.4839491217443879E-2</v>
      </c>
      <c r="D105" s="30">
        <f t="shared" si="26"/>
        <v>33.358032729177935</v>
      </c>
      <c r="E105">
        <v>33.429600000000001</v>
      </c>
      <c r="F105" s="29">
        <f t="shared" si="27"/>
        <v>4.555642476156585E-3</v>
      </c>
      <c r="G105" s="29">
        <f t="shared" si="25"/>
        <v>2.4050542034603772E-3</v>
      </c>
      <c r="H105">
        <v>5916.8</v>
      </c>
      <c r="I105">
        <v>6008.89</v>
      </c>
      <c r="J105" s="29">
        <f t="shared" si="28"/>
        <v>1.556415630070318E-2</v>
      </c>
      <c r="K105">
        <f t="shared" si="22"/>
        <v>3</v>
      </c>
      <c r="L105">
        <f t="shared" si="23"/>
        <v>4</v>
      </c>
    </row>
    <row r="106" spans="1:12">
      <c r="A106" s="1">
        <v>42544</v>
      </c>
      <c r="B106">
        <v>33.659999999999997</v>
      </c>
      <c r="C106" s="29">
        <f t="shared" si="24"/>
        <v>4.4762757385854446E-3</v>
      </c>
      <c r="D106" s="30">
        <f t="shared" si="26"/>
        <v>33.25869367420605</v>
      </c>
      <c r="E106">
        <v>33.244300000000003</v>
      </c>
      <c r="F106" s="29">
        <f t="shared" si="27"/>
        <v>1.2066208304061687E-2</v>
      </c>
      <c r="G106" s="29">
        <f t="shared" si="25"/>
        <v>1.2504399250397702E-2</v>
      </c>
      <c r="H106">
        <v>6008.89</v>
      </c>
      <c r="I106">
        <v>5978.17</v>
      </c>
      <c r="J106" s="29">
        <f t="shared" si="28"/>
        <v>-5.1124250901580792E-3</v>
      </c>
      <c r="K106">
        <f t="shared" si="22"/>
        <v>4</v>
      </c>
      <c r="L106">
        <f t="shared" si="23"/>
        <v>5</v>
      </c>
    </row>
    <row r="107" spans="1:12">
      <c r="A107" s="1">
        <v>42545</v>
      </c>
      <c r="B107">
        <v>32.799999999999997</v>
      </c>
      <c r="C107" s="29">
        <f t="shared" si="24"/>
        <v>-2.5549613784907943E-2</v>
      </c>
      <c r="D107" s="30">
        <f t="shared" si="26"/>
        <v>32.829731233136563</v>
      </c>
      <c r="E107">
        <v>32.536799999999999</v>
      </c>
      <c r="F107" s="29">
        <f t="shared" si="27"/>
        <v>-9.0561914520204123E-4</v>
      </c>
      <c r="G107" s="29">
        <f t="shared" si="25"/>
        <v>8.0893019596270932E-3</v>
      </c>
      <c r="H107">
        <v>5978.17</v>
      </c>
      <c r="I107">
        <v>5903.62</v>
      </c>
      <c r="J107" s="29">
        <f t="shared" si="28"/>
        <v>-1.2470371367826694E-2</v>
      </c>
      <c r="K107">
        <f t="shared" si="22"/>
        <v>5</v>
      </c>
      <c r="L107">
        <f t="shared" si="23"/>
        <v>1</v>
      </c>
    </row>
    <row r="108" spans="1:12">
      <c r="A108" s="1">
        <v>42548</v>
      </c>
      <c r="B108">
        <v>33.15</v>
      </c>
      <c r="C108" s="29">
        <f t="shared" si="24"/>
        <v>1.0670731707317138E-2</v>
      </c>
      <c r="D108" s="30">
        <f t="shared" si="26"/>
        <v>33.31169304528408</v>
      </c>
      <c r="E108">
        <v>33.109099999999998</v>
      </c>
      <c r="F108" s="29">
        <f t="shared" si="27"/>
        <v>-4.8539425799906111E-3</v>
      </c>
      <c r="G108" s="29">
        <f t="shared" si="25"/>
        <v>1.2353099298985093E-3</v>
      </c>
      <c r="H108">
        <v>5903.62</v>
      </c>
      <c r="I108">
        <v>6044.22</v>
      </c>
      <c r="J108" s="29">
        <f t="shared" si="28"/>
        <v>2.3815896009567128E-2</v>
      </c>
      <c r="K108">
        <f t="shared" si="22"/>
        <v>1</v>
      </c>
      <c r="L108">
        <f t="shared" si="23"/>
        <v>2</v>
      </c>
    </row>
    <row r="109" spans="1:12">
      <c r="A109" s="1">
        <v>42549</v>
      </c>
      <c r="B109">
        <v>33.700000000000003</v>
      </c>
      <c r="C109" s="29">
        <f t="shared" si="24"/>
        <v>1.6591251885369696E-2</v>
      </c>
      <c r="D109" s="30">
        <f t="shared" si="26"/>
        <v>33.455790712614693</v>
      </c>
      <c r="F109" s="29">
        <f t="shared" si="27"/>
        <v>7.2994624303777123E-3</v>
      </c>
      <c r="G109" s="29"/>
      <c r="H109">
        <v>6044.22</v>
      </c>
      <c r="I109">
        <v>6107.51</v>
      </c>
      <c r="J109" s="29">
        <f t="shared" si="28"/>
        <v>1.0471160877664865E-2</v>
      </c>
      <c r="K109">
        <f t="shared" si="22"/>
        <v>2</v>
      </c>
      <c r="L109">
        <f t="shared" si="23"/>
        <v>3</v>
      </c>
    </row>
    <row r="110" spans="1:12">
      <c r="A110" s="1">
        <v>42550</v>
      </c>
      <c r="B110">
        <v>34.14</v>
      </c>
      <c r="C110" s="29">
        <f t="shared" si="24"/>
        <v>1.3056379821958286E-2</v>
      </c>
      <c r="D110" s="30"/>
      <c r="E110">
        <v>33.668399999999998</v>
      </c>
      <c r="G110" s="29">
        <f t="shared" si="25"/>
        <v>1.4007199629326061E-2</v>
      </c>
      <c r="H110">
        <v>6107.51</v>
      </c>
      <c r="I110">
        <v>6120.2</v>
      </c>
      <c r="J110" s="29">
        <f t="shared" si="28"/>
        <v>2.0777698276384093E-3</v>
      </c>
      <c r="K110">
        <f t="shared" si="22"/>
        <v>3</v>
      </c>
      <c r="L110">
        <f t="shared" si="23"/>
        <v>4</v>
      </c>
    </row>
    <row r="111" spans="1:12">
      <c r="A111" s="1">
        <v>42551</v>
      </c>
      <c r="B111">
        <v>34.11</v>
      </c>
      <c r="C111" s="29">
        <f t="shared" si="24"/>
        <v>-8.7873462214416165E-4</v>
      </c>
      <c r="D111" s="30">
        <f t="shared" si="26"/>
        <v>33.686498924218164</v>
      </c>
      <c r="F111" s="29">
        <f t="shared" si="27"/>
        <v>1.257183409693452E-2</v>
      </c>
      <c r="H111">
        <v>6120.2</v>
      </c>
      <c r="I111">
        <v>6123.49</v>
      </c>
      <c r="J111" s="29">
        <f t="shared" si="28"/>
        <v>5.3756413189121055E-4</v>
      </c>
      <c r="K111">
        <f t="shared" si="22"/>
        <v>4</v>
      </c>
      <c r="L111">
        <f t="shared" si="23"/>
        <v>5</v>
      </c>
    </row>
    <row r="112" spans="1:12">
      <c r="A112" s="1">
        <v>42552</v>
      </c>
      <c r="B112">
        <v>33.880000000000003</v>
      </c>
      <c r="C112" s="29">
        <f t="shared" si="24"/>
        <v>-6.7428906479037876E-3</v>
      </c>
      <c r="E112">
        <v>33.5366</v>
      </c>
      <c r="G112" s="29">
        <f t="shared" si="25"/>
        <v>1.0239559168192525E-2</v>
      </c>
      <c r="H112">
        <v>6123.49</v>
      </c>
      <c r="I112">
        <v>6111.54</v>
      </c>
      <c r="J112" s="29">
        <f t="shared" ref="J112:J121" si="29">+I112/H112-1</f>
        <v>-1.9515015130260327E-3</v>
      </c>
      <c r="K112">
        <f t="shared" si="22"/>
        <v>5</v>
      </c>
      <c r="L112">
        <f t="shared" si="23"/>
        <v>1</v>
      </c>
    </row>
    <row r="113" spans="1:12">
      <c r="A113" s="1">
        <v>42555</v>
      </c>
      <c r="B113">
        <v>33.880000000000003</v>
      </c>
      <c r="C113" s="29">
        <f t="shared" si="24"/>
        <v>0</v>
      </c>
      <c r="D113" s="30">
        <f t="shared" si="26"/>
        <v>34.196956382188453</v>
      </c>
      <c r="F113" s="29">
        <f t="shared" si="27"/>
        <v>-9.2685553253955E-3</v>
      </c>
      <c r="H113">
        <v>6111.54</v>
      </c>
      <c r="I113">
        <v>6231.88</v>
      </c>
      <c r="J113" s="29">
        <f t="shared" si="29"/>
        <v>1.9690618076622313E-2</v>
      </c>
      <c r="K113">
        <f t="shared" si="22"/>
        <v>1</v>
      </c>
      <c r="L113">
        <f t="shared" si="23"/>
        <v>2</v>
      </c>
    </row>
    <row r="114" spans="1:12">
      <c r="A114" s="1">
        <v>42556</v>
      </c>
      <c r="B114">
        <v>34.299999999999997</v>
      </c>
      <c r="C114" s="29">
        <f t="shared" si="24"/>
        <v>1.2396694214875881E-2</v>
      </c>
      <c r="E114">
        <v>34.3765</v>
      </c>
      <c r="G114" s="29">
        <f t="shared" si="25"/>
        <v>-2.22535743894825E-3</v>
      </c>
      <c r="H114">
        <v>6231.88</v>
      </c>
      <c r="I114">
        <v>6269.5</v>
      </c>
      <c r="J114" s="29">
        <f t="shared" si="29"/>
        <v>6.0367016052940148E-3</v>
      </c>
      <c r="K114">
        <f t="shared" si="22"/>
        <v>2</v>
      </c>
      <c r="L114">
        <f t="shared" si="23"/>
        <v>3</v>
      </c>
    </row>
    <row r="115" spans="1:12">
      <c r="A115" s="1">
        <v>42557</v>
      </c>
      <c r="B115">
        <v>34.64</v>
      </c>
      <c r="C115" s="29">
        <f t="shared" si="24"/>
        <v>9.9125364431487117E-3</v>
      </c>
      <c r="D115" s="30">
        <f t="shared" si="26"/>
        <v>34.52947940027115</v>
      </c>
      <c r="F115" s="29">
        <f t="shared" si="27"/>
        <v>3.2007606731534466E-3</v>
      </c>
      <c r="H115">
        <v>6269.5</v>
      </c>
      <c r="I115">
        <v>6297.4</v>
      </c>
      <c r="J115" s="29">
        <f t="shared" si="29"/>
        <v>4.4501156392056096E-3</v>
      </c>
      <c r="K115">
        <f t="shared" si="22"/>
        <v>3</v>
      </c>
      <c r="L115">
        <f t="shared" si="23"/>
        <v>4</v>
      </c>
    </row>
    <row r="116" spans="1:12">
      <c r="A116" s="1">
        <v>42558</v>
      </c>
      <c r="B116">
        <v>34.58</v>
      </c>
      <c r="C116" s="29">
        <f t="shared" si="24"/>
        <v>-1.7321016166282899E-3</v>
      </c>
      <c r="D116" s="30"/>
      <c r="E116">
        <v>34.5884</v>
      </c>
      <c r="G116" s="29">
        <f t="shared" si="25"/>
        <v>-2.4285598640017003E-4</v>
      </c>
      <c r="H116">
        <v>6297.4</v>
      </c>
      <c r="I116">
        <v>6319.79</v>
      </c>
      <c r="J116" s="29">
        <f t="shared" si="29"/>
        <v>3.5554355765872181E-3</v>
      </c>
      <c r="K116">
        <f t="shared" si="22"/>
        <v>4</v>
      </c>
      <c r="L116">
        <f t="shared" si="23"/>
        <v>5</v>
      </c>
    </row>
    <row r="117" spans="1:12">
      <c r="A117" s="1">
        <v>42559</v>
      </c>
      <c r="B117">
        <v>34.82</v>
      </c>
      <c r="C117" s="29">
        <f t="shared" si="24"/>
        <v>6.9404279930596058E-3</v>
      </c>
      <c r="D117" s="30">
        <f t="shared" si="26"/>
        <v>34.479267782632022</v>
      </c>
      <c r="E117">
        <v>34.487200000000001</v>
      </c>
      <c r="F117" s="29">
        <f t="shared" si="27"/>
        <v>9.8822347248224141E-3</v>
      </c>
      <c r="G117" s="29">
        <f t="shared" si="25"/>
        <v>9.6499570855272943E-3</v>
      </c>
      <c r="H117">
        <v>6319.79</v>
      </c>
      <c r="I117">
        <v>6299.85</v>
      </c>
      <c r="J117" s="29">
        <f t="shared" si="29"/>
        <v>-3.1551681305865831E-3</v>
      </c>
      <c r="K117">
        <f t="shared" si="22"/>
        <v>5</v>
      </c>
      <c r="L117">
        <f t="shared" si="23"/>
        <v>1</v>
      </c>
    </row>
    <row r="118" spans="1:12">
      <c r="A118" s="1">
        <v>42562</v>
      </c>
      <c r="B118">
        <v>34.659999999999997</v>
      </c>
      <c r="C118" s="29">
        <f t="shared" si="24"/>
        <v>-4.5950603101666543E-3</v>
      </c>
      <c r="D118" s="30">
        <f t="shared" ref="D118:D123" si="30">+E117*(1+J118)</f>
        <v>34.556449756740236</v>
      </c>
      <c r="E118">
        <v>34.526499999999999</v>
      </c>
      <c r="F118" s="29">
        <f t="shared" ref="F118:F123" si="31">+B118/D118-1</f>
        <v>2.9965532914608684E-3</v>
      </c>
      <c r="G118" s="29">
        <f t="shared" si="25"/>
        <v>3.866595223958269E-3</v>
      </c>
      <c r="H118">
        <v>6299.85</v>
      </c>
      <c r="I118">
        <v>6312.5</v>
      </c>
      <c r="J118" s="29">
        <f t="shared" si="29"/>
        <v>2.0079843170868195E-3</v>
      </c>
      <c r="K118">
        <f t="shared" si="22"/>
        <v>1</v>
      </c>
      <c r="L118">
        <f t="shared" si="23"/>
        <v>2</v>
      </c>
    </row>
    <row r="119" spans="1:12">
      <c r="A119" s="1">
        <v>42563</v>
      </c>
      <c r="B119">
        <v>35.32</v>
      </c>
      <c r="C119" s="29">
        <f t="shared" si="24"/>
        <v>1.9042123485285778E-2</v>
      </c>
      <c r="D119" s="30">
        <f t="shared" si="30"/>
        <v>34.978557857425741</v>
      </c>
      <c r="E119">
        <v>35.046300000000002</v>
      </c>
      <c r="F119" s="29">
        <f t="shared" si="31"/>
        <v>9.76146998301064E-3</v>
      </c>
      <c r="G119" s="29">
        <f t="shared" si="25"/>
        <v>7.8096689236808459E-3</v>
      </c>
      <c r="H119">
        <v>6312.5</v>
      </c>
      <c r="I119">
        <v>6395.15</v>
      </c>
      <c r="J119" s="29">
        <f t="shared" si="29"/>
        <v>1.309306930693066E-2</v>
      </c>
      <c r="K119">
        <f t="shared" si="22"/>
        <v>2</v>
      </c>
      <c r="L119">
        <f t="shared" si="23"/>
        <v>3</v>
      </c>
    </row>
    <row r="120" spans="1:12">
      <c r="A120" s="1">
        <v>42564</v>
      </c>
      <c r="B120">
        <v>35.69</v>
      </c>
      <c r="C120" s="29">
        <f t="shared" si="24"/>
        <v>1.0475651189127966E-2</v>
      </c>
      <c r="D120" s="30">
        <f t="shared" si="30"/>
        <v>35.328033858158136</v>
      </c>
      <c r="E120">
        <v>35.378300000000003</v>
      </c>
      <c r="F120" s="29">
        <f t="shared" si="31"/>
        <v>1.024586149614648E-2</v>
      </c>
      <c r="G120" s="29">
        <f t="shared" si="25"/>
        <v>8.8104855236117441E-3</v>
      </c>
      <c r="H120">
        <v>6395.15</v>
      </c>
      <c r="I120">
        <v>6446.56</v>
      </c>
      <c r="J120" s="29">
        <f t="shared" si="29"/>
        <v>8.0389044823030442E-3</v>
      </c>
      <c r="K120">
        <f t="shared" si="22"/>
        <v>3</v>
      </c>
      <c r="L120">
        <f t="shared" si="23"/>
        <v>4</v>
      </c>
    </row>
    <row r="121" spans="1:12">
      <c r="A121" s="1">
        <v>42565</v>
      </c>
      <c r="B121">
        <v>35.61</v>
      </c>
      <c r="C121" s="29">
        <f t="shared" si="24"/>
        <v>-2.2415242364807186E-3</v>
      </c>
      <c r="D121" s="30">
        <f t="shared" si="30"/>
        <v>35.427801170546772</v>
      </c>
      <c r="F121" s="29">
        <f t="shared" si="31"/>
        <v>5.142820706713902E-3</v>
      </c>
      <c r="H121">
        <v>6446.56</v>
      </c>
      <c r="I121">
        <v>6455.58</v>
      </c>
      <c r="J121" s="29">
        <f t="shared" si="29"/>
        <v>1.3991958501897717E-3</v>
      </c>
      <c r="K121">
        <f t="shared" si="22"/>
        <v>4</v>
      </c>
      <c r="L121">
        <f t="shared" si="23"/>
        <v>5</v>
      </c>
    </row>
    <row r="122" spans="1:12">
      <c r="A122" s="1">
        <v>42566</v>
      </c>
      <c r="B122">
        <v>35.380000000000003</v>
      </c>
      <c r="C122" s="29">
        <f t="shared" si="24"/>
        <v>-6.4588598708227307E-3</v>
      </c>
      <c r="D122" s="30"/>
      <c r="E122">
        <v>35.2378</v>
      </c>
      <c r="G122" s="29">
        <f t="shared" si="25"/>
        <v>4.0354392158421515E-3</v>
      </c>
      <c r="H122">
        <v>6455.58</v>
      </c>
      <c r="I122">
        <v>6441.0099999999993</v>
      </c>
      <c r="J122" s="29">
        <f>+I122/H122-1</f>
        <v>-2.2569621939469986E-3</v>
      </c>
      <c r="K122">
        <f t="shared" si="22"/>
        <v>5</v>
      </c>
      <c r="L122">
        <f t="shared" si="23"/>
        <v>1</v>
      </c>
    </row>
    <row r="123" spans="1:12">
      <c r="A123" s="1">
        <v>42569</v>
      </c>
      <c r="B123">
        <v>35.25</v>
      </c>
      <c r="C123" s="29">
        <f t="shared" si="24"/>
        <v>-3.6743923120408084E-3</v>
      </c>
      <c r="D123" s="30">
        <f t="shared" si="30"/>
        <v>35.079473599016303</v>
      </c>
      <c r="F123" s="29">
        <f t="shared" si="31"/>
        <v>4.8611448088684561E-3</v>
      </c>
      <c r="H123">
        <f>+I123+28.94</f>
        <v>6441.0099999999993</v>
      </c>
      <c r="I123">
        <v>6412.07</v>
      </c>
      <c r="J123" s="29">
        <f>+I123/H123-1</f>
        <v>-4.4930841591612758E-3</v>
      </c>
      <c r="K123">
        <f t="shared" si="22"/>
        <v>1</v>
      </c>
      <c r="L123">
        <f t="shared" si="23"/>
        <v>2</v>
      </c>
    </row>
    <row r="124" spans="1:12">
      <c r="A124" s="1">
        <v>42570</v>
      </c>
      <c r="B124">
        <v>35.17</v>
      </c>
      <c r="C124" s="29">
        <f t="shared" si="24"/>
        <v>-2.2695035460992274E-3</v>
      </c>
      <c r="H124">
        <v>6412.07</v>
      </c>
      <c r="I124">
        <v>6431.94</v>
      </c>
      <c r="J124" s="29">
        <f t="shared" ref="J124:J133" si="32">+I124/H124-1</f>
        <v>3.0988432752605544E-3</v>
      </c>
      <c r="K124">
        <f t="shared" si="22"/>
        <v>2</v>
      </c>
      <c r="L124">
        <f t="shared" si="23"/>
        <v>3</v>
      </c>
    </row>
    <row r="125" spans="1:12">
      <c r="A125" s="1">
        <v>42571</v>
      </c>
      <c r="B125">
        <v>35.44</v>
      </c>
      <c r="C125" s="29">
        <f t="shared" si="24"/>
        <v>7.6769974410006991E-3</v>
      </c>
      <c r="E125">
        <v>35.2181</v>
      </c>
      <c r="G125" s="29">
        <f>+B125/E125-1</f>
        <v>6.3007374049139919E-3</v>
      </c>
      <c r="H125">
        <v>6431.94</v>
      </c>
      <c r="I125">
        <v>6417.92</v>
      </c>
      <c r="J125" s="29">
        <f t="shared" si="32"/>
        <v>-2.1797467016171357E-3</v>
      </c>
      <c r="K125">
        <f t="shared" si="22"/>
        <v>3</v>
      </c>
      <c r="L125">
        <f t="shared" si="23"/>
        <v>4</v>
      </c>
    </row>
    <row r="126" spans="1:12">
      <c r="A126" s="1">
        <v>42572</v>
      </c>
      <c r="B126">
        <v>35.39</v>
      </c>
      <c r="C126" s="29">
        <f t="shared" si="24"/>
        <v>-1.4108352144468483E-3</v>
      </c>
      <c r="D126" s="30">
        <f t="shared" ref="D126:D136" si="33">+E125*(1+J126)</f>
        <v>35.354134213421169</v>
      </c>
      <c r="E126">
        <v>35.371099999999998</v>
      </c>
      <c r="F126" s="29">
        <f>+B126/D126-1</f>
        <v>1.014472207474304E-3</v>
      </c>
      <c r="G126" s="29">
        <f>+B126/E126-1</f>
        <v>5.3433452734008569E-4</v>
      </c>
      <c r="H126">
        <v>6417.92</v>
      </c>
      <c r="I126">
        <v>6442.71</v>
      </c>
      <c r="J126" s="29">
        <f t="shared" si="32"/>
        <v>3.8626221579576292E-3</v>
      </c>
      <c r="K126">
        <f t="shared" si="22"/>
        <v>4</v>
      </c>
      <c r="L126">
        <f t="shared" si="23"/>
        <v>5</v>
      </c>
    </row>
    <row r="127" spans="1:12">
      <c r="A127" s="1">
        <v>42573</v>
      </c>
      <c r="B127">
        <v>35.299999999999997</v>
      </c>
      <c r="C127" s="29">
        <f t="shared" si="24"/>
        <v>-2.5430912687200991E-3</v>
      </c>
      <c r="D127" s="30">
        <f t="shared" si="33"/>
        <v>35.086822800188116</v>
      </c>
      <c r="E127">
        <v>35.037300000000002</v>
      </c>
      <c r="F127" s="29">
        <f t="shared" ref="F127:F138" si="34">+B127/D127-1</f>
        <v>6.0757054300948354E-3</v>
      </c>
      <c r="G127" s="29">
        <f t="shared" ref="G127:G156" si="35">+B127/E127-1</f>
        <v>7.4977238542923708E-3</v>
      </c>
      <c r="H127">
        <v>6442.71</v>
      </c>
      <c r="I127">
        <v>6390.93</v>
      </c>
      <c r="J127" s="29">
        <f t="shared" si="32"/>
        <v>-8.0369906452408824E-3</v>
      </c>
      <c r="K127">
        <f t="shared" si="22"/>
        <v>5</v>
      </c>
      <c r="L127">
        <f t="shared" si="23"/>
        <v>1</v>
      </c>
    </row>
    <row r="128" spans="1:12">
      <c r="A128" s="1">
        <v>42576</v>
      </c>
      <c r="B128">
        <v>35.24</v>
      </c>
      <c r="C128" s="29">
        <f t="shared" si="24"/>
        <v>-1.6997167138809166E-3</v>
      </c>
      <c r="D128" s="30">
        <f t="shared" si="33"/>
        <v>35.135159905365882</v>
      </c>
      <c r="E128">
        <v>35.097299999999997</v>
      </c>
      <c r="F128" s="29">
        <f t="shared" si="34"/>
        <v>2.9839082820883878E-3</v>
      </c>
      <c r="G128" s="29">
        <f t="shared" si="35"/>
        <v>4.0658398224366898E-3</v>
      </c>
      <c r="H128">
        <v>6390.93</v>
      </c>
      <c r="I128">
        <v>6408.78</v>
      </c>
      <c r="J128" s="29">
        <f t="shared" si="32"/>
        <v>2.7930207340713942E-3</v>
      </c>
      <c r="K128">
        <f t="shared" si="22"/>
        <v>1</v>
      </c>
      <c r="L128">
        <f t="shared" si="23"/>
        <v>2</v>
      </c>
    </row>
    <row r="129" spans="1:12">
      <c r="A129" s="1">
        <v>42577</v>
      </c>
      <c r="B129">
        <v>35.76</v>
      </c>
      <c r="C129" s="29">
        <f t="shared" si="24"/>
        <v>1.4755959137343844E-2</v>
      </c>
      <c r="D129" s="30">
        <f t="shared" si="33"/>
        <v>35.566576155056033</v>
      </c>
      <c r="E129">
        <v>35.616900000000001</v>
      </c>
      <c r="F129" s="29">
        <f t="shared" si="34"/>
        <v>5.438359995652009E-3</v>
      </c>
      <c r="G129" s="29">
        <f t="shared" si="35"/>
        <v>4.0177556160136962E-3</v>
      </c>
      <c r="H129">
        <v>6408.78</v>
      </c>
      <c r="I129">
        <v>6494.47</v>
      </c>
      <c r="J129" s="29">
        <f t="shared" si="32"/>
        <v>1.3370719544125498E-2</v>
      </c>
      <c r="K129">
        <f t="shared" si="22"/>
        <v>2</v>
      </c>
      <c r="L129">
        <f t="shared" si="23"/>
        <v>3</v>
      </c>
    </row>
    <row r="130" spans="1:12">
      <c r="A130" s="1">
        <v>42578</v>
      </c>
      <c r="B130">
        <v>34.31</v>
      </c>
      <c r="C130" s="29">
        <f t="shared" si="24"/>
        <v>-4.0548098434004309E-2</v>
      </c>
      <c r="D130" s="30">
        <f t="shared" si="33"/>
        <v>34.162602799150662</v>
      </c>
      <c r="E130">
        <v>34.166699999999999</v>
      </c>
      <c r="F130" s="29">
        <f t="shared" si="34"/>
        <v>4.3145776015931503E-3</v>
      </c>
      <c r="G130" s="29">
        <f t="shared" si="35"/>
        <v>4.1941422496174496E-3</v>
      </c>
      <c r="H130">
        <v>6494.47</v>
      </c>
      <c r="I130">
        <v>6229.29</v>
      </c>
      <c r="J130" s="29">
        <f t="shared" si="32"/>
        <v>-4.0831661398081809E-2</v>
      </c>
      <c r="K130">
        <f t="shared" si="22"/>
        <v>3</v>
      </c>
      <c r="L130">
        <f t="shared" si="23"/>
        <v>4</v>
      </c>
    </row>
    <row r="131" spans="1:12">
      <c r="A131" s="1">
        <v>42579</v>
      </c>
      <c r="B131">
        <v>34.32</v>
      </c>
      <c r="C131" s="29">
        <f t="shared" ref="C131:C136" si="36">B131/B130-1</f>
        <v>2.9146021568049463E-4</v>
      </c>
      <c r="D131" s="30">
        <f t="shared" si="33"/>
        <v>34.24348785222714</v>
      </c>
      <c r="E131">
        <v>34.2226</v>
      </c>
      <c r="F131" s="29">
        <f t="shared" si="34"/>
        <v>2.2343561527096156E-3</v>
      </c>
      <c r="G131" s="29">
        <f t="shared" si="35"/>
        <v>2.8460724784207247E-3</v>
      </c>
      <c r="H131">
        <v>6229.29</v>
      </c>
      <c r="I131">
        <v>6243.29</v>
      </c>
      <c r="J131" s="29">
        <f t="shared" si="32"/>
        <v>2.247447140846015E-3</v>
      </c>
      <c r="K131">
        <f t="shared" si="22"/>
        <v>4</v>
      </c>
      <c r="L131">
        <f t="shared" si="23"/>
        <v>5</v>
      </c>
    </row>
    <row r="132" spans="1:12">
      <c r="A132" s="1">
        <v>42580</v>
      </c>
      <c r="B132">
        <v>34.25</v>
      </c>
      <c r="C132" s="29">
        <f t="shared" si="36"/>
        <v>-2.0396270396270122E-3</v>
      </c>
      <c r="D132" s="30">
        <f t="shared" si="33"/>
        <v>34.001147362047895</v>
      </c>
      <c r="E132">
        <v>34.2226</v>
      </c>
      <c r="F132" s="29">
        <f t="shared" si="34"/>
        <v>7.3189482490780833E-3</v>
      </c>
      <c r="G132" s="29">
        <f t="shared" si="35"/>
        <v>8.0064051240991141E-4</v>
      </c>
      <c r="H132">
        <v>6243.29</v>
      </c>
      <c r="I132">
        <v>6202.89</v>
      </c>
      <c r="J132" s="29">
        <f t="shared" si="32"/>
        <v>-6.4709472089234943E-3</v>
      </c>
      <c r="K132">
        <f t="shared" si="22"/>
        <v>5</v>
      </c>
      <c r="L132">
        <f t="shared" si="23"/>
        <v>1</v>
      </c>
    </row>
    <row r="133" spans="1:12">
      <c r="A133" s="1">
        <v>42583</v>
      </c>
      <c r="B133">
        <v>33.51</v>
      </c>
      <c r="C133" s="29">
        <f t="shared" si="36"/>
        <v>-2.1605839416058426E-2</v>
      </c>
      <c r="D133" s="30">
        <f t="shared" si="33"/>
        <v>33.706134677223034</v>
      </c>
      <c r="E133">
        <v>33.593400000000003</v>
      </c>
      <c r="F133" s="29">
        <f t="shared" si="34"/>
        <v>-5.8189608242316115E-3</v>
      </c>
      <c r="G133" s="29">
        <f t="shared" si="35"/>
        <v>-2.4826305167088281E-3</v>
      </c>
      <c r="H133">
        <v>6202.89</v>
      </c>
      <c r="I133">
        <v>6109.28</v>
      </c>
      <c r="J133" s="29">
        <f t="shared" si="32"/>
        <v>-1.5091352579201134E-2</v>
      </c>
      <c r="K133">
        <f t="shared" si="22"/>
        <v>1</v>
      </c>
      <c r="L133">
        <f t="shared" si="23"/>
        <v>2</v>
      </c>
    </row>
    <row r="134" spans="1:12">
      <c r="A134" s="1">
        <v>42584</v>
      </c>
      <c r="B134">
        <v>33.770000000000003</v>
      </c>
      <c r="C134" s="29">
        <f t="shared" si="36"/>
        <v>7.7588779468815705E-3</v>
      </c>
      <c r="D134" s="30">
        <f t="shared" si="33"/>
        <v>33.919090929536708</v>
      </c>
      <c r="F134" s="29">
        <f t="shared" si="34"/>
        <v>-4.3954871858572497E-3</v>
      </c>
      <c r="G134" s="29"/>
      <c r="H134">
        <v>6109.28</v>
      </c>
      <c r="I134">
        <v>6168.51</v>
      </c>
      <c r="J134" s="29">
        <f>+I134/H134-1</f>
        <v>9.6950868187413164E-3</v>
      </c>
      <c r="K134">
        <f>WEEKDAY(A134,2)</f>
        <v>2</v>
      </c>
      <c r="L134">
        <f t="shared" si="23"/>
        <v>3</v>
      </c>
    </row>
    <row r="135" spans="1:12">
      <c r="A135" s="1">
        <v>42585</v>
      </c>
      <c r="B135">
        <v>34.06</v>
      </c>
      <c r="C135" s="29">
        <f t="shared" si="36"/>
        <v>8.5875037015101796E-3</v>
      </c>
      <c r="D135" s="30"/>
      <c r="E135">
        <v>34.116100000000003</v>
      </c>
      <c r="G135" s="29">
        <f t="shared" si="35"/>
        <v>-1.6443849091778429E-3</v>
      </c>
      <c r="H135">
        <v>6168.51</v>
      </c>
      <c r="I135">
        <v>6198.39</v>
      </c>
      <c r="J135" s="29">
        <f>+I135/H135-1</f>
        <v>4.8439574548797548E-3</v>
      </c>
      <c r="K135">
        <f>WEEKDAY(A135,2)</f>
        <v>3</v>
      </c>
      <c r="L135">
        <f>K136</f>
        <v>4</v>
      </c>
    </row>
    <row r="136" spans="1:12">
      <c r="A136" s="1">
        <v>42586</v>
      </c>
      <c r="B136">
        <v>34.31</v>
      </c>
      <c r="C136" s="29">
        <f t="shared" si="36"/>
        <v>7.3399882560187812E-3</v>
      </c>
      <c r="D136" s="30">
        <f t="shared" si="33"/>
        <v>34.335380397651647</v>
      </c>
      <c r="E136">
        <v>34.311399999999999</v>
      </c>
      <c r="F136" s="29">
        <f t="shared" si="34"/>
        <v>-7.391908101120892E-4</v>
      </c>
      <c r="G136" s="29">
        <f t="shared" si="35"/>
        <v>-4.0802765261638285E-5</v>
      </c>
      <c r="H136">
        <v>6198.39</v>
      </c>
      <c r="I136">
        <v>6238.23</v>
      </c>
      <c r="J136" s="29">
        <f>+I136/H136-1</f>
        <v>6.4274755218691748E-3</v>
      </c>
      <c r="K136">
        <f>WEEKDAY(A136,2)</f>
        <v>4</v>
      </c>
      <c r="L136">
        <f>K137</f>
        <v>5</v>
      </c>
    </row>
    <row r="137" spans="1:12">
      <c r="A137" s="1">
        <v>42587</v>
      </c>
      <c r="B137">
        <v>34.08</v>
      </c>
      <c r="C137" s="29">
        <f t="shared" ref="C137:C157" si="37">B137/B136-1</f>
        <v>-6.7035849606530418E-3</v>
      </c>
      <c r="D137" s="30"/>
      <c r="E137">
        <v>34.025599999999997</v>
      </c>
      <c r="G137" s="29">
        <f t="shared" si="35"/>
        <v>1.598796200507957E-3</v>
      </c>
      <c r="H137">
        <v>6238.23</v>
      </c>
      <c r="I137">
        <v>6203.29</v>
      </c>
      <c r="J137" s="29">
        <f>+I137/H137-1</f>
        <v>-5.6009477047174183E-3</v>
      </c>
      <c r="K137">
        <f>WEEKDAY(A137,2)</f>
        <v>5</v>
      </c>
      <c r="L137">
        <f>K138</f>
        <v>1</v>
      </c>
    </row>
    <row r="138" spans="1:12">
      <c r="A138" s="1">
        <v>42590</v>
      </c>
      <c r="B138">
        <v>34.380000000000003</v>
      </c>
      <c r="C138" s="29">
        <f t="shared" si="37"/>
        <v>8.8028169014084945E-3</v>
      </c>
      <c r="D138" s="30">
        <f>+E137*(1+J138)</f>
        <v>34.505380766657687</v>
      </c>
      <c r="E138">
        <v>34.502600000000001</v>
      </c>
      <c r="F138" s="29">
        <f t="shared" si="34"/>
        <v>-3.6336583997020888E-3</v>
      </c>
      <c r="G138" s="29">
        <f t="shared" si="35"/>
        <v>-3.5533553993032374E-3</v>
      </c>
      <c r="H138">
        <v>6203.29</v>
      </c>
      <c r="I138">
        <v>6290.76</v>
      </c>
      <c r="J138" s="29">
        <f>+I138/H138-1</f>
        <v>1.4100582110460724E-2</v>
      </c>
      <c r="K138">
        <f>WEEKDAY(A138,2)</f>
        <v>1</v>
      </c>
      <c r="L138">
        <f>K139</f>
        <v>2</v>
      </c>
    </row>
    <row r="139" spans="1:12">
      <c r="A139" s="1">
        <v>42591</v>
      </c>
      <c r="B139">
        <v>34.75</v>
      </c>
      <c r="C139" s="29">
        <f t="shared" si="37"/>
        <v>1.0762070971495064E-2</v>
      </c>
      <c r="D139" s="30">
        <f>+E138*(1+J139)</f>
        <v>34.781165237586556</v>
      </c>
      <c r="E139">
        <v>34.8324</v>
      </c>
      <c r="F139" s="29">
        <f>+B139/D139-1</f>
        <v>-8.9603776566049564E-4</v>
      </c>
      <c r="G139" s="29">
        <f t="shared" si="35"/>
        <v>-2.3656136240971515E-3</v>
      </c>
      <c r="H139">
        <v>6290.76</v>
      </c>
      <c r="I139">
        <v>6341.55</v>
      </c>
      <c r="J139" s="29">
        <f t="shared" ref="J139:J160" si="38">+I139/H139-1</f>
        <v>8.0737462564142159E-3</v>
      </c>
      <c r="K139">
        <f t="shared" ref="K139:K141" si="39">WEEKDAY(A139,2)</f>
        <v>2</v>
      </c>
      <c r="L139">
        <f t="shared" ref="L139:L141" si="40">K140</f>
        <v>3</v>
      </c>
    </row>
    <row r="140" spans="1:12">
      <c r="A140" s="1">
        <v>42592</v>
      </c>
      <c r="B140">
        <v>34.630000000000003</v>
      </c>
      <c r="C140" s="29">
        <f t="shared" si="37"/>
        <v>-3.4532374100718632E-3</v>
      </c>
      <c r="D140" s="30">
        <f>+E139*(1+J140)</f>
        <v>34.704529326111128</v>
      </c>
      <c r="E140">
        <v>34.792499999999997</v>
      </c>
      <c r="F140" s="29">
        <f>+B140/D140-1</f>
        <v>-2.1475388820516583E-3</v>
      </c>
      <c r="G140" s="29">
        <f t="shared" si="35"/>
        <v>-4.670546813249854E-3</v>
      </c>
      <c r="H140">
        <v>6341.55</v>
      </c>
      <c r="I140">
        <v>6318.27</v>
      </c>
      <c r="J140" s="29">
        <f t="shared" si="38"/>
        <v>-3.6710267994417567E-3</v>
      </c>
      <c r="K140">
        <f t="shared" si="39"/>
        <v>3</v>
      </c>
      <c r="L140">
        <f t="shared" si="40"/>
        <v>4</v>
      </c>
    </row>
    <row r="141" spans="1:12">
      <c r="A141" s="1">
        <v>42593</v>
      </c>
      <c r="B141">
        <v>34.18</v>
      </c>
      <c r="C141" s="29">
        <f t="shared" si="37"/>
        <v>-1.2994513427664001E-2</v>
      </c>
      <c r="D141" s="30">
        <f>+E140*(1+J141)</f>
        <v>34.286108487766427</v>
      </c>
      <c r="F141" s="29">
        <f>+B141/D141-1</f>
        <v>-3.0947953105930903E-3</v>
      </c>
      <c r="G141" s="29"/>
      <c r="H141">
        <v>6318.27</v>
      </c>
      <c r="I141">
        <v>6226.31</v>
      </c>
      <c r="J141" s="29">
        <f t="shared" si="38"/>
        <v>-1.4554617007503601E-2</v>
      </c>
      <c r="K141">
        <f t="shared" si="39"/>
        <v>4</v>
      </c>
      <c r="L141">
        <f t="shared" si="40"/>
        <v>5</v>
      </c>
    </row>
    <row r="142" spans="1:12">
      <c r="A142" s="1">
        <v>42594</v>
      </c>
      <c r="B142">
        <v>34.67</v>
      </c>
      <c r="C142" s="29">
        <f t="shared" si="37"/>
        <v>1.4335868929198359E-2</v>
      </c>
      <c r="D142" s="30"/>
      <c r="E142">
        <v>34.630800000000001</v>
      </c>
      <c r="F142" s="29"/>
      <c r="G142" s="29">
        <f t="shared" si="35"/>
        <v>1.1319403536735884E-3</v>
      </c>
      <c r="H142">
        <v>6226.31</v>
      </c>
      <c r="I142">
        <v>6299.09</v>
      </c>
      <c r="J142" s="29">
        <f t="shared" si="38"/>
        <v>1.168910638885623E-2</v>
      </c>
      <c r="K142">
        <f t="shared" ref="K142" si="41">WEEKDAY(A142,2)</f>
        <v>5</v>
      </c>
      <c r="L142">
        <f t="shared" ref="L142" si="42">K143</f>
        <v>1</v>
      </c>
    </row>
    <row r="143" spans="1:12">
      <c r="A143" s="1">
        <v>42597</v>
      </c>
      <c r="B143">
        <v>35.76</v>
      </c>
      <c r="C143" s="29">
        <f t="shared" si="37"/>
        <v>3.1439284684164903E-2</v>
      </c>
      <c r="D143" s="30">
        <f>+E142*(1+J143)</f>
        <v>35.419396757944398</v>
      </c>
      <c r="E143">
        <v>35.473399999999998</v>
      </c>
      <c r="F143" s="29">
        <f>+B143/D143-1</f>
        <v>9.6162914457091908E-3</v>
      </c>
      <c r="G143" s="29">
        <f t="shared" si="35"/>
        <v>8.0792932168893827E-3</v>
      </c>
      <c r="H143">
        <v>6299.09</v>
      </c>
      <c r="I143">
        <v>6442.53</v>
      </c>
      <c r="J143" s="29">
        <f t="shared" si="38"/>
        <v>2.277154319115926E-2</v>
      </c>
      <c r="K143">
        <f t="shared" ref="K143" si="43">WEEKDAY(A143,2)</f>
        <v>1</v>
      </c>
      <c r="L143">
        <f t="shared" ref="L143" si="44">K144</f>
        <v>2</v>
      </c>
    </row>
    <row r="144" spans="1:12">
      <c r="A144" s="1">
        <v>42598</v>
      </c>
      <c r="B144">
        <v>35.92</v>
      </c>
      <c r="C144" s="29">
        <f t="shared" si="37"/>
        <v>4.4742729306488371E-3</v>
      </c>
      <c r="D144" s="30">
        <f>+E143*(1+J144)</f>
        <v>35.618541555258567</v>
      </c>
      <c r="F144" s="29">
        <f>+B144/D144-1</f>
        <v>8.4635257811933595E-3</v>
      </c>
      <c r="G144" s="29"/>
      <c r="H144">
        <v>6442.53</v>
      </c>
      <c r="I144">
        <v>6468.89</v>
      </c>
      <c r="J144" s="29">
        <f t="shared" si="38"/>
        <v>4.0915603031728143E-3</v>
      </c>
      <c r="K144">
        <f t="shared" ref="K144" si="45">WEEKDAY(A144,2)</f>
        <v>2</v>
      </c>
      <c r="L144">
        <f t="shared" ref="L144" si="46">K145</f>
        <v>3</v>
      </c>
    </row>
    <row r="145" spans="1:12">
      <c r="A145" s="1">
        <v>42599</v>
      </c>
      <c r="B145">
        <v>35.75</v>
      </c>
      <c r="C145" s="29">
        <f t="shared" si="37"/>
        <v>-4.732739420935439E-3</v>
      </c>
      <c r="D145" s="30"/>
      <c r="E145">
        <v>35.7821</v>
      </c>
      <c r="G145" s="29">
        <f t="shared" si="35"/>
        <v>-8.9709659298919942E-4</v>
      </c>
      <c r="H145">
        <v>6468.89</v>
      </c>
      <c r="I145">
        <v>6488.36</v>
      </c>
      <c r="J145" s="29">
        <f t="shared" si="38"/>
        <v>3.0097899330487898E-3</v>
      </c>
      <c r="K145">
        <f t="shared" ref="K145" si="47">WEEKDAY(A145,2)</f>
        <v>3</v>
      </c>
      <c r="L145">
        <f t="shared" ref="L145" si="48">K146</f>
        <v>4</v>
      </c>
    </row>
    <row r="146" spans="1:12">
      <c r="A146" s="1">
        <v>42600</v>
      </c>
      <c r="B146">
        <v>35.81</v>
      </c>
      <c r="C146" s="29">
        <f t="shared" si="37"/>
        <v>1.6783216783218258E-3</v>
      </c>
      <c r="D146" s="30">
        <f t="shared" ref="D146:D157" si="49">+E145*(1+J146)</f>
        <v>35.793405369153376</v>
      </c>
      <c r="E146">
        <v>35.810499999999998</v>
      </c>
      <c r="F146" s="29">
        <f t="shared" ref="F146:F157" si="50">+B146/D146-1</f>
        <v>4.6362257727294853E-4</v>
      </c>
      <c r="G146" s="29">
        <f t="shared" si="35"/>
        <v>-1.3962385333798899E-5</v>
      </c>
      <c r="H146">
        <v>6488.36</v>
      </c>
      <c r="I146">
        <v>6490.41</v>
      </c>
      <c r="J146" s="29">
        <f t="shared" si="38"/>
        <v>3.1595040965659571E-4</v>
      </c>
      <c r="K146">
        <f t="shared" ref="K146" si="51">WEEKDAY(A146,2)</f>
        <v>4</v>
      </c>
      <c r="L146">
        <f t="shared" ref="L146" si="52">K147</f>
        <v>5</v>
      </c>
    </row>
    <row r="147" spans="1:12">
      <c r="A147" s="1">
        <v>42601</v>
      </c>
      <c r="B147">
        <v>35.619999999999997</v>
      </c>
      <c r="C147" s="29">
        <f t="shared" si="37"/>
        <v>-5.3057805082380449E-3</v>
      </c>
      <c r="D147" s="30">
        <f t="shared" si="49"/>
        <v>35.860929475179532</v>
      </c>
      <c r="E147">
        <v>35.7361</v>
      </c>
      <c r="F147" s="29">
        <f t="shared" si="50"/>
        <v>-6.7184392235647428E-3</v>
      </c>
      <c r="G147" s="29">
        <f t="shared" si="35"/>
        <v>-3.2488156234172783E-3</v>
      </c>
      <c r="H147">
        <v>6490.41</v>
      </c>
      <c r="I147">
        <v>6499.55</v>
      </c>
      <c r="J147" s="29">
        <f t="shared" si="38"/>
        <v>1.4082315292871517E-3</v>
      </c>
      <c r="K147">
        <f t="shared" ref="K147" si="53">WEEKDAY(A147,2)</f>
        <v>5</v>
      </c>
      <c r="L147">
        <f t="shared" ref="L147" si="54">K148</f>
        <v>1</v>
      </c>
    </row>
    <row r="148" spans="1:12">
      <c r="A148" s="1">
        <v>42604</v>
      </c>
      <c r="B148">
        <v>35.369999999999997</v>
      </c>
      <c r="C148" s="29">
        <f t="shared" si="37"/>
        <v>-7.0185289163391396E-3</v>
      </c>
      <c r="D148" s="30">
        <f t="shared" si="49"/>
        <v>35.300639218869001</v>
      </c>
      <c r="E148">
        <v>35.250799999999998</v>
      </c>
      <c r="F148" s="29">
        <f t="shared" si="50"/>
        <v>1.9648590695751089E-3</v>
      </c>
      <c r="G148" s="29">
        <f t="shared" si="35"/>
        <v>3.3814835407990351E-3</v>
      </c>
      <c r="H148">
        <v>6499.55</v>
      </c>
      <c r="I148">
        <v>6420.35</v>
      </c>
      <c r="J148" s="29">
        <f t="shared" si="38"/>
        <v>-1.2185458993314913E-2</v>
      </c>
      <c r="K148">
        <f t="shared" ref="K148" si="55">WEEKDAY(A148,2)</f>
        <v>1</v>
      </c>
      <c r="L148">
        <f t="shared" ref="L148" si="56">K149</f>
        <v>2</v>
      </c>
    </row>
    <row r="149" spans="1:12">
      <c r="A149" s="1">
        <v>42605</v>
      </c>
      <c r="B149">
        <v>35.39</v>
      </c>
      <c r="C149" s="29">
        <f t="shared" si="37"/>
        <v>5.6545094713045252E-4</v>
      </c>
      <c r="D149" s="30">
        <f t="shared" si="49"/>
        <v>35.296645503749787</v>
      </c>
      <c r="E149">
        <v>35.274999999999999</v>
      </c>
      <c r="F149" s="29">
        <f t="shared" si="50"/>
        <v>2.6448546290409602E-3</v>
      </c>
      <c r="G149" s="29">
        <f t="shared" si="35"/>
        <v>3.2600992204110391E-3</v>
      </c>
      <c r="H149">
        <v>6420.35</v>
      </c>
      <c r="I149">
        <v>6428.7</v>
      </c>
      <c r="J149" s="29">
        <f t="shared" si="38"/>
        <v>1.300552150583556E-3</v>
      </c>
      <c r="K149">
        <f t="shared" ref="K149" si="57">WEEKDAY(A149,2)</f>
        <v>2</v>
      </c>
      <c r="L149">
        <f t="shared" ref="L149" si="58">K150</f>
        <v>3</v>
      </c>
    </row>
    <row r="150" spans="1:12">
      <c r="A150" s="1">
        <v>42606</v>
      </c>
      <c r="B150">
        <v>35.4</v>
      </c>
      <c r="C150" s="29">
        <f t="shared" si="37"/>
        <v>2.8256569652440611E-4</v>
      </c>
      <c r="D150" s="30">
        <f t="shared" si="49"/>
        <v>35.309898035372626</v>
      </c>
      <c r="E150">
        <v>35.274999999999999</v>
      </c>
      <c r="F150" s="29">
        <f t="shared" si="50"/>
        <v>2.5517480831327433E-3</v>
      </c>
      <c r="G150" s="29">
        <f t="shared" si="35"/>
        <v>3.5435861091424048E-3</v>
      </c>
      <c r="H150">
        <v>6428.7</v>
      </c>
      <c r="I150">
        <v>6435.06</v>
      </c>
      <c r="J150" s="29">
        <f t="shared" si="38"/>
        <v>9.8931354706244257E-4</v>
      </c>
      <c r="K150">
        <f t="shared" ref="K150" si="59">WEEKDAY(A150,2)</f>
        <v>3</v>
      </c>
      <c r="L150">
        <f t="shared" ref="L150" si="60">K151</f>
        <v>4</v>
      </c>
    </row>
    <row r="151" spans="1:12">
      <c r="A151" s="1">
        <v>42607</v>
      </c>
      <c r="B151">
        <v>35.03</v>
      </c>
      <c r="C151" s="29">
        <f t="shared" si="37"/>
        <v>-1.0451977401129908E-2</v>
      </c>
      <c r="D151" s="30">
        <f t="shared" si="49"/>
        <v>34.987266124946771</v>
      </c>
      <c r="F151" s="29">
        <f t="shared" si="50"/>
        <v>1.2214122389733184E-3</v>
      </c>
      <c r="G151" s="29"/>
      <c r="H151">
        <v>6435.06</v>
      </c>
      <c r="I151">
        <v>6382.57</v>
      </c>
      <c r="J151" s="29">
        <f t="shared" si="38"/>
        <v>-8.1568781021468251E-3</v>
      </c>
      <c r="K151">
        <f t="shared" ref="K151" si="61">WEEKDAY(A151,2)</f>
        <v>4</v>
      </c>
      <c r="L151">
        <f t="shared" ref="L151" si="62">K152</f>
        <v>5</v>
      </c>
    </row>
    <row r="152" spans="1:12">
      <c r="A152" s="1">
        <v>42608</v>
      </c>
      <c r="B152">
        <v>34.97</v>
      </c>
      <c r="C152" s="29">
        <f t="shared" si="37"/>
        <v>-1.7128175849272509E-3</v>
      </c>
      <c r="D152" s="30"/>
      <c r="E152">
        <v>35.0139</v>
      </c>
      <c r="G152" s="29">
        <f t="shared" si="35"/>
        <v>-1.2537877814239318E-3</v>
      </c>
      <c r="H152">
        <v>6382.57</v>
      </c>
      <c r="I152">
        <v>6410.73</v>
      </c>
      <c r="J152" s="29">
        <f t="shared" si="38"/>
        <v>4.4120158494149742E-3</v>
      </c>
      <c r="K152">
        <f t="shared" ref="K152" si="63">WEEKDAY(A152,2)</f>
        <v>5</v>
      </c>
      <c r="L152">
        <f t="shared" ref="L152" si="64">K153</f>
        <v>1</v>
      </c>
    </row>
    <row r="153" spans="1:12">
      <c r="A153" s="1">
        <v>42611</v>
      </c>
      <c r="B153">
        <v>35.299999999999997</v>
      </c>
      <c r="C153" s="29">
        <f t="shared" si="37"/>
        <v>9.4366599942807827E-3</v>
      </c>
      <c r="D153" s="30">
        <f t="shared" si="49"/>
        <v>35.105657650064813</v>
      </c>
      <c r="E153">
        <v>35.132399999999997</v>
      </c>
      <c r="F153" s="29">
        <f t="shared" si="50"/>
        <v>5.5359267691947878E-3</v>
      </c>
      <c r="G153" s="29">
        <f t="shared" si="35"/>
        <v>4.7705252131935438E-3</v>
      </c>
      <c r="H153">
        <v>6410.73</v>
      </c>
      <c r="I153">
        <v>6427.53</v>
      </c>
      <c r="J153" s="29">
        <f t="shared" si="38"/>
        <v>2.6206063895999332E-3</v>
      </c>
      <c r="K153">
        <f t="shared" ref="K153" si="65">WEEKDAY(A153,2)</f>
        <v>1</v>
      </c>
      <c r="L153">
        <f t="shared" ref="L153" si="66">K154</f>
        <v>2</v>
      </c>
    </row>
    <row r="154" spans="1:12">
      <c r="A154" s="1">
        <v>42612</v>
      </c>
      <c r="B154">
        <v>35.119999999999997</v>
      </c>
      <c r="C154" s="29">
        <f t="shared" si="37"/>
        <v>-5.0991501416430829E-3</v>
      </c>
      <c r="D154" s="30">
        <f t="shared" si="49"/>
        <v>35.122670652645731</v>
      </c>
      <c r="E154">
        <v>35.1083</v>
      </c>
      <c r="F154" s="29">
        <f t="shared" si="50"/>
        <v>-7.6037858058874974E-5</v>
      </c>
      <c r="G154" s="29">
        <f t="shared" si="35"/>
        <v>3.3325452955557111E-4</v>
      </c>
      <c r="H154">
        <v>6427.53</v>
      </c>
      <c r="I154">
        <v>6425.75</v>
      </c>
      <c r="J154" s="29">
        <f t="shared" si="38"/>
        <v>-2.769337521566495E-4</v>
      </c>
      <c r="K154">
        <f t="shared" ref="K154" si="67">WEEKDAY(A154,2)</f>
        <v>2</v>
      </c>
      <c r="L154">
        <f t="shared" ref="L154" si="68">K155</f>
        <v>3</v>
      </c>
    </row>
    <row r="155" spans="1:12">
      <c r="A155" s="1">
        <v>42613</v>
      </c>
      <c r="B155">
        <v>35.17</v>
      </c>
      <c r="C155" s="29">
        <f t="shared" si="37"/>
        <v>1.4236902050115408E-3</v>
      </c>
      <c r="D155" s="30">
        <f t="shared" si="49"/>
        <v>35.154522809477491</v>
      </c>
      <c r="E155">
        <v>35.166800000000002</v>
      </c>
      <c r="F155" s="29">
        <f t="shared" si="50"/>
        <v>4.4026171558031457E-4</v>
      </c>
      <c r="G155" s="29">
        <f t="shared" si="35"/>
        <v>9.0994915659114994E-5</v>
      </c>
      <c r="H155">
        <v>6425.75</v>
      </c>
      <c r="I155">
        <v>6434.21</v>
      </c>
      <c r="J155" s="29">
        <f t="shared" si="38"/>
        <v>1.3165778313815046E-3</v>
      </c>
      <c r="K155">
        <f t="shared" ref="K155" si="69">WEEKDAY(A155,2)</f>
        <v>3</v>
      </c>
      <c r="L155">
        <f t="shared" ref="L155" si="70">K156</f>
        <v>4</v>
      </c>
    </row>
    <row r="156" spans="1:12">
      <c r="A156" s="1">
        <v>42614</v>
      </c>
      <c r="B156">
        <v>34.93</v>
      </c>
      <c r="C156" s="29">
        <f t="shared" si="37"/>
        <v>-6.8239977253341522E-3</v>
      </c>
      <c r="D156" s="30">
        <f t="shared" si="49"/>
        <v>34.878599060956979</v>
      </c>
      <c r="E156" s="31">
        <v>34.880000000000003</v>
      </c>
      <c r="F156" s="29">
        <f t="shared" si="50"/>
        <v>1.4737099661941144E-3</v>
      </c>
      <c r="G156" s="29">
        <f t="shared" si="35"/>
        <v>1.4334862385321223E-3</v>
      </c>
      <c r="H156">
        <v>6434.21</v>
      </c>
      <c r="I156">
        <v>6381.48</v>
      </c>
      <c r="J156" s="29">
        <f t="shared" si="38"/>
        <v>-8.1952562940905693E-3</v>
      </c>
      <c r="K156">
        <f t="shared" ref="K156" si="71">WEEKDAY(A156,2)</f>
        <v>4</v>
      </c>
      <c r="L156">
        <f t="shared" ref="L156" si="72">K157</f>
        <v>5</v>
      </c>
    </row>
    <row r="157" spans="1:12">
      <c r="A157" s="1">
        <v>42615</v>
      </c>
      <c r="B157">
        <v>34.770000000000003</v>
      </c>
      <c r="C157" s="29">
        <f t="shared" si="37"/>
        <v>-4.5805897509303417E-3</v>
      </c>
      <c r="D157" s="38">
        <f t="shared" si="49"/>
        <v>34.745923516174933</v>
      </c>
      <c r="E157">
        <v>34.694000000000003</v>
      </c>
      <c r="F157" s="29">
        <f t="shared" si="50"/>
        <v>6.9292974221446535E-4</v>
      </c>
      <c r="G157" s="29">
        <f t="shared" ref="G157:G162" si="73">+B157/E157-1</f>
        <v>2.1905805038335835E-3</v>
      </c>
      <c r="H157">
        <v>6381.48</v>
      </c>
      <c r="I157">
        <v>6356.95</v>
      </c>
      <c r="J157" s="29">
        <f t="shared" si="38"/>
        <v>-3.8439358894801767E-3</v>
      </c>
      <c r="K157">
        <f t="shared" ref="K157" si="74">WEEKDAY(A157,2)</f>
        <v>5</v>
      </c>
      <c r="L157">
        <f t="shared" ref="L157" si="75">K158</f>
        <v>1</v>
      </c>
    </row>
    <row r="158" spans="1:12">
      <c r="A158" s="1">
        <v>42618</v>
      </c>
      <c r="B158">
        <v>34.770000000000003</v>
      </c>
      <c r="C158" s="29">
        <f t="shared" ref="C158:C162" si="76">B158/B157-1</f>
        <v>0</v>
      </c>
      <c r="D158" s="38">
        <f t="shared" ref="D158:D165" si="77">+E157*(1+J158)</f>
        <v>34.884144481237072</v>
      </c>
      <c r="E158">
        <v>34.694000000000003</v>
      </c>
      <c r="F158" s="29">
        <f t="shared" ref="F158" si="78">+B158/D158-1</f>
        <v>-3.2721020662686007E-3</v>
      </c>
      <c r="G158" s="29">
        <f t="shared" si="73"/>
        <v>2.1905805038335835E-3</v>
      </c>
      <c r="H158">
        <v>6356.95</v>
      </c>
      <c r="I158">
        <v>6391.79</v>
      </c>
      <c r="J158" s="29">
        <f t="shared" si="38"/>
        <v>5.4806157040718784E-3</v>
      </c>
      <c r="K158">
        <f t="shared" ref="K158" si="79">WEEKDAY(A158,2)</f>
        <v>1</v>
      </c>
      <c r="L158">
        <f t="shared" ref="L158" si="80">K159</f>
        <v>2</v>
      </c>
    </row>
    <row r="159" spans="1:12">
      <c r="A159" s="1">
        <v>42619</v>
      </c>
      <c r="B159">
        <v>35.61</v>
      </c>
      <c r="C159" s="29">
        <f t="shared" si="76"/>
        <v>2.4158757549611609E-2</v>
      </c>
      <c r="D159" s="38">
        <f t="shared" si="77"/>
        <v>35.243194970422998</v>
      </c>
      <c r="E159">
        <v>35.571599999999997</v>
      </c>
      <c r="F159" s="29">
        <f>+B159/D159-1</f>
        <v>1.0407825677690052E-2</v>
      </c>
      <c r="G159" s="29">
        <f t="shared" si="73"/>
        <v>1.079512869817556E-3</v>
      </c>
      <c r="H159">
        <v>6391.79</v>
      </c>
      <c r="I159">
        <v>6492.97</v>
      </c>
      <c r="J159" s="29">
        <f t="shared" si="38"/>
        <v>1.5829681513316318E-2</v>
      </c>
      <c r="K159">
        <f t="shared" ref="K159" si="81">WEEKDAY(A159,2)</f>
        <v>2</v>
      </c>
      <c r="L159">
        <f t="shared" ref="L159" si="82">K160</f>
        <v>3</v>
      </c>
    </row>
    <row r="160" spans="1:12">
      <c r="A160" s="1">
        <v>42620</v>
      </c>
      <c r="B160">
        <v>35.57</v>
      </c>
      <c r="C160" s="29">
        <f t="shared" si="76"/>
        <v>-1.1232799775343638E-3</v>
      </c>
      <c r="D160" s="38">
        <f t="shared" si="77"/>
        <v>35.578995946693105</v>
      </c>
      <c r="E160">
        <v>35.599899999999998</v>
      </c>
      <c r="F160" s="29">
        <f t="shared" ref="F160:F162" si="83">+B160/D160-1</f>
        <v>-2.5284431035055288E-4</v>
      </c>
      <c r="G160" s="29">
        <f t="shared" si="73"/>
        <v>-8.3988999969097922E-4</v>
      </c>
      <c r="H160">
        <v>6492.97</v>
      </c>
      <c r="I160">
        <v>6494.32</v>
      </c>
      <c r="J160" s="29">
        <f t="shared" si="38"/>
        <v>2.0791717811707855E-4</v>
      </c>
      <c r="K160">
        <f t="shared" ref="K160" si="84">WEEKDAY(A160,2)</f>
        <v>3</v>
      </c>
      <c r="L160">
        <f t="shared" ref="L160" si="85">K161</f>
        <v>4</v>
      </c>
    </row>
    <row r="161" spans="1:12">
      <c r="A161" s="1">
        <v>42621</v>
      </c>
      <c r="B161">
        <v>35.68</v>
      </c>
      <c r="C161" s="29">
        <f t="shared" si="76"/>
        <v>3.0924936744447518E-3</v>
      </c>
      <c r="D161" s="38">
        <f t="shared" si="77"/>
        <v>35.729596971199442</v>
      </c>
      <c r="E161">
        <v>35.729999999999997</v>
      </c>
      <c r="F161" s="29">
        <f t="shared" si="83"/>
        <v>-1.3881200854132247E-3</v>
      </c>
      <c r="G161" s="29">
        <f t="shared" si="73"/>
        <v>-1.3993842709206783E-3</v>
      </c>
      <c r="H161">
        <v>6494.32</v>
      </c>
      <c r="I161">
        <v>6517.98</v>
      </c>
      <c r="J161" s="29">
        <f t="shared" ref="J161" si="86">+I161/H161-1</f>
        <v>3.6431835819608072E-3</v>
      </c>
      <c r="K161">
        <f t="shared" ref="K161" si="87">WEEKDAY(A161,2)</f>
        <v>4</v>
      </c>
      <c r="L161">
        <f t="shared" ref="L161" si="88">K162</f>
        <v>5</v>
      </c>
    </row>
    <row r="162" spans="1:12">
      <c r="A162" s="1">
        <v>42622</v>
      </c>
      <c r="B162">
        <v>34.909999999999997</v>
      </c>
      <c r="C162" s="29">
        <f t="shared" si="76"/>
        <v>-2.1580717488789314E-2</v>
      </c>
      <c r="D162" s="38">
        <f t="shared" si="77"/>
        <v>35.472795835519598</v>
      </c>
      <c r="E162">
        <v>35.348500000000001</v>
      </c>
      <c r="F162" s="29">
        <f t="shared" si="83"/>
        <v>-1.5865561827412056E-2</v>
      </c>
      <c r="G162" s="29">
        <f t="shared" si="73"/>
        <v>-1.2405052548198792E-2</v>
      </c>
      <c r="H162">
        <v>6517.98</v>
      </c>
      <c r="I162">
        <v>6471.06</v>
      </c>
      <c r="J162" s="29">
        <f t="shared" ref="J162:J192" si="89">+I162/H162-1</f>
        <v>-7.198549243783936E-3</v>
      </c>
      <c r="K162">
        <f t="shared" ref="K162:K163" si="90">WEEKDAY(A162,2)</f>
        <v>5</v>
      </c>
      <c r="L162">
        <f t="shared" ref="L162:L163" si="91">K163</f>
        <v>1</v>
      </c>
    </row>
    <row r="163" spans="1:12">
      <c r="A163" s="1">
        <v>42625</v>
      </c>
      <c r="B163">
        <v>34.51</v>
      </c>
      <c r="C163" s="29">
        <f t="shared" ref="C163:C221" si="92">B163/B162-1</f>
        <v>-1.145803494700659E-2</v>
      </c>
      <c r="D163" s="38">
        <f t="shared" si="77"/>
        <v>34.368408968546113</v>
      </c>
      <c r="F163" s="29">
        <f t="shared" ref="F163" si="93">+B163/D163-1</f>
        <v>4.1198017511798746E-3</v>
      </c>
      <c r="G163" s="29"/>
      <c r="H163">
        <v>6471.06</v>
      </c>
      <c r="I163">
        <v>6291.64</v>
      </c>
      <c r="J163" s="29">
        <f t="shared" si="89"/>
        <v>-2.7726523938890968E-2</v>
      </c>
      <c r="K163">
        <f t="shared" si="90"/>
        <v>1</v>
      </c>
      <c r="L163">
        <f t="shared" si="91"/>
        <v>2</v>
      </c>
    </row>
    <row r="164" spans="1:12">
      <c r="A164" s="1">
        <v>42626</v>
      </c>
      <c r="B164">
        <v>34.119999999999997</v>
      </c>
      <c r="C164" s="29">
        <f t="shared" si="92"/>
        <v>-1.1301072152999136E-2</v>
      </c>
      <c r="D164" s="38"/>
      <c r="E164">
        <v>34.511400000000002</v>
      </c>
      <c r="G164" s="29">
        <f t="shared" ref="G164:G215" si="94">+B164/E164-1</f>
        <v>-1.1341180015878916E-2</v>
      </c>
      <c r="H164">
        <v>6291.64</v>
      </c>
      <c r="I164">
        <v>6320.03</v>
      </c>
      <c r="J164" s="29">
        <f t="shared" si="89"/>
        <v>4.512337005931677E-3</v>
      </c>
      <c r="K164">
        <f t="shared" ref="K164:K167" si="95">WEEKDAY(A164,2)</f>
        <v>2</v>
      </c>
      <c r="L164">
        <f t="shared" ref="L164:L167" si="96">K165</f>
        <v>3</v>
      </c>
    </row>
    <row r="165" spans="1:12">
      <c r="A165" s="1">
        <v>42627</v>
      </c>
      <c r="B165">
        <v>34.31</v>
      </c>
      <c r="C165" s="29">
        <f t="shared" si="92"/>
        <v>5.568581477139567E-3</v>
      </c>
      <c r="D165" s="38">
        <f t="shared" si="77"/>
        <v>34.282763060301932</v>
      </c>
      <c r="E165">
        <v>34.386400000000002</v>
      </c>
      <c r="F165" s="29">
        <f>+B165/D165-1</f>
        <v>7.9447912789776254E-4</v>
      </c>
      <c r="G165" s="29">
        <f t="shared" si="94"/>
        <v>-2.221808622013377E-3</v>
      </c>
      <c r="H165">
        <v>6320.03</v>
      </c>
      <c r="I165">
        <v>6278.16</v>
      </c>
      <c r="J165" s="29">
        <f t="shared" si="89"/>
        <v>-6.6249685523644963E-3</v>
      </c>
      <c r="K165">
        <f t="shared" si="95"/>
        <v>3</v>
      </c>
      <c r="L165">
        <f t="shared" si="96"/>
        <v>4</v>
      </c>
    </row>
    <row r="166" spans="1:12">
      <c r="A166" s="1">
        <v>42628</v>
      </c>
      <c r="B166">
        <v>34.56</v>
      </c>
      <c r="C166" s="29">
        <f t="shared" si="92"/>
        <v>7.28650539201392E-3</v>
      </c>
      <c r="D166" s="30">
        <f>+E165*(1+J166)</f>
        <v>34.386400000000002</v>
      </c>
      <c r="E166">
        <v>34.482599999999998</v>
      </c>
      <c r="F166" s="29">
        <f>+B166/D166-1</f>
        <v>5.0485075494963727E-3</v>
      </c>
      <c r="G166" s="29">
        <f t="shared" si="94"/>
        <v>2.2446103252076188E-3</v>
      </c>
      <c r="H166">
        <v>6278.16</v>
      </c>
      <c r="I166">
        <v>6278.16</v>
      </c>
      <c r="J166" s="29">
        <f t="shared" si="89"/>
        <v>0</v>
      </c>
      <c r="K166">
        <f t="shared" si="95"/>
        <v>4</v>
      </c>
      <c r="L166">
        <f t="shared" si="96"/>
        <v>5</v>
      </c>
    </row>
    <row r="167" spans="1:12">
      <c r="A167" s="1">
        <v>42629</v>
      </c>
      <c r="B167">
        <v>34.520000000000003</v>
      </c>
      <c r="C167" s="29">
        <f t="shared" si="92"/>
        <v>-1.1574074074073293E-3</v>
      </c>
      <c r="D167" s="30">
        <f>+E166*(1+J167)</f>
        <v>34.482599999999998</v>
      </c>
      <c r="E167">
        <v>34.450600000000001</v>
      </c>
      <c r="F167" s="29">
        <f>+B167/D167-1</f>
        <v>1.0846049891830578E-3</v>
      </c>
      <c r="G167" s="29">
        <f t="shared" si="94"/>
        <v>2.0144787028382183E-3</v>
      </c>
      <c r="H167">
        <v>6278.16</v>
      </c>
      <c r="I167">
        <v>6278.16</v>
      </c>
      <c r="J167" s="29">
        <f t="shared" si="89"/>
        <v>0</v>
      </c>
      <c r="K167">
        <f t="shared" si="95"/>
        <v>5</v>
      </c>
      <c r="L167">
        <f t="shared" si="96"/>
        <v>1</v>
      </c>
    </row>
    <row r="168" spans="1:12">
      <c r="A168" s="1">
        <v>42632</v>
      </c>
      <c r="B168">
        <v>34.79</v>
      </c>
      <c r="C168" s="29">
        <f t="shared" si="92"/>
        <v>7.8215527230589554E-3</v>
      </c>
      <c r="D168" s="30">
        <f>+E167*(1+J168)</f>
        <v>34.812876305796607</v>
      </c>
      <c r="F168" s="29">
        <f>+B168/D168-1</f>
        <v>-6.5712196819533997E-4</v>
      </c>
      <c r="G168" s="29"/>
      <c r="H168">
        <v>6278.16</v>
      </c>
      <c r="I168">
        <v>6344.18</v>
      </c>
      <c r="J168" s="29">
        <f t="shared" si="89"/>
        <v>1.0515819921760539E-2</v>
      </c>
      <c r="K168">
        <f t="shared" ref="K168" si="97">WEEKDAY(A168,2)</f>
        <v>1</v>
      </c>
      <c r="L168">
        <f t="shared" ref="L168" si="98">K169</f>
        <v>2</v>
      </c>
    </row>
    <row r="169" spans="1:12">
      <c r="A169" s="1">
        <v>42633</v>
      </c>
      <c r="B169">
        <v>34.619999999999997</v>
      </c>
      <c r="C169" s="29">
        <f t="shared" si="92"/>
        <v>-4.8864616269043148E-3</v>
      </c>
      <c r="D169" s="30"/>
      <c r="E169">
        <v>34.6723</v>
      </c>
      <c r="F169" s="29"/>
      <c r="G169" s="29">
        <f t="shared" si="94"/>
        <v>-1.5084087297353443E-3</v>
      </c>
      <c r="H169">
        <v>6344.18</v>
      </c>
      <c r="I169">
        <v>6342.03</v>
      </c>
      <c r="J169" s="29">
        <f t="shared" si="89"/>
        <v>-3.3889328486902404E-4</v>
      </c>
      <c r="K169">
        <f t="shared" ref="K169" si="99">WEEKDAY(A169,2)</f>
        <v>2</v>
      </c>
      <c r="L169">
        <f t="shared" ref="L169" si="100">K170</f>
        <v>3</v>
      </c>
    </row>
    <row r="170" spans="1:12">
      <c r="A170" s="1">
        <v>42634</v>
      </c>
      <c r="B170">
        <v>34.950000000000003</v>
      </c>
      <c r="C170" s="29">
        <f t="shared" si="92"/>
        <v>9.5320623916812508E-3</v>
      </c>
      <c r="D170" s="30">
        <f t="shared" ref="D170:D218" si="101">+E169*(1+J170)</f>
        <v>34.681703354446448</v>
      </c>
      <c r="E170">
        <v>34.752899999999997</v>
      </c>
      <c r="F170" s="29">
        <f t="shared" ref="F170:F215" si="102">+B170/D170-1</f>
        <v>7.7359708319850728E-3</v>
      </c>
      <c r="G170" s="29">
        <f t="shared" si="94"/>
        <v>5.6714691435824083E-3</v>
      </c>
      <c r="H170">
        <v>6342.03</v>
      </c>
      <c r="I170">
        <v>6343.75</v>
      </c>
      <c r="J170" s="29">
        <f t="shared" si="89"/>
        <v>2.7120653796974814E-4</v>
      </c>
      <c r="K170">
        <f t="shared" ref="K170" si="103">WEEKDAY(A170,2)</f>
        <v>3</v>
      </c>
      <c r="L170">
        <f t="shared" ref="L170" si="104">K171</f>
        <v>4</v>
      </c>
    </row>
    <row r="171" spans="1:12">
      <c r="A171" s="1">
        <v>42635</v>
      </c>
      <c r="B171">
        <v>34.979999999999997</v>
      </c>
      <c r="C171" s="29">
        <f t="shared" si="92"/>
        <v>8.5836909871228606E-4</v>
      </c>
      <c r="D171" s="30">
        <f t="shared" si="101"/>
        <v>34.98238555365517</v>
      </c>
      <c r="E171">
        <v>34.918300000000002</v>
      </c>
      <c r="F171" s="29">
        <f t="shared" si="102"/>
        <v>-6.8192995343774321E-5</v>
      </c>
      <c r="G171" s="29">
        <f t="shared" si="94"/>
        <v>1.7669817831909018E-3</v>
      </c>
      <c r="H171">
        <v>6343.75</v>
      </c>
      <c r="I171">
        <v>6385.64</v>
      </c>
      <c r="J171" s="29">
        <f t="shared" si="89"/>
        <v>6.6033497536945873E-3</v>
      </c>
      <c r="K171">
        <f t="shared" ref="K171" si="105">WEEKDAY(A171,2)</f>
        <v>4</v>
      </c>
      <c r="L171">
        <f t="shared" ref="L171" si="106">K172</f>
        <v>5</v>
      </c>
    </row>
    <row r="172" spans="1:12">
      <c r="A172" s="1">
        <v>42636</v>
      </c>
      <c r="B172">
        <v>34.72</v>
      </c>
      <c r="C172" s="29">
        <f t="shared" si="92"/>
        <v>-7.4328187535733781E-3</v>
      </c>
      <c r="D172" s="30">
        <f t="shared" si="101"/>
        <v>34.835948098232912</v>
      </c>
      <c r="E172">
        <v>34.842199999999998</v>
      </c>
      <c r="F172" s="29">
        <f t="shared" si="102"/>
        <v>-3.3284036910938841E-3</v>
      </c>
      <c r="G172" s="29">
        <f t="shared" si="94"/>
        <v>-3.5072412189816049E-3</v>
      </c>
      <c r="H172">
        <v>6385.64</v>
      </c>
      <c r="I172">
        <v>6370.58</v>
      </c>
      <c r="J172" s="29">
        <f t="shared" si="89"/>
        <v>-2.358416697464949E-3</v>
      </c>
      <c r="K172">
        <f t="shared" ref="K172" si="107">WEEKDAY(A172,2)</f>
        <v>5</v>
      </c>
      <c r="L172">
        <f t="shared" ref="L172" si="108">K173</f>
        <v>1</v>
      </c>
    </row>
    <row r="173" spans="1:12">
      <c r="A173" s="1">
        <v>42639</v>
      </c>
      <c r="B173">
        <v>33.9</v>
      </c>
      <c r="C173" s="29">
        <f t="shared" si="92"/>
        <v>-2.3617511520737322E-2</v>
      </c>
      <c r="D173" s="30">
        <f t="shared" si="101"/>
        <v>34.136340512794753</v>
      </c>
      <c r="E173">
        <v>34.090899999999998</v>
      </c>
      <c r="F173" s="29">
        <f t="shared" si="102"/>
        <v>-6.9234285000810969E-3</v>
      </c>
      <c r="G173" s="29">
        <f t="shared" si="94"/>
        <v>-5.5997348265959257E-3</v>
      </c>
      <c r="H173">
        <v>6370.58</v>
      </c>
      <c r="I173">
        <v>6241.52</v>
      </c>
      <c r="J173" s="29">
        <f t="shared" si="89"/>
        <v>-2.0258751950371745E-2</v>
      </c>
      <c r="K173">
        <f t="shared" ref="K173" si="109">WEEKDAY(A173,2)</f>
        <v>1</v>
      </c>
      <c r="L173">
        <f t="shared" ref="L173" si="110">K174</f>
        <v>2</v>
      </c>
    </row>
    <row r="174" spans="1:12">
      <c r="A174" s="1">
        <v>42640</v>
      </c>
      <c r="B174">
        <v>34.270000000000003</v>
      </c>
      <c r="C174" s="29">
        <f t="shared" si="92"/>
        <v>1.0914454277286323E-2</v>
      </c>
      <c r="D174" s="30">
        <f t="shared" si="101"/>
        <v>34.338818127475356</v>
      </c>
      <c r="E174">
        <v>34.342500000000001</v>
      </c>
      <c r="F174" s="29">
        <f t="shared" si="102"/>
        <v>-2.0040913236990532E-3</v>
      </c>
      <c r="G174" s="29">
        <f t="shared" si="94"/>
        <v>-2.1110868457450138E-3</v>
      </c>
      <c r="H174">
        <v>6241.52</v>
      </c>
      <c r="I174">
        <v>6286.91</v>
      </c>
      <c r="J174" s="29">
        <f t="shared" si="89"/>
        <v>7.2722670118816612E-3</v>
      </c>
      <c r="K174">
        <f t="shared" ref="K174" si="111">WEEKDAY(A174,2)</f>
        <v>2</v>
      </c>
      <c r="L174">
        <f t="shared" ref="L174" si="112">K175</f>
        <v>3</v>
      </c>
    </row>
    <row r="175" spans="1:12">
      <c r="A175" s="1">
        <v>42641</v>
      </c>
      <c r="B175">
        <v>34.39</v>
      </c>
      <c r="C175" s="29">
        <f t="shared" si="92"/>
        <v>3.5016049022467133E-3</v>
      </c>
      <c r="D175" s="30">
        <f t="shared" si="101"/>
        <v>34.311745897428146</v>
      </c>
      <c r="E175">
        <v>34.318199999999997</v>
      </c>
      <c r="F175" s="29">
        <f t="shared" si="102"/>
        <v>2.2806797067624895E-3</v>
      </c>
      <c r="G175" s="29">
        <f t="shared" si="94"/>
        <v>2.0921843220216285E-3</v>
      </c>
      <c r="H175">
        <v>6286.91</v>
      </c>
      <c r="I175">
        <v>6281.28</v>
      </c>
      <c r="J175" s="29">
        <f t="shared" si="89"/>
        <v>-8.9551146747768318E-4</v>
      </c>
      <c r="K175">
        <f t="shared" ref="K175" si="113">WEEKDAY(A175,2)</f>
        <v>3</v>
      </c>
      <c r="L175">
        <f t="shared" ref="L175" si="114">K176</f>
        <v>4</v>
      </c>
    </row>
    <row r="176" spans="1:12">
      <c r="A176" s="1">
        <v>42642</v>
      </c>
      <c r="B176">
        <v>34.32</v>
      </c>
      <c r="C176" s="29">
        <f t="shared" si="92"/>
        <v>-2.0354754289038102E-3</v>
      </c>
      <c r="D176" s="30">
        <f t="shared" si="101"/>
        <v>34.413867074545308</v>
      </c>
      <c r="E176">
        <v>34.482100000000003</v>
      </c>
      <c r="F176" s="29">
        <f t="shared" si="102"/>
        <v>-2.7275944996817403E-3</v>
      </c>
      <c r="G176" s="29">
        <f t="shared" si="94"/>
        <v>-4.7009897889049856E-3</v>
      </c>
      <c r="H176">
        <v>6281.28</v>
      </c>
      <c r="I176">
        <v>6298.79</v>
      </c>
      <c r="J176" s="29">
        <f t="shared" si="89"/>
        <v>2.7876483774007532E-3</v>
      </c>
      <c r="K176">
        <f t="shared" ref="K176" si="115">WEEKDAY(A176,2)</f>
        <v>4</v>
      </c>
      <c r="L176">
        <f t="shared" ref="L176" si="116">K177</f>
        <v>5</v>
      </c>
    </row>
    <row r="177" spans="1:12">
      <c r="A177" s="1">
        <v>42643</v>
      </c>
      <c r="B177">
        <v>34.69</v>
      </c>
      <c r="C177" s="29">
        <f t="shared" si="92"/>
        <v>1.0780885780885763E-2</v>
      </c>
      <c r="D177" s="30">
        <f t="shared" si="101"/>
        <v>34.642499938718395</v>
      </c>
      <c r="E177">
        <v>34.627200000000002</v>
      </c>
      <c r="F177" s="29">
        <f t="shared" si="102"/>
        <v>1.3711499275637085E-3</v>
      </c>
      <c r="G177" s="29">
        <f t="shared" si="94"/>
        <v>1.8136031790036977E-3</v>
      </c>
      <c r="H177">
        <v>6298.79</v>
      </c>
      <c r="I177">
        <v>6328.09</v>
      </c>
      <c r="J177" s="29">
        <f t="shared" si="89"/>
        <v>4.6516870700563651E-3</v>
      </c>
      <c r="K177">
        <f t="shared" ref="K177:K182" si="117">WEEKDAY(A177,2)</f>
        <v>5</v>
      </c>
      <c r="L177">
        <f t="shared" ref="L177:L182" si="118">K178</f>
        <v>1</v>
      </c>
    </row>
    <row r="178" spans="1:12">
      <c r="A178" s="1">
        <v>42646</v>
      </c>
      <c r="B178">
        <v>34.6</v>
      </c>
      <c r="C178" s="29">
        <f t="shared" si="92"/>
        <v>-2.5944076102621949E-3</v>
      </c>
      <c r="D178" s="30">
        <f t="shared" si="101"/>
        <v>34.627200000000002</v>
      </c>
      <c r="E178">
        <v>34.6004</v>
      </c>
      <c r="F178" s="29">
        <f t="shared" si="102"/>
        <v>-7.8550965714818677E-4</v>
      </c>
      <c r="G178" s="29">
        <f t="shared" si="94"/>
        <v>-1.1560559993517572E-5</v>
      </c>
      <c r="H178">
        <v>6328.09</v>
      </c>
      <c r="I178">
        <v>6328.09</v>
      </c>
      <c r="J178" s="29">
        <f t="shared" si="89"/>
        <v>0</v>
      </c>
      <c r="K178">
        <f t="shared" si="117"/>
        <v>1</v>
      </c>
      <c r="L178">
        <f t="shared" si="118"/>
        <v>2</v>
      </c>
    </row>
    <row r="179" spans="1:12">
      <c r="A179" s="1">
        <v>42647</v>
      </c>
      <c r="B179">
        <v>34.43</v>
      </c>
      <c r="C179" s="29">
        <f t="shared" si="92"/>
        <v>-4.9132947976878727E-3</v>
      </c>
      <c r="D179" s="30">
        <f t="shared" si="101"/>
        <v>34.6004</v>
      </c>
      <c r="E179">
        <v>34.519100000000002</v>
      </c>
      <c r="F179" s="29">
        <f t="shared" si="102"/>
        <v>-4.9247985572421493E-3</v>
      </c>
      <c r="G179" s="29">
        <f t="shared" si="94"/>
        <v>-2.5811796947198262E-3</v>
      </c>
      <c r="H179">
        <v>6328.09</v>
      </c>
      <c r="I179">
        <v>6328.09</v>
      </c>
      <c r="J179" s="29">
        <f t="shared" si="89"/>
        <v>0</v>
      </c>
      <c r="K179">
        <f t="shared" si="117"/>
        <v>2</v>
      </c>
      <c r="L179">
        <f t="shared" si="118"/>
        <v>3</v>
      </c>
    </row>
    <row r="180" spans="1:12">
      <c r="A180" s="1">
        <v>42648</v>
      </c>
      <c r="B180">
        <v>34.619999999999997</v>
      </c>
      <c r="C180" s="29">
        <f t="shared" si="92"/>
        <v>5.5184432181236698E-3</v>
      </c>
      <c r="D180" s="30">
        <f t="shared" si="101"/>
        <v>34.519100000000002</v>
      </c>
      <c r="E180">
        <v>34.490099999999998</v>
      </c>
      <c r="F180" s="29">
        <f t="shared" si="102"/>
        <v>2.9230194298228707E-3</v>
      </c>
      <c r="G180" s="29">
        <f t="shared" si="94"/>
        <v>3.7662981551227492E-3</v>
      </c>
      <c r="H180">
        <v>6328.09</v>
      </c>
      <c r="I180">
        <v>6328.09</v>
      </c>
      <c r="J180" s="29">
        <f t="shared" si="89"/>
        <v>0</v>
      </c>
      <c r="K180">
        <f t="shared" si="117"/>
        <v>3</v>
      </c>
      <c r="L180">
        <f t="shared" si="118"/>
        <v>4</v>
      </c>
    </row>
    <row r="181" spans="1:12">
      <c r="A181" s="1">
        <v>42649</v>
      </c>
      <c r="B181">
        <v>34.700000000000003</v>
      </c>
      <c r="C181" s="29">
        <f t="shared" si="92"/>
        <v>2.3108030040439598E-3</v>
      </c>
      <c r="D181" s="30">
        <f t="shared" si="101"/>
        <v>34.490099999999998</v>
      </c>
      <c r="E181">
        <v>34.444000000000003</v>
      </c>
      <c r="F181" s="29">
        <f t="shared" si="102"/>
        <v>6.0858043322578048E-3</v>
      </c>
      <c r="G181" s="29">
        <f t="shared" si="94"/>
        <v>7.4323539658576188E-3</v>
      </c>
      <c r="H181">
        <v>6328.09</v>
      </c>
      <c r="I181">
        <v>6328.09</v>
      </c>
      <c r="J181" s="29">
        <f t="shared" si="89"/>
        <v>0</v>
      </c>
      <c r="K181">
        <f t="shared" si="117"/>
        <v>4</v>
      </c>
      <c r="L181">
        <f t="shared" si="118"/>
        <v>5</v>
      </c>
    </row>
    <row r="182" spans="1:12">
      <c r="A182" s="1">
        <v>42650</v>
      </c>
      <c r="B182">
        <v>34.729999999999997</v>
      </c>
      <c r="C182" s="29">
        <f t="shared" si="92"/>
        <v>8.6455331412094161E-4</v>
      </c>
      <c r="D182" s="30">
        <f t="shared" si="101"/>
        <v>34.444000000000003</v>
      </c>
      <c r="E182">
        <v>34.444600000000001</v>
      </c>
      <c r="F182" s="29">
        <f t="shared" si="102"/>
        <v>8.3033329462314232E-3</v>
      </c>
      <c r="G182" s="29">
        <f t="shared" si="94"/>
        <v>8.2857690320106148E-3</v>
      </c>
      <c r="H182">
        <v>6328.09</v>
      </c>
      <c r="I182">
        <v>6328.09</v>
      </c>
      <c r="J182" s="29">
        <f t="shared" si="89"/>
        <v>0</v>
      </c>
      <c r="K182">
        <f t="shared" si="117"/>
        <v>5</v>
      </c>
      <c r="L182">
        <f t="shared" si="118"/>
        <v>1</v>
      </c>
    </row>
    <row r="183" spans="1:12">
      <c r="A183" s="1">
        <v>42653</v>
      </c>
      <c r="B183">
        <v>35.1</v>
      </c>
      <c r="C183" s="29">
        <f t="shared" si="92"/>
        <v>1.0653613590555944E-2</v>
      </c>
      <c r="D183" s="30">
        <f t="shared" si="101"/>
        <v>35.095598035742213</v>
      </c>
      <c r="E183">
        <v>35.070300000000003</v>
      </c>
      <c r="F183" s="29">
        <f t="shared" si="102"/>
        <v>1.2542781728086538E-4</v>
      </c>
      <c r="G183" s="29">
        <f t="shared" si="94"/>
        <v>8.4687042882425345E-4</v>
      </c>
      <c r="H183">
        <v>6328.09</v>
      </c>
      <c r="I183">
        <v>6447.69</v>
      </c>
      <c r="J183" s="29">
        <f t="shared" si="89"/>
        <v>1.8899857618965399E-2</v>
      </c>
      <c r="K183">
        <f t="shared" ref="K183" si="119">WEEKDAY(A183,2)</f>
        <v>1</v>
      </c>
      <c r="L183">
        <f t="shared" ref="L183" si="120">K184</f>
        <v>2</v>
      </c>
    </row>
    <row r="184" spans="1:12">
      <c r="A184" s="1">
        <v>42654</v>
      </c>
      <c r="B184">
        <v>35.01</v>
      </c>
      <c r="C184" s="29">
        <f t="shared" si="92"/>
        <v>-2.564102564102666E-3</v>
      </c>
      <c r="D184" s="30">
        <f t="shared" si="101"/>
        <v>35.281014755517099</v>
      </c>
      <c r="E184">
        <v>35.227400000000003</v>
      </c>
      <c r="F184" s="29">
        <f t="shared" si="102"/>
        <v>-7.6816031906996596E-3</v>
      </c>
      <c r="G184" s="29">
        <f t="shared" si="94"/>
        <v>-6.171332542282526E-3</v>
      </c>
      <c r="H184">
        <v>6447.69</v>
      </c>
      <c r="I184">
        <v>6486.43</v>
      </c>
      <c r="J184" s="29">
        <f t="shared" si="89"/>
        <v>6.0083533792723021E-3</v>
      </c>
      <c r="K184">
        <f t="shared" ref="K184" si="121">WEEKDAY(A184,2)</f>
        <v>2</v>
      </c>
      <c r="L184">
        <f t="shared" ref="L184" si="122">K185</f>
        <v>3</v>
      </c>
    </row>
    <row r="185" spans="1:12">
      <c r="A185" s="1">
        <v>42655</v>
      </c>
      <c r="B185">
        <v>35.11</v>
      </c>
      <c r="C185" s="29">
        <f t="shared" si="92"/>
        <v>2.8563267637817802E-3</v>
      </c>
      <c r="D185" s="30">
        <f t="shared" si="101"/>
        <v>35.207359838308591</v>
      </c>
      <c r="E185">
        <v>35.213299999999997</v>
      </c>
      <c r="F185" s="29">
        <f t="shared" si="102"/>
        <v>-2.765326305514515E-3</v>
      </c>
      <c r="G185" s="29">
        <f t="shared" si="94"/>
        <v>-2.9335506754549767E-3</v>
      </c>
      <c r="H185">
        <v>6486.43</v>
      </c>
      <c r="I185">
        <v>6482.74</v>
      </c>
      <c r="J185" s="29">
        <f t="shared" si="89"/>
        <v>-5.688799539963485E-4</v>
      </c>
      <c r="K185">
        <f t="shared" ref="K185" si="123">WEEKDAY(A185,2)</f>
        <v>3</v>
      </c>
      <c r="L185">
        <f t="shared" ref="L185" si="124">K186</f>
        <v>4</v>
      </c>
    </row>
    <row r="186" spans="1:12">
      <c r="A186" s="1">
        <v>42656</v>
      </c>
      <c r="B186">
        <v>35.090000000000003</v>
      </c>
      <c r="C186" s="29">
        <f t="shared" si="92"/>
        <v>-5.6963827969225278E-4</v>
      </c>
      <c r="D186" s="30">
        <f t="shared" si="101"/>
        <v>35.224652575762711</v>
      </c>
      <c r="E186">
        <v>35.1738</v>
      </c>
      <c r="F186" s="29">
        <f t="shared" si="102"/>
        <v>-3.8226800242554537E-3</v>
      </c>
      <c r="G186" s="29">
        <f t="shared" si="94"/>
        <v>-2.3824551228470714E-3</v>
      </c>
      <c r="H186">
        <v>6482.74</v>
      </c>
      <c r="I186">
        <v>6484.83</v>
      </c>
      <c r="J186" s="29">
        <f t="shared" si="89"/>
        <v>3.2239454304816562E-4</v>
      </c>
      <c r="K186">
        <f t="shared" ref="K186" si="125">WEEKDAY(A186,2)</f>
        <v>4</v>
      </c>
      <c r="L186">
        <f t="shared" ref="L186" si="126">K187</f>
        <v>5</v>
      </c>
    </row>
    <row r="187" spans="1:12">
      <c r="A187" s="1">
        <v>42657</v>
      </c>
      <c r="B187">
        <v>35.07</v>
      </c>
      <c r="C187" s="29">
        <f t="shared" si="92"/>
        <v>-5.6996295240818728E-4</v>
      </c>
      <c r="D187" s="30">
        <f t="shared" si="101"/>
        <v>35.090595645838057</v>
      </c>
      <c r="E187">
        <v>35.079099999999997</v>
      </c>
      <c r="F187" s="29">
        <f t="shared" si="102"/>
        <v>-5.8692779244684523E-4</v>
      </c>
      <c r="G187" s="29">
        <f t="shared" si="94"/>
        <v>-2.5941372498139437E-4</v>
      </c>
      <c r="H187">
        <v>6484.83</v>
      </c>
      <c r="I187">
        <v>6469.49</v>
      </c>
      <c r="J187" s="29">
        <f t="shared" si="89"/>
        <v>-2.3655207615311813E-3</v>
      </c>
      <c r="K187">
        <f t="shared" ref="K187" si="127">WEEKDAY(A187,2)</f>
        <v>5</v>
      </c>
      <c r="L187">
        <f t="shared" ref="L187" si="128">K188</f>
        <v>1</v>
      </c>
    </row>
    <row r="188" spans="1:12">
      <c r="A188" s="1">
        <v>42660</v>
      </c>
      <c r="B188">
        <v>34.58</v>
      </c>
      <c r="C188" s="29">
        <f t="shared" si="92"/>
        <v>-1.3972055888223589E-2</v>
      </c>
      <c r="D188" s="30">
        <f t="shared" si="101"/>
        <v>34.773611237516398</v>
      </c>
      <c r="E188">
        <v>34.712600000000002</v>
      </c>
      <c r="F188" s="29">
        <f t="shared" si="102"/>
        <v>-5.5677633304739294E-3</v>
      </c>
      <c r="G188" s="29">
        <f t="shared" si="94"/>
        <v>-3.8199385813797448E-3</v>
      </c>
      <c r="H188">
        <v>6469.49</v>
      </c>
      <c r="I188">
        <v>6413.15</v>
      </c>
      <c r="J188" s="29">
        <f t="shared" si="89"/>
        <v>-8.7085689907551167E-3</v>
      </c>
      <c r="K188">
        <f t="shared" ref="K188" si="129">WEEKDAY(A188,2)</f>
        <v>1</v>
      </c>
      <c r="L188">
        <f t="shared" ref="L188" si="130">K189</f>
        <v>2</v>
      </c>
    </row>
    <row r="189" spans="1:12">
      <c r="A189" s="1">
        <v>42661</v>
      </c>
      <c r="B189">
        <v>35.29</v>
      </c>
      <c r="C189" s="29">
        <f t="shared" si="92"/>
        <v>2.0532099479467991E-2</v>
      </c>
      <c r="D189" s="30">
        <f t="shared" si="101"/>
        <v>35.232924994425524</v>
      </c>
      <c r="E189">
        <v>35.272100000000002</v>
      </c>
      <c r="F189" s="29">
        <f t="shared" si="102"/>
        <v>1.6199337858979757E-3</v>
      </c>
      <c r="G189" s="29">
        <f t="shared" si="94"/>
        <v>5.0748325163496588E-4</v>
      </c>
      <c r="H189">
        <v>6413.15</v>
      </c>
      <c r="I189">
        <v>6509.28</v>
      </c>
      <c r="J189" s="29">
        <f t="shared" si="89"/>
        <v>1.498951373350077E-2</v>
      </c>
      <c r="K189">
        <f t="shared" ref="K189" si="131">WEEKDAY(A189,2)</f>
        <v>2</v>
      </c>
      <c r="L189">
        <f t="shared" ref="L189" si="132">K190</f>
        <v>3</v>
      </c>
    </row>
    <row r="190" spans="1:12">
      <c r="A190" s="1">
        <v>42662</v>
      </c>
      <c r="B190">
        <v>35.22</v>
      </c>
      <c r="C190" s="29">
        <f t="shared" si="92"/>
        <v>-1.9835647492207897E-3</v>
      </c>
      <c r="D190" s="30">
        <f t="shared" si="101"/>
        <v>35.196129256384737</v>
      </c>
      <c r="E190">
        <v>35.201300000000003</v>
      </c>
      <c r="F190" s="29">
        <f t="shared" si="102"/>
        <v>6.7822070550360714E-4</v>
      </c>
      <c r="G190" s="29">
        <f t="shared" si="94"/>
        <v>5.3123038069613493E-4</v>
      </c>
      <c r="H190">
        <v>6509.28</v>
      </c>
      <c r="I190">
        <v>6495.26</v>
      </c>
      <c r="J190" s="29">
        <f t="shared" si="89"/>
        <v>-2.1538480446376962E-3</v>
      </c>
      <c r="K190">
        <f t="shared" ref="K190" si="133">WEEKDAY(A190,2)</f>
        <v>3</v>
      </c>
      <c r="L190">
        <f t="shared" ref="L190" si="134">K191</f>
        <v>4</v>
      </c>
    </row>
    <row r="191" spans="1:12">
      <c r="A191" s="1">
        <v>42663</v>
      </c>
      <c r="B191">
        <v>35.06</v>
      </c>
      <c r="C191" s="29">
        <f t="shared" si="92"/>
        <v>-4.5428733674047761E-3</v>
      </c>
      <c r="D191" s="30">
        <f t="shared" si="101"/>
        <v>35.217450219390756</v>
      </c>
      <c r="E191">
        <v>35.178600000000003</v>
      </c>
      <c r="F191" s="29">
        <f t="shared" si="102"/>
        <v>-4.4708012195630031E-3</v>
      </c>
      <c r="G191" s="29">
        <f t="shared" si="94"/>
        <v>-3.3713678202088593E-3</v>
      </c>
      <c r="H191">
        <v>6495.26</v>
      </c>
      <c r="I191">
        <v>6498.24</v>
      </c>
      <c r="J191" s="29">
        <f t="shared" si="89"/>
        <v>4.587961066992996E-4</v>
      </c>
      <c r="K191">
        <f t="shared" ref="K191" si="135">WEEKDAY(A191,2)</f>
        <v>4</v>
      </c>
      <c r="L191">
        <f t="shared" ref="L191" si="136">K192</f>
        <v>5</v>
      </c>
    </row>
    <row r="192" spans="1:12">
      <c r="A192" s="1">
        <v>42664</v>
      </c>
      <c r="B192">
        <v>34.9</v>
      </c>
      <c r="C192" s="29">
        <f t="shared" si="92"/>
        <v>-4.5636052481461409E-3</v>
      </c>
      <c r="D192" s="30">
        <f t="shared" si="101"/>
        <v>35.054304705274049</v>
      </c>
      <c r="E192">
        <v>34.942300000000003</v>
      </c>
      <c r="F192" s="29">
        <f t="shared" si="102"/>
        <v>-4.4018760768869125E-3</v>
      </c>
      <c r="G192" s="29">
        <f t="shared" si="94"/>
        <v>-1.2105671349625924E-3</v>
      </c>
      <c r="H192">
        <v>6498.24</v>
      </c>
      <c r="I192">
        <v>6475.28</v>
      </c>
      <c r="J192" s="29">
        <f t="shared" si="89"/>
        <v>-3.5332643915890749E-3</v>
      </c>
      <c r="K192">
        <f t="shared" ref="K192" si="137">WEEKDAY(A192,2)</f>
        <v>5</v>
      </c>
      <c r="L192">
        <f t="shared" ref="L192" si="138">K193</f>
        <v>1</v>
      </c>
    </row>
    <row r="193" spans="1:12">
      <c r="A193" s="1">
        <v>42667</v>
      </c>
      <c r="B193">
        <v>35.229999999999997</v>
      </c>
      <c r="C193" s="29">
        <f t="shared" si="92"/>
        <v>9.4555873925501466E-3</v>
      </c>
      <c r="D193" s="30">
        <f t="shared" si="101"/>
        <v>35.288632021781304</v>
      </c>
      <c r="E193">
        <v>35.238100000000003</v>
      </c>
      <c r="F193" s="29">
        <f t="shared" si="102"/>
        <v>-1.6614988573406819E-3</v>
      </c>
      <c r="G193" s="29">
        <f t="shared" si="94"/>
        <v>-2.2986483380227352E-4</v>
      </c>
      <c r="H193">
        <v>6475.28</v>
      </c>
      <c r="I193">
        <v>6539.46</v>
      </c>
      <c r="J193" s="29">
        <f t="shared" ref="J193:J220" si="139">+I193/H193-1</f>
        <v>9.911540504812244E-3</v>
      </c>
      <c r="K193">
        <f t="shared" ref="K193:K194" si="140">WEEKDAY(A193,2)</f>
        <v>1</v>
      </c>
      <c r="L193">
        <f t="shared" ref="L193:L194" si="141">K194</f>
        <v>2</v>
      </c>
    </row>
    <row r="194" spans="1:12">
      <c r="A194" s="1">
        <v>42668</v>
      </c>
      <c r="B194">
        <v>35.159999999999997</v>
      </c>
      <c r="C194" s="29">
        <f t="shared" si="92"/>
        <v>-1.9869429463525989E-3</v>
      </c>
      <c r="D194" s="30">
        <f t="shared" si="101"/>
        <v>35.36683206793834</v>
      </c>
      <c r="E194">
        <v>35.402299999999997</v>
      </c>
      <c r="F194" s="29">
        <f t="shared" si="102"/>
        <v>-5.8481932320380015E-3</v>
      </c>
      <c r="G194" s="29">
        <f t="shared" si="94"/>
        <v>-6.8441880894744012E-3</v>
      </c>
      <c r="H194">
        <v>6539.46</v>
      </c>
      <c r="I194">
        <v>6563.35</v>
      </c>
      <c r="J194" s="29">
        <f t="shared" si="139"/>
        <v>3.6532068397086004E-3</v>
      </c>
      <c r="K194">
        <f t="shared" si="140"/>
        <v>2</v>
      </c>
      <c r="L194">
        <f t="shared" si="141"/>
        <v>3</v>
      </c>
    </row>
    <row r="195" spans="1:12">
      <c r="A195" s="1">
        <v>42669</v>
      </c>
      <c r="B195">
        <v>34.979999999999997</v>
      </c>
      <c r="C195" s="29">
        <f t="shared" si="92"/>
        <v>-5.1194539249146409E-3</v>
      </c>
      <c r="D195" s="30">
        <f t="shared" si="101"/>
        <v>35.22451581844637</v>
      </c>
      <c r="E195">
        <v>35.159599999999998</v>
      </c>
      <c r="F195" s="29">
        <f t="shared" si="102"/>
        <v>-6.9416374580321127E-3</v>
      </c>
      <c r="G195" s="29">
        <f t="shared" si="94"/>
        <v>-5.108135473668618E-3</v>
      </c>
      <c r="H195">
        <v>6563.35</v>
      </c>
      <c r="I195">
        <v>6530.39</v>
      </c>
      <c r="J195" s="29">
        <f t="shared" si="139"/>
        <v>-5.0218257444749614E-3</v>
      </c>
      <c r="K195">
        <f t="shared" ref="K195" si="142">WEEKDAY(A195,2)</f>
        <v>3</v>
      </c>
      <c r="L195">
        <f t="shared" ref="L195" si="143">K196</f>
        <v>4</v>
      </c>
    </row>
    <row r="196" spans="1:12">
      <c r="A196" s="1">
        <v>42670</v>
      </c>
      <c r="B196">
        <v>34.99</v>
      </c>
      <c r="C196" s="29">
        <f t="shared" si="92"/>
        <v>2.8587764436838192E-4</v>
      </c>
      <c r="D196" s="30">
        <f t="shared" si="101"/>
        <v>35.089446519426858</v>
      </c>
      <c r="E196">
        <v>35.038200000000003</v>
      </c>
      <c r="F196" s="29">
        <f t="shared" si="102"/>
        <v>-2.8340862934899125E-3</v>
      </c>
      <c r="G196" s="29">
        <f t="shared" si="94"/>
        <v>-1.3756414427682495E-3</v>
      </c>
      <c r="H196">
        <v>6530.39</v>
      </c>
      <c r="I196">
        <v>6517.36</v>
      </c>
      <c r="J196" s="29">
        <f t="shared" si="139"/>
        <v>-1.9952866520990264E-3</v>
      </c>
      <c r="K196">
        <f t="shared" ref="K196" si="144">WEEKDAY(A196,2)</f>
        <v>4</v>
      </c>
      <c r="L196">
        <f t="shared" ref="L196" si="145">K197</f>
        <v>5</v>
      </c>
    </row>
    <row r="197" spans="1:12">
      <c r="A197" s="1">
        <v>42671</v>
      </c>
      <c r="B197">
        <v>34.6</v>
      </c>
      <c r="C197" s="29">
        <f t="shared" si="92"/>
        <v>-1.1146041726207478E-2</v>
      </c>
      <c r="D197" s="30">
        <f t="shared" si="101"/>
        <v>34.707406481458754</v>
      </c>
      <c r="E197">
        <v>34.748100000000001</v>
      </c>
      <c r="F197" s="29">
        <f t="shared" si="102"/>
        <v>-3.0946271227765276E-3</v>
      </c>
      <c r="G197" s="29">
        <f t="shared" si="94"/>
        <v>-4.2621035394740936E-3</v>
      </c>
      <c r="H197">
        <v>6517.36</v>
      </c>
      <c r="I197">
        <v>6455.83</v>
      </c>
      <c r="J197" s="29">
        <f t="shared" si="139"/>
        <v>-9.4409392760258504E-3</v>
      </c>
      <c r="K197">
        <f t="shared" ref="K197" si="146">WEEKDAY(A197,2)</f>
        <v>5</v>
      </c>
      <c r="L197">
        <f t="shared" ref="L197" si="147">K198</f>
        <v>1</v>
      </c>
    </row>
    <row r="198" spans="1:12">
      <c r="A198" s="1">
        <v>42674</v>
      </c>
      <c r="B198">
        <v>34.51</v>
      </c>
      <c r="C198" s="29">
        <f t="shared" si="92"/>
        <v>-2.6011560693642855E-3</v>
      </c>
      <c r="D198" s="30">
        <f t="shared" si="101"/>
        <v>34.72861557708304</v>
      </c>
      <c r="E198">
        <v>34.527000000000001</v>
      </c>
      <c r="F198" s="29">
        <f t="shared" si="102"/>
        <v>-6.2949695359381108E-3</v>
      </c>
      <c r="G198" s="29">
        <f t="shared" si="94"/>
        <v>-4.9236829148213701E-4</v>
      </c>
      <c r="H198">
        <v>6455.83</v>
      </c>
      <c r="I198">
        <v>6452.21</v>
      </c>
      <c r="J198" s="29">
        <f t="shared" si="139"/>
        <v>-5.6073347656304673E-4</v>
      </c>
      <c r="K198">
        <f t="shared" ref="K198" si="148">WEEKDAY(A198,2)</f>
        <v>1</v>
      </c>
      <c r="L198">
        <f t="shared" ref="L198" si="149">K199</f>
        <v>2</v>
      </c>
    </row>
    <row r="199" spans="1:12">
      <c r="A199" s="1">
        <f>A198+1</f>
        <v>42675</v>
      </c>
      <c r="B199">
        <v>34.659999999999997</v>
      </c>
      <c r="C199" s="29">
        <f t="shared" si="92"/>
        <v>4.3465662126920268E-3</v>
      </c>
      <c r="D199" s="30">
        <f t="shared" si="101"/>
        <v>34.825275316519459</v>
      </c>
      <c r="F199" s="29">
        <f t="shared" si="102"/>
        <v>-4.7458437878038495E-3</v>
      </c>
      <c r="H199">
        <v>6452.21</v>
      </c>
      <c r="I199">
        <v>6507.95</v>
      </c>
      <c r="J199" s="29">
        <f t="shared" si="139"/>
        <v>8.6389004697615679E-3</v>
      </c>
      <c r="K199">
        <f t="shared" ref="K199" si="150">WEEKDAY(A199,2)</f>
        <v>2</v>
      </c>
      <c r="L199">
        <f t="shared" ref="L199" si="151">K200</f>
        <v>3</v>
      </c>
    </row>
    <row r="200" spans="1:12">
      <c r="A200" s="1">
        <f t="shared" ref="A200:A202" si="152">A199+1</f>
        <v>42676</v>
      </c>
      <c r="B200">
        <v>34.57</v>
      </c>
      <c r="C200" s="29">
        <f t="shared" si="92"/>
        <v>-2.5966532025388789E-3</v>
      </c>
      <c r="D200" s="30"/>
      <c r="E200">
        <v>34.835099999999997</v>
      </c>
      <c r="F200" s="29"/>
      <c r="G200" s="29">
        <f t="shared" si="94"/>
        <v>-7.610140346948846E-3</v>
      </c>
      <c r="H200">
        <v>6507.95</v>
      </c>
      <c r="I200">
        <v>6455.13</v>
      </c>
      <c r="J200" s="29">
        <f t="shared" si="139"/>
        <v>-8.1162270761145905E-3</v>
      </c>
      <c r="K200">
        <f t="shared" ref="K200" si="153">WEEKDAY(A200,2)</f>
        <v>3</v>
      </c>
      <c r="L200">
        <f t="shared" ref="L200" si="154">K201</f>
        <v>4</v>
      </c>
    </row>
    <row r="201" spans="1:12">
      <c r="A201" s="1">
        <f t="shared" si="152"/>
        <v>42677</v>
      </c>
      <c r="B201">
        <v>34.76</v>
      </c>
      <c r="C201" s="29">
        <f t="shared" si="92"/>
        <v>5.4960948799536169E-3</v>
      </c>
      <c r="D201" s="30">
        <f t="shared" si="101"/>
        <v>34.989439859925362</v>
      </c>
      <c r="F201" s="29">
        <f t="shared" si="102"/>
        <v>-6.5574030577194575E-3</v>
      </c>
      <c r="G201" s="29"/>
      <c r="H201">
        <v>6455.13</v>
      </c>
      <c r="I201">
        <v>6483.73</v>
      </c>
      <c r="J201" s="29">
        <f t="shared" si="139"/>
        <v>4.430584666768933E-3</v>
      </c>
      <c r="K201">
        <f t="shared" ref="K201" si="155">WEEKDAY(A201,2)</f>
        <v>4</v>
      </c>
      <c r="L201">
        <f t="shared" ref="L201" si="156">K202</f>
        <v>5</v>
      </c>
    </row>
    <row r="202" spans="1:12">
      <c r="A202" s="1">
        <f t="shared" si="152"/>
        <v>42678</v>
      </c>
      <c r="B202">
        <v>34.58</v>
      </c>
      <c r="C202" s="29">
        <f t="shared" si="92"/>
        <v>-5.1783659378595859E-3</v>
      </c>
      <c r="D202" s="30"/>
      <c r="E202">
        <v>34.875599999999999</v>
      </c>
      <c r="F202" s="29"/>
      <c r="G202" s="29">
        <f t="shared" si="94"/>
        <v>-8.4758398421819203E-3</v>
      </c>
      <c r="H202">
        <v>6483.73</v>
      </c>
      <c r="I202">
        <v>6462.59</v>
      </c>
      <c r="J202" s="29">
        <f t="shared" si="139"/>
        <v>-3.2604688967614592E-3</v>
      </c>
      <c r="K202">
        <f t="shared" ref="K202" si="157">WEEKDAY(A202,2)</f>
        <v>5</v>
      </c>
      <c r="L202">
        <f t="shared" ref="L202" si="158">K203</f>
        <v>1</v>
      </c>
    </row>
    <row r="203" spans="1:12">
      <c r="A203" s="1">
        <v>42681</v>
      </c>
      <c r="B203">
        <v>34.729999999999997</v>
      </c>
      <c r="C203" s="29">
        <f t="shared" si="92"/>
        <v>4.3377674956621703E-3</v>
      </c>
      <c r="D203" s="30">
        <f t="shared" si="101"/>
        <v>34.909220419676934</v>
      </c>
      <c r="E203">
        <v>34.795900000000003</v>
      </c>
      <c r="F203" s="29">
        <f t="shared" si="102"/>
        <v>-5.1338992255444138E-3</v>
      </c>
      <c r="G203" s="29">
        <f t="shared" si="94"/>
        <v>-1.893901292968625E-3</v>
      </c>
      <c r="H203">
        <v>6462.59</v>
      </c>
      <c r="I203">
        <v>6468.82</v>
      </c>
      <c r="J203" s="29">
        <f t="shared" si="139"/>
        <v>9.640097855503349E-4</v>
      </c>
      <c r="K203">
        <f t="shared" ref="K203" si="159">WEEKDAY(A203,2)</f>
        <v>1</v>
      </c>
      <c r="L203">
        <f t="shared" ref="L203" si="160">K204</f>
        <v>2</v>
      </c>
    </row>
    <row r="204" spans="1:12">
      <c r="A204" s="1">
        <v>42682</v>
      </c>
      <c r="B204">
        <v>34.94</v>
      </c>
      <c r="C204" s="29">
        <f t="shared" si="92"/>
        <v>6.0466455513965567E-3</v>
      </c>
      <c r="D204" s="30">
        <f t="shared" si="101"/>
        <v>34.980723062629664</v>
      </c>
      <c r="E204">
        <v>34.967300000000002</v>
      </c>
      <c r="F204" s="29">
        <f t="shared" si="102"/>
        <v>-1.1641572576059911E-3</v>
      </c>
      <c r="G204" s="29">
        <f t="shared" si="94"/>
        <v>-7.8072942434803672E-4</v>
      </c>
      <c r="H204">
        <v>6468.82</v>
      </c>
      <c r="I204">
        <v>6503.18</v>
      </c>
      <c r="J204" s="29">
        <f t="shared" si="139"/>
        <v>5.3116333427116746E-3</v>
      </c>
      <c r="K204">
        <f t="shared" ref="K204" si="161">WEEKDAY(A204,2)</f>
        <v>2</v>
      </c>
      <c r="L204">
        <f t="shared" ref="L204" si="162">K205</f>
        <v>3</v>
      </c>
    </row>
    <row r="205" spans="1:12">
      <c r="A205" s="1">
        <v>42683</v>
      </c>
      <c r="B205">
        <v>34.69</v>
      </c>
      <c r="C205" s="29">
        <f t="shared" si="92"/>
        <v>-7.1551230681167199E-3</v>
      </c>
      <c r="D205" s="30">
        <f t="shared" si="101"/>
        <v>34.700549309876088</v>
      </c>
      <c r="E205">
        <v>34.511400000000002</v>
      </c>
      <c r="F205" s="29">
        <f t="shared" si="102"/>
        <v>-3.0400988128131967E-4</v>
      </c>
      <c r="G205" s="29">
        <f t="shared" si="94"/>
        <v>5.1751015606436024E-3</v>
      </c>
      <c r="H205">
        <v>6503.18</v>
      </c>
      <c r="I205">
        <v>6453.57</v>
      </c>
      <c r="J205" s="29">
        <f t="shared" si="139"/>
        <v>-7.6285755584192261E-3</v>
      </c>
      <c r="K205">
        <f t="shared" ref="K205" si="163">WEEKDAY(A205,2)</f>
        <v>3</v>
      </c>
      <c r="L205">
        <f t="shared" ref="L205" si="164">K206</f>
        <v>4</v>
      </c>
    </row>
    <row r="206" spans="1:12">
      <c r="A206" s="1">
        <v>42684</v>
      </c>
      <c r="B206">
        <v>34.67</v>
      </c>
      <c r="C206" s="29">
        <f t="shared" si="92"/>
        <v>-5.7653502450261129E-4</v>
      </c>
      <c r="D206" s="30">
        <f t="shared" si="101"/>
        <v>34.95739357564883</v>
      </c>
      <c r="E206">
        <v>34.991399999999999</v>
      </c>
      <c r="F206" s="29">
        <f t="shared" si="102"/>
        <v>-8.2212529668981293E-3</v>
      </c>
      <c r="G206" s="29">
        <f t="shared" si="94"/>
        <v>-9.1851140565967215E-3</v>
      </c>
      <c r="H206">
        <v>6453.57</v>
      </c>
      <c r="I206">
        <v>6536.97</v>
      </c>
      <c r="J206" s="29">
        <f t="shared" si="139"/>
        <v>1.2923079783747626E-2</v>
      </c>
      <c r="K206">
        <f t="shared" ref="K206" si="165">WEEKDAY(A206,2)</f>
        <v>4</v>
      </c>
      <c r="L206">
        <f t="shared" ref="L206" si="166">K207</f>
        <v>5</v>
      </c>
    </row>
    <row r="207" spans="1:12">
      <c r="A207" s="1">
        <v>42685</v>
      </c>
      <c r="B207">
        <v>35.06</v>
      </c>
      <c r="C207" s="29">
        <f t="shared" si="92"/>
        <v>1.1248918373233385E-2</v>
      </c>
      <c r="D207" s="30">
        <f t="shared" si="101"/>
        <v>35.242555579419822</v>
      </c>
      <c r="E207">
        <v>35.280099999999997</v>
      </c>
      <c r="F207" s="29">
        <f t="shared" si="102"/>
        <v>-5.1799756407683306E-3</v>
      </c>
      <c r="G207" s="29">
        <f t="shared" si="94"/>
        <v>-6.2386444482865899E-3</v>
      </c>
      <c r="H207">
        <v>6536.97</v>
      </c>
      <c r="I207">
        <v>6583.89</v>
      </c>
      <c r="J207" s="29">
        <f t="shared" si="139"/>
        <v>7.1776373457428377E-3</v>
      </c>
      <c r="K207">
        <f t="shared" ref="K207" si="167">WEEKDAY(A207,2)</f>
        <v>5</v>
      </c>
      <c r="L207">
        <f t="shared" ref="L207" si="168">K208</f>
        <v>1</v>
      </c>
    </row>
    <row r="208" spans="1:12">
      <c r="A208" s="1">
        <v>42688</v>
      </c>
      <c r="B208">
        <v>35.1</v>
      </c>
      <c r="C208" s="29">
        <f t="shared" si="92"/>
        <v>1.1409013120364797E-3</v>
      </c>
      <c r="D208" s="30">
        <f t="shared" si="101"/>
        <v>35.446858058230013</v>
      </c>
      <c r="E208">
        <v>35.282400000000003</v>
      </c>
      <c r="F208" s="29">
        <f t="shared" si="102"/>
        <v>-9.785297688732042E-3</v>
      </c>
      <c r="G208" s="29">
        <f t="shared" si="94"/>
        <v>-5.169716345826858E-3</v>
      </c>
      <c r="H208">
        <v>6583.89</v>
      </c>
      <c r="I208">
        <v>6615.01</v>
      </c>
      <c r="J208" s="29">
        <f t="shared" si="139"/>
        <v>4.7266889331383233E-3</v>
      </c>
      <c r="K208">
        <f t="shared" ref="K208" si="169">WEEKDAY(A208,2)</f>
        <v>1</v>
      </c>
      <c r="L208">
        <f t="shared" ref="L208" si="170">K209</f>
        <v>2</v>
      </c>
    </row>
    <row r="209" spans="1:13">
      <c r="A209" s="1">
        <v>42689</v>
      </c>
      <c r="B209">
        <v>35.14</v>
      </c>
      <c r="C209" s="29">
        <f t="shared" si="92"/>
        <v>1.1396011396012096E-3</v>
      </c>
      <c r="D209" s="30">
        <f t="shared" si="101"/>
        <v>35.418142361689554</v>
      </c>
      <c r="E209">
        <v>35.320099999999996</v>
      </c>
      <c r="F209" s="29">
        <f t="shared" si="102"/>
        <v>-7.8531041760792064E-3</v>
      </c>
      <c r="G209" s="29">
        <f t="shared" si="94"/>
        <v>-5.099079560929809E-3</v>
      </c>
      <c r="H209">
        <v>6615.01</v>
      </c>
      <c r="I209">
        <v>6640.46</v>
      </c>
      <c r="J209" s="29">
        <f t="shared" si="139"/>
        <v>3.8473108884189422E-3</v>
      </c>
      <c r="K209">
        <f t="shared" ref="K209" si="171">WEEKDAY(A209,2)</f>
        <v>2</v>
      </c>
      <c r="L209">
        <f t="shared" ref="L209" si="172">K210</f>
        <v>3</v>
      </c>
    </row>
    <row r="210" spans="1:13">
      <c r="A210" s="1">
        <v>42690</v>
      </c>
      <c r="B210">
        <v>35.020000000000003</v>
      </c>
      <c r="C210" s="29">
        <f t="shared" si="92"/>
        <v>-3.4149117814455954E-3</v>
      </c>
      <c r="D210" s="30">
        <f t="shared" si="101"/>
        <v>35.33993958536005</v>
      </c>
      <c r="E210">
        <v>35.267200000000003</v>
      </c>
      <c r="F210" s="29">
        <f t="shared" si="102"/>
        <v>-9.0532012537051232E-3</v>
      </c>
      <c r="G210" s="29">
        <f t="shared" si="94"/>
        <v>-7.0093457943924964E-3</v>
      </c>
      <c r="H210">
        <v>6640.46</v>
      </c>
      <c r="I210">
        <v>6644.19</v>
      </c>
      <c r="J210" s="29">
        <f t="shared" si="139"/>
        <v>5.6170807444066995E-4</v>
      </c>
      <c r="K210">
        <f t="shared" ref="K210" si="173">WEEKDAY(A210,2)</f>
        <v>3</v>
      </c>
      <c r="L210">
        <f t="shared" ref="L210" si="174">K211</f>
        <v>4</v>
      </c>
    </row>
    <row r="211" spans="1:13">
      <c r="A211" s="1">
        <v>42691</v>
      </c>
      <c r="B211">
        <v>35.1</v>
      </c>
      <c r="C211" s="29">
        <f t="shared" si="92"/>
        <v>2.2844089091946795E-3</v>
      </c>
      <c r="D211" s="30">
        <f t="shared" si="101"/>
        <v>35.226222426510986</v>
      </c>
      <c r="F211" s="29">
        <f t="shared" si="102"/>
        <v>-3.583195069363776E-3</v>
      </c>
      <c r="H211">
        <v>6644.19</v>
      </c>
      <c r="I211">
        <v>6636.47</v>
      </c>
      <c r="J211" s="29">
        <f t="shared" si="139"/>
        <v>-1.1619174045293112E-3</v>
      </c>
      <c r="K211">
        <f t="shared" ref="K211" si="175">WEEKDAY(A211,2)</f>
        <v>4</v>
      </c>
      <c r="L211">
        <f t="shared" ref="L211" si="176">K212</f>
        <v>5</v>
      </c>
    </row>
    <row r="212" spans="1:13">
      <c r="A212" s="1">
        <v>42692</v>
      </c>
      <c r="B212">
        <v>34.76</v>
      </c>
      <c r="C212" s="29">
        <f t="shared" si="92"/>
        <v>-9.6866096866098372E-3</v>
      </c>
      <c r="D212" s="30"/>
      <c r="E212">
        <v>34.933399999999999</v>
      </c>
      <c r="F212" s="29"/>
      <c r="G212" s="29">
        <f t="shared" si="94"/>
        <v>-4.963730985246273E-3</v>
      </c>
      <c r="H212">
        <v>6636.47</v>
      </c>
      <c r="I212">
        <v>6602.33</v>
      </c>
      <c r="J212" s="29">
        <f t="shared" si="139"/>
        <v>-5.1443011118863513E-3</v>
      </c>
      <c r="K212">
        <f t="shared" ref="K212" si="177">WEEKDAY(A212,2)</f>
        <v>5</v>
      </c>
      <c r="L212">
        <f t="shared" ref="L212" si="178">K213</f>
        <v>1</v>
      </c>
    </row>
    <row r="213" spans="1:13">
      <c r="A213" s="1">
        <v>42695</v>
      </c>
      <c r="B213">
        <v>34.83</v>
      </c>
      <c r="C213" s="29">
        <f t="shared" si="92"/>
        <v>2.0138089758343636E-3</v>
      </c>
      <c r="D213" s="30">
        <f t="shared" si="101"/>
        <v>34.982130768380252</v>
      </c>
      <c r="E213">
        <v>35.000599999999999</v>
      </c>
      <c r="F213" s="29">
        <f t="shared" si="102"/>
        <v>-4.3488136668268229E-3</v>
      </c>
      <c r="G213" s="29">
        <f t="shared" si="94"/>
        <v>-4.8742021565344462E-3</v>
      </c>
      <c r="H213">
        <v>6602.33</v>
      </c>
      <c r="I213">
        <v>6611.54</v>
      </c>
      <c r="J213" s="29">
        <f t="shared" si="139"/>
        <v>1.3949620815680852E-3</v>
      </c>
      <c r="K213">
        <f t="shared" ref="K213" si="179">WEEKDAY(A213,2)</f>
        <v>1</v>
      </c>
      <c r="L213">
        <f t="shared" ref="L213" si="180">K214</f>
        <v>2</v>
      </c>
    </row>
    <row r="214" spans="1:13">
      <c r="A214" s="1">
        <v>42696</v>
      </c>
      <c r="B214">
        <v>35.119999999999997</v>
      </c>
      <c r="C214" s="29">
        <f t="shared" si="92"/>
        <v>8.3261556129772263E-3</v>
      </c>
      <c r="D214" s="30">
        <f t="shared" si="101"/>
        <v>35.263758027630473</v>
      </c>
      <c r="E214">
        <v>35.218800000000002</v>
      </c>
      <c r="F214" s="29">
        <f t="shared" si="102"/>
        <v>-4.0766508072632712E-3</v>
      </c>
      <c r="G214" s="29">
        <f t="shared" si="94"/>
        <v>-2.8053198859701034E-3</v>
      </c>
      <c r="H214">
        <v>6611.54</v>
      </c>
      <c r="I214">
        <v>6661.25</v>
      </c>
      <c r="J214" s="29">
        <f t="shared" si="139"/>
        <v>7.5186718979238787E-3</v>
      </c>
      <c r="K214">
        <f t="shared" ref="K214" si="181">WEEKDAY(A214,2)</f>
        <v>2</v>
      </c>
      <c r="L214">
        <f t="shared" ref="L214" si="182">K215</f>
        <v>3</v>
      </c>
    </row>
    <row r="215" spans="1:13">
      <c r="A215" s="1">
        <v>42697</v>
      </c>
      <c r="B215">
        <v>34.74</v>
      </c>
      <c r="C215" s="29">
        <f t="shared" si="92"/>
        <v>-1.0820045558086466E-2</v>
      </c>
      <c r="D215" s="30">
        <f t="shared" si="101"/>
        <v>35.059763557290303</v>
      </c>
      <c r="E215">
        <v>34.8536</v>
      </c>
      <c r="F215" s="29">
        <f t="shared" si="102"/>
        <v>-9.1205280596882154E-3</v>
      </c>
      <c r="G215" s="29">
        <f t="shared" si="94"/>
        <v>-3.2593476714025682E-3</v>
      </c>
      <c r="H215">
        <v>6661.25</v>
      </c>
      <c r="I215">
        <v>6631.17</v>
      </c>
      <c r="J215" s="29">
        <f t="shared" si="139"/>
        <v>-4.5156689810470496E-3</v>
      </c>
      <c r="K215">
        <f t="shared" ref="K215" si="183">WEEKDAY(A215,2)</f>
        <v>3</v>
      </c>
      <c r="L215">
        <f t="shared" ref="L215" si="184">K216</f>
        <v>4</v>
      </c>
    </row>
    <row r="216" spans="1:13">
      <c r="A216" s="1">
        <v>42698</v>
      </c>
      <c r="B216">
        <v>34.74</v>
      </c>
      <c r="C216" s="29">
        <f t="shared" si="92"/>
        <v>0</v>
      </c>
      <c r="D216" s="30">
        <f t="shared" si="101"/>
        <v>34.81092107124384</v>
      </c>
      <c r="E216">
        <v>34.8536</v>
      </c>
      <c r="F216" s="29">
        <f t="shared" ref="F216:F220" si="185">+B216/D216-1</f>
        <v>-2.037322456900581E-3</v>
      </c>
      <c r="G216" s="29">
        <f t="shared" ref="G216:G223" si="186">+B216/E216-1</f>
        <v>-3.2593476714025682E-3</v>
      </c>
      <c r="H216">
        <v>6631.17</v>
      </c>
      <c r="I216">
        <v>6623.05</v>
      </c>
      <c r="J216" s="29">
        <f t="shared" si="139"/>
        <v>-1.2245199565084075E-3</v>
      </c>
      <c r="K216">
        <f t="shared" ref="K216" si="187">WEEKDAY(A216,2)</f>
        <v>4</v>
      </c>
      <c r="L216">
        <f t="shared" ref="L216" si="188">K217</f>
        <v>5</v>
      </c>
      <c r="M216" t="s">
        <v>463</v>
      </c>
    </row>
    <row r="217" spans="1:13">
      <c r="A217" s="1">
        <v>42699</v>
      </c>
      <c r="B217">
        <v>34.85</v>
      </c>
      <c r="C217" s="29">
        <f t="shared" si="92"/>
        <v>3.1663788140472438E-3</v>
      </c>
      <c r="D217" s="30">
        <f>+E216*(1+J216+J217)</f>
        <v>34.967584794452932</v>
      </c>
      <c r="E217">
        <v>34.9816</v>
      </c>
      <c r="F217" s="29">
        <f t="shared" si="185"/>
        <v>-3.3626798975142647E-3</v>
      </c>
      <c r="G217" s="29">
        <f t="shared" si="186"/>
        <v>-3.7619777254327413E-3</v>
      </c>
      <c r="H217">
        <v>6623.05</v>
      </c>
      <c r="I217">
        <v>6652.82</v>
      </c>
      <c r="J217" s="29">
        <f t="shared" si="139"/>
        <v>4.4949079351657151E-3</v>
      </c>
      <c r="K217">
        <f t="shared" ref="K217" si="189">WEEKDAY(A217,2)</f>
        <v>5</v>
      </c>
      <c r="L217">
        <f t="shared" ref="L217" si="190">K218</f>
        <v>1</v>
      </c>
    </row>
    <row r="218" spans="1:13">
      <c r="A218" s="1">
        <v>42702</v>
      </c>
      <c r="B218">
        <v>34.979999999999997</v>
      </c>
      <c r="C218" s="29">
        <f t="shared" si="92"/>
        <v>3.7302725968435535E-3</v>
      </c>
      <c r="D218" s="30">
        <f t="shared" si="101"/>
        <v>35.076141738390639</v>
      </c>
      <c r="F218" s="29">
        <f t="shared" si="185"/>
        <v>-2.7409439472476649E-3</v>
      </c>
      <c r="G218" s="29"/>
      <c r="H218">
        <v>6652.82</v>
      </c>
      <c r="I218">
        <v>6670.8</v>
      </c>
      <c r="J218" s="29">
        <f t="shared" si="139"/>
        <v>2.7026133278820197E-3</v>
      </c>
      <c r="K218">
        <f t="shared" ref="K218" si="191">WEEKDAY(A218,2)</f>
        <v>1</v>
      </c>
      <c r="L218">
        <f t="shared" ref="L218" si="192">K219</f>
        <v>2</v>
      </c>
    </row>
    <row r="219" spans="1:13">
      <c r="A219" s="1">
        <v>42703</v>
      </c>
      <c r="B219">
        <v>34.9</v>
      </c>
      <c r="C219" s="29">
        <f t="shared" si="92"/>
        <v>-2.2870211549456121E-3</v>
      </c>
      <c r="D219" s="30"/>
      <c r="E219">
        <v>34.994</v>
      </c>
      <c r="F219" s="29"/>
      <c r="G219" s="29">
        <f t="shared" si="186"/>
        <v>-2.686174772818184E-3</v>
      </c>
      <c r="H219">
        <v>6670.8</v>
      </c>
      <c r="I219">
        <v>6620.79</v>
      </c>
      <c r="J219" s="29">
        <f t="shared" si="139"/>
        <v>-7.4968519517899512E-3</v>
      </c>
      <c r="K219">
        <f t="shared" ref="K219:K220" si="193">WEEKDAY(A219,2)</f>
        <v>2</v>
      </c>
      <c r="L219">
        <f t="shared" ref="L219:L220" si="194">K220</f>
        <v>3</v>
      </c>
    </row>
    <row r="220" spans="1:13">
      <c r="A220" s="1">
        <v>42704</v>
      </c>
      <c r="B220">
        <v>34.68</v>
      </c>
      <c r="C220" s="29">
        <f t="shared" si="92"/>
        <v>-6.3037249283667274E-3</v>
      </c>
      <c r="D220" s="30">
        <f>+E219*(1+J220)</f>
        <v>34.807898531746211</v>
      </c>
      <c r="E220">
        <v>34.7849</v>
      </c>
      <c r="F220" s="29">
        <f t="shared" si="185"/>
        <v>-3.6744111865748552E-3</v>
      </c>
      <c r="G220" s="29">
        <f t="shared" si="186"/>
        <v>-3.0156763423209165E-3</v>
      </c>
      <c r="H220">
        <v>6620.79</v>
      </c>
      <c r="I220">
        <v>6585.58</v>
      </c>
      <c r="J220" s="29">
        <f t="shared" si="139"/>
        <v>-5.3180964809335096E-3</v>
      </c>
      <c r="K220">
        <f t="shared" si="193"/>
        <v>3</v>
      </c>
      <c r="L220">
        <f t="shared" si="194"/>
        <v>4</v>
      </c>
    </row>
    <row r="221" spans="1:13">
      <c r="A221" s="1">
        <v>42705</v>
      </c>
      <c r="B221">
        <v>34.99</v>
      </c>
      <c r="C221" s="29">
        <f t="shared" si="92"/>
        <v>8.9388696655132716E-3</v>
      </c>
      <c r="D221" s="30">
        <f>+E220*(1+J221)</f>
        <v>34.990316191284592</v>
      </c>
      <c r="E221">
        <v>35.181100000000001</v>
      </c>
      <c r="F221" s="29">
        <f>+B221/D221-1</f>
        <v>-9.036536933848538E-6</v>
      </c>
      <c r="G221" s="29">
        <f t="shared" si="186"/>
        <v>-5.4318938293571595E-3</v>
      </c>
      <c r="H221">
        <v>6585.58</v>
      </c>
      <c r="I221">
        <v>6624.47</v>
      </c>
      <c r="J221" s="29">
        <f t="shared" ref="J221:J224" si="195">+I221/H221-1</f>
        <v>5.9053264860498E-3</v>
      </c>
      <c r="K221">
        <f t="shared" ref="K221" si="196">WEEKDAY(A221,2)</f>
        <v>4</v>
      </c>
      <c r="L221">
        <f t="shared" ref="L221" si="197">K222</f>
        <v>5</v>
      </c>
    </row>
    <row r="222" spans="1:13">
      <c r="A222" s="1">
        <v>42706</v>
      </c>
      <c r="B222">
        <v>34.43</v>
      </c>
      <c r="C222" s="29">
        <f t="shared" ref="C222:C224" si="198">B222/B221-1</f>
        <v>-1.600457273506728E-2</v>
      </c>
      <c r="D222" s="30">
        <f>+E221*(1+J222)</f>
        <v>34.63143431353754</v>
      </c>
      <c r="E222">
        <v>34.64</v>
      </c>
      <c r="F222" s="29">
        <f>+B222/D222-1</f>
        <v>-5.816516628039281E-3</v>
      </c>
      <c r="G222" s="29">
        <f t="shared" si="186"/>
        <v>-6.0623556581986815E-3</v>
      </c>
      <c r="H222">
        <v>6624.47</v>
      </c>
      <c r="I222">
        <v>6520.97</v>
      </c>
      <c r="J222" s="29">
        <f t="shared" si="195"/>
        <v>-1.5623891420747604E-2</v>
      </c>
      <c r="K222">
        <f t="shared" ref="K222" si="199">WEEKDAY(A222,2)</f>
        <v>5</v>
      </c>
      <c r="L222">
        <f t="shared" ref="L222" si="200">K223</f>
        <v>1</v>
      </c>
    </row>
    <row r="223" spans="1:13">
      <c r="A223" s="1">
        <v>42709</v>
      </c>
      <c r="B223">
        <v>34.369999999999997</v>
      </c>
      <c r="C223" s="29">
        <f t="shared" si="198"/>
        <v>-1.7426662794075565E-3</v>
      </c>
      <c r="D223" s="30">
        <f>+E222*(1+J223)</f>
        <v>34.454342344773863</v>
      </c>
      <c r="E223">
        <v>34.4938</v>
      </c>
      <c r="F223" s="29">
        <f>+B223/D223-1</f>
        <v>-2.4479452816100755E-3</v>
      </c>
      <c r="G223" s="29">
        <f t="shared" si="186"/>
        <v>-3.589050785938408E-3</v>
      </c>
      <c r="H223">
        <v>6520.97</v>
      </c>
      <c r="I223">
        <v>6486.02</v>
      </c>
      <c r="J223" s="29">
        <f t="shared" si="195"/>
        <v>-5.3596320792764773E-3</v>
      </c>
      <c r="K223">
        <f t="shared" ref="K223" si="201">WEEKDAY(A223,2)</f>
        <v>1</v>
      </c>
      <c r="L223">
        <f t="shared" ref="L223" si="202">K224</f>
        <v>2</v>
      </c>
    </row>
    <row r="224" spans="1:13">
      <c r="A224" s="1">
        <v>42710</v>
      </c>
      <c r="B224">
        <v>34.21</v>
      </c>
      <c r="C224" s="29">
        <f t="shared" si="198"/>
        <v>-4.6552225778293543E-3</v>
      </c>
      <c r="D224" s="30">
        <f>+E223*(1+J224)</f>
        <v>34.519699520198827</v>
      </c>
      <c r="F224" s="29">
        <f>+B224/D224-1</f>
        <v>-8.9716748553274606E-3</v>
      </c>
      <c r="G224" s="29"/>
      <c r="H224">
        <v>6486.02</v>
      </c>
      <c r="I224">
        <v>6490.89</v>
      </c>
      <c r="J224" s="29">
        <f t="shared" si="195"/>
        <v>7.508456649840678E-4</v>
      </c>
      <c r="K224">
        <f t="shared" ref="K224" si="203">WEEKDAY(A224,2)</f>
        <v>2</v>
      </c>
      <c r="L224">
        <f t="shared" ref="L224" si="204">K225</f>
        <v>0</v>
      </c>
    </row>
    <row r="225" spans="1:10">
      <c r="A225" s="1">
        <v>42711</v>
      </c>
      <c r="C225" s="29"/>
      <c r="D225" s="30"/>
      <c r="G225" s="29"/>
      <c r="J225" s="29"/>
    </row>
    <row r="226" spans="1:10">
      <c r="A226" s="1">
        <v>42712</v>
      </c>
    </row>
    <row r="227" spans="1:10">
      <c r="A227" s="1">
        <v>42713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8"/>
  <sheetViews>
    <sheetView topLeftCell="A26" workbookViewId="0">
      <selection activeCell="A70" sqref="A70"/>
    </sheetView>
  </sheetViews>
  <sheetFormatPr defaultRowHeight="13.5"/>
  <cols>
    <col min="1" max="1" width="10.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  <col min="12" max="12" width="18.375" bestFit="1" customWidth="1"/>
    <col min="13" max="13" width="24" customWidth="1"/>
  </cols>
  <sheetData>
    <row r="1" spans="1:15">
      <c r="L1" t="s">
        <v>64</v>
      </c>
    </row>
    <row r="2" spans="1:15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L2" t="s">
        <v>65</v>
      </c>
      <c r="M2" t="s">
        <v>66</v>
      </c>
    </row>
    <row r="3" spans="1:15">
      <c r="A3" s="1">
        <v>42401</v>
      </c>
      <c r="G3" s="29"/>
      <c r="L3" t="s">
        <v>67</v>
      </c>
    </row>
    <row r="4" spans="1:15">
      <c r="A4" s="1">
        <f>A5-1</f>
        <v>42402</v>
      </c>
      <c r="C4" s="29"/>
      <c r="F4" s="29"/>
      <c r="G4" s="29"/>
      <c r="J4" s="29"/>
    </row>
    <row r="5" spans="1:15">
      <c r="A5" s="1">
        <v>42403</v>
      </c>
      <c r="C5" s="29"/>
      <c r="F5" s="29"/>
      <c r="G5" s="29"/>
      <c r="J5" s="29"/>
      <c r="L5" s="33">
        <v>700</v>
      </c>
      <c r="M5" s="33" t="s">
        <v>68</v>
      </c>
      <c r="N5" s="34">
        <v>0.12</v>
      </c>
    </row>
    <row r="6" spans="1:15">
      <c r="A6" s="1">
        <v>42404</v>
      </c>
      <c r="C6" s="29"/>
      <c r="F6" s="29"/>
      <c r="G6" s="29"/>
      <c r="J6" s="29"/>
      <c r="L6" s="33">
        <v>941</v>
      </c>
      <c r="M6" s="33" t="s">
        <v>71</v>
      </c>
      <c r="N6" s="34">
        <v>8.6699999999999999E-2</v>
      </c>
    </row>
    <row r="7" spans="1:15">
      <c r="A7" s="1">
        <v>42405</v>
      </c>
      <c r="C7" s="29"/>
      <c r="F7" s="29"/>
      <c r="G7" s="29"/>
      <c r="J7" s="29"/>
      <c r="L7" s="33">
        <v>939</v>
      </c>
      <c r="M7" s="33" t="s">
        <v>72</v>
      </c>
      <c r="N7" s="34">
        <v>6.4000000000000001E-2</v>
      </c>
    </row>
    <row r="8" spans="1:15">
      <c r="A8" s="1">
        <v>42408</v>
      </c>
      <c r="C8" s="29"/>
      <c r="F8" s="29"/>
      <c r="G8" s="29"/>
      <c r="J8" s="29"/>
      <c r="L8" s="33">
        <v>1398</v>
      </c>
      <c r="M8" s="33" t="s">
        <v>73</v>
      </c>
      <c r="N8" s="34">
        <v>4.8000000000000001E-2</v>
      </c>
    </row>
    <row r="9" spans="1:15">
      <c r="A9" s="1">
        <v>42409</v>
      </c>
      <c r="C9" s="29"/>
      <c r="F9" s="29"/>
      <c r="G9" s="29"/>
      <c r="J9" s="29"/>
      <c r="L9" s="33" t="s">
        <v>69</v>
      </c>
      <c r="M9" s="33" t="s">
        <v>74</v>
      </c>
      <c r="N9" s="34">
        <v>4.1000000000000002E-2</v>
      </c>
    </row>
    <row r="10" spans="1:15">
      <c r="A10" s="1">
        <v>42410</v>
      </c>
      <c r="C10" s="29"/>
      <c r="F10" s="29"/>
      <c r="G10" s="29"/>
      <c r="J10" s="29"/>
      <c r="L10" s="33">
        <v>3988</v>
      </c>
      <c r="M10" s="33" t="s">
        <v>75</v>
      </c>
      <c r="N10" s="34">
        <v>0.04</v>
      </c>
    </row>
    <row r="11" spans="1:15">
      <c r="A11" s="1">
        <v>42411</v>
      </c>
      <c r="B11">
        <v>35.700000000000003</v>
      </c>
      <c r="C11" s="29"/>
      <c r="F11" s="29"/>
      <c r="G11" s="29"/>
      <c r="J11" s="29"/>
      <c r="L11" s="33">
        <v>2318</v>
      </c>
      <c r="M11" s="33" t="s">
        <v>76</v>
      </c>
      <c r="N11" s="34">
        <v>2.87E-2</v>
      </c>
    </row>
    <row r="12" spans="1:15">
      <c r="A12" s="1">
        <v>42412</v>
      </c>
      <c r="B12">
        <v>36.56</v>
      </c>
      <c r="C12" s="29">
        <f>B12/B11-1</f>
        <v>2.4089635854341651E-2</v>
      </c>
      <c r="D12">
        <v>36.03</v>
      </c>
      <c r="E12">
        <v>36.03</v>
      </c>
      <c r="F12" s="29">
        <f>+B12/D12-1</f>
        <v>1.4709963918956515E-2</v>
      </c>
      <c r="G12" s="29">
        <f>+B12/E12-1</f>
        <v>1.4709963918956515E-2</v>
      </c>
      <c r="H12">
        <v>5664.2</v>
      </c>
      <c r="I12">
        <v>5664.2</v>
      </c>
      <c r="J12" s="29">
        <f>+I12/H12-1</f>
        <v>0</v>
      </c>
      <c r="L12" s="33" t="s">
        <v>70</v>
      </c>
      <c r="M12" s="33" t="s">
        <v>77</v>
      </c>
      <c r="N12" s="34">
        <v>2.6100000000000002E-2</v>
      </c>
    </row>
    <row r="13" spans="1:15">
      <c r="A13" s="1">
        <v>42415</v>
      </c>
      <c r="B13">
        <v>36.56</v>
      </c>
      <c r="C13" s="29">
        <f>B13/B12-1</f>
        <v>0</v>
      </c>
      <c r="D13">
        <v>36.03</v>
      </c>
      <c r="J13" s="29"/>
      <c r="L13" s="33">
        <v>883</v>
      </c>
      <c r="M13" s="33" t="s">
        <v>78</v>
      </c>
      <c r="N13" s="34">
        <v>2.29E-2</v>
      </c>
    </row>
    <row r="14" spans="1:15">
      <c r="A14" s="1">
        <v>42416</v>
      </c>
      <c r="B14">
        <f>+B15-0.63</f>
        <v>38.029999999999994</v>
      </c>
      <c r="C14" s="29">
        <f>B14/B13-1</f>
        <v>4.0207877461706509E-2</v>
      </c>
      <c r="D14">
        <v>36.03</v>
      </c>
      <c r="E14">
        <v>38.119999999999997</v>
      </c>
      <c r="G14" s="29">
        <f>+B14/E14-1</f>
        <v>-2.3609653725079616E-3</v>
      </c>
      <c r="L14" s="33">
        <v>2628</v>
      </c>
      <c r="M14" s="33" t="s">
        <v>79</v>
      </c>
      <c r="N14" s="34">
        <v>2.0899999999999998E-2</v>
      </c>
    </row>
    <row r="15" spans="1:15">
      <c r="A15" s="1">
        <v>42417</v>
      </c>
      <c r="B15">
        <v>38.659999999999997</v>
      </c>
      <c r="C15" s="29">
        <f>B15/B14-1</f>
        <v>1.6565869050749527E-2</v>
      </c>
      <c r="L15" s="33">
        <v>386</v>
      </c>
      <c r="M15" s="33" t="s">
        <v>86</v>
      </c>
      <c r="N15" s="34">
        <v>1.7925E-2</v>
      </c>
      <c r="O15" s="32"/>
    </row>
    <row r="16" spans="1:15">
      <c r="A16" s="1">
        <v>42418</v>
      </c>
      <c r="L16" s="33">
        <v>857</v>
      </c>
      <c r="M16" s="33" t="s">
        <v>80</v>
      </c>
      <c r="N16" s="34">
        <v>1.6076E-2</v>
      </c>
      <c r="O16" s="32"/>
    </row>
    <row r="17" spans="1:15">
      <c r="A17" s="1">
        <v>42419</v>
      </c>
      <c r="L17" s="33">
        <v>688</v>
      </c>
      <c r="M17" s="33" t="s">
        <v>81</v>
      </c>
      <c r="N17" s="34">
        <v>1.4879E-2</v>
      </c>
      <c r="O17" s="32"/>
    </row>
    <row r="18" spans="1:15">
      <c r="A18" s="1">
        <v>42422</v>
      </c>
      <c r="L18" s="33">
        <v>2601</v>
      </c>
      <c r="M18" s="33" t="s">
        <v>82</v>
      </c>
      <c r="N18" s="34">
        <v>1.123E-2</v>
      </c>
      <c r="O18" s="32"/>
    </row>
    <row r="19" spans="1:15">
      <c r="A19" s="1">
        <v>42423</v>
      </c>
      <c r="L19" s="33">
        <v>3968</v>
      </c>
      <c r="M19" s="33" t="s">
        <v>83</v>
      </c>
      <c r="N19" s="34">
        <v>1.0551E-2</v>
      </c>
      <c r="O19" s="32"/>
    </row>
    <row r="20" spans="1:15">
      <c r="A20" s="1">
        <v>42424</v>
      </c>
      <c r="L20" s="33">
        <v>1288</v>
      </c>
      <c r="M20" s="33" t="s">
        <v>84</v>
      </c>
      <c r="N20" s="34">
        <v>1.0227999999999999E-2</v>
      </c>
      <c r="O20" s="32"/>
    </row>
    <row r="21" spans="1:15">
      <c r="A21" s="1">
        <v>42425</v>
      </c>
      <c r="L21" s="33">
        <v>762</v>
      </c>
      <c r="M21" s="33" t="s">
        <v>85</v>
      </c>
      <c r="N21" s="34">
        <v>8.7790000000000003E-3</v>
      </c>
      <c r="O21" s="32"/>
    </row>
    <row r="22" spans="1:15">
      <c r="A22" s="1">
        <v>42426</v>
      </c>
    </row>
    <row r="23" spans="1:15">
      <c r="A23" s="1">
        <v>42429</v>
      </c>
    </row>
    <row r="24" spans="1:15">
      <c r="A24" s="1">
        <v>42430</v>
      </c>
    </row>
    <row r="25" spans="1:15">
      <c r="A25" s="1">
        <v>42431</v>
      </c>
    </row>
    <row r="26" spans="1:15">
      <c r="A26" s="1">
        <v>42432</v>
      </c>
    </row>
    <row r="27" spans="1:15">
      <c r="A27" s="1">
        <v>42433</v>
      </c>
    </row>
    <row r="28" spans="1:15">
      <c r="A28" s="1">
        <v>42443</v>
      </c>
    </row>
    <row r="29" spans="1:15">
      <c r="A29" s="1">
        <v>42444</v>
      </c>
    </row>
    <row r="30" spans="1:15">
      <c r="A30" s="1">
        <v>42445</v>
      </c>
    </row>
    <row r="31" spans="1:15">
      <c r="A31" s="1">
        <v>42446</v>
      </c>
    </row>
    <row r="32" spans="1:15">
      <c r="A32" s="1">
        <v>42447</v>
      </c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showGridLines="0" zoomScale="85" zoomScaleNormal="85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G18" sqref="G18"/>
    </sheetView>
  </sheetViews>
  <sheetFormatPr defaultRowHeight="13.5"/>
  <cols>
    <col min="1" max="1" width="11.125" bestFit="1" customWidth="1"/>
    <col min="2" max="5" width="7.75" customWidth="1"/>
    <col min="6" max="6" width="9.5" bestFit="1" customWidth="1"/>
    <col min="7" max="7" width="10" bestFit="1" customWidth="1"/>
    <col min="8" max="9" width="10.875" bestFit="1" customWidth="1"/>
    <col min="10" max="10" width="7.75" customWidth="1"/>
    <col min="11" max="11" width="1.375" customWidth="1"/>
    <col min="12" max="18" width="8.75" customWidth="1"/>
    <col min="19" max="19" width="9.75" customWidth="1"/>
    <col min="20" max="20" width="8.75" customWidth="1"/>
    <col min="21" max="21" width="1.875" customWidth="1"/>
    <col min="22" max="27" width="7.75" customWidth="1"/>
    <col min="28" max="30" width="10.875" bestFit="1" customWidth="1"/>
  </cols>
  <sheetData>
    <row r="1" spans="1:16384" ht="26.25">
      <c r="A1" s="103" t="s">
        <v>336</v>
      </c>
      <c r="B1" s="104"/>
      <c r="C1" s="104"/>
      <c r="D1" s="104"/>
      <c r="E1" s="104"/>
      <c r="F1" s="104"/>
      <c r="G1" s="104"/>
      <c r="H1" s="104"/>
      <c r="I1" s="104"/>
      <c r="J1" s="105"/>
      <c r="K1" s="62"/>
      <c r="L1" s="103" t="s">
        <v>337</v>
      </c>
      <c r="M1" s="104"/>
      <c r="N1" s="104"/>
      <c r="O1" s="104"/>
      <c r="P1" s="104"/>
      <c r="Q1" s="104"/>
      <c r="R1" s="104"/>
      <c r="S1" s="104"/>
      <c r="T1" s="105"/>
      <c r="U1" s="62"/>
      <c r="V1" s="103" t="s">
        <v>338</v>
      </c>
      <c r="W1" s="104"/>
      <c r="X1" s="104"/>
      <c r="Y1" s="104"/>
      <c r="Z1" s="104"/>
      <c r="AA1" s="104"/>
      <c r="AB1" s="104"/>
      <c r="AC1" s="104"/>
      <c r="AD1" s="104"/>
    </row>
    <row r="2" spans="1:16384" s="50" customFormat="1" ht="16.5">
      <c r="A2" s="49"/>
      <c r="B2" s="47" t="s">
        <v>347</v>
      </c>
      <c r="C2" s="47" t="s">
        <v>348</v>
      </c>
      <c r="D2" s="47" t="s">
        <v>349</v>
      </c>
      <c r="E2" s="47" t="s">
        <v>350</v>
      </c>
      <c r="F2" s="47" t="s">
        <v>342</v>
      </c>
      <c r="G2" s="47" t="s">
        <v>343</v>
      </c>
      <c r="H2" s="47" t="s">
        <v>344</v>
      </c>
      <c r="I2" s="47" t="s">
        <v>345</v>
      </c>
      <c r="J2" s="49" t="s">
        <v>346</v>
      </c>
      <c r="K2" s="48"/>
      <c r="L2" s="49" t="s">
        <v>328</v>
      </c>
      <c r="M2" s="47" t="s">
        <v>329</v>
      </c>
      <c r="N2" s="47" t="s">
        <v>340</v>
      </c>
      <c r="O2" s="47" t="s">
        <v>341</v>
      </c>
      <c r="P2" s="47" t="s">
        <v>342</v>
      </c>
      <c r="Q2" s="47" t="s">
        <v>343</v>
      </c>
      <c r="R2" s="47" t="s">
        <v>344</v>
      </c>
      <c r="S2" s="47" t="s">
        <v>345</v>
      </c>
      <c r="T2" s="47" t="s">
        <v>346</v>
      </c>
      <c r="U2" s="48"/>
      <c r="V2" s="47" t="s">
        <v>330</v>
      </c>
      <c r="W2" s="47" t="s">
        <v>331</v>
      </c>
      <c r="X2" s="47" t="s">
        <v>334</v>
      </c>
      <c r="Y2" s="47" t="s">
        <v>335</v>
      </c>
      <c r="Z2" s="47" t="s">
        <v>333</v>
      </c>
      <c r="AA2" s="47" t="s">
        <v>332</v>
      </c>
      <c r="AB2" s="47" t="s">
        <v>326</v>
      </c>
      <c r="AC2" s="47" t="s">
        <v>327</v>
      </c>
      <c r="AD2" s="63" t="s">
        <v>339</v>
      </c>
      <c r="AE2" s="6"/>
      <c r="AF2" s="6"/>
      <c r="AG2" s="6"/>
      <c r="AH2" s="6"/>
      <c r="AI2" s="6"/>
      <c r="AJ2" s="6"/>
      <c r="AK2" s="6"/>
      <c r="AL2" s="6"/>
      <c r="AM2" s="6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6" customFormat="1" ht="16.5">
      <c r="A3" s="51">
        <v>42443</v>
      </c>
      <c r="B3" s="52"/>
      <c r="C3" s="52"/>
      <c r="D3" s="52"/>
      <c r="E3" s="52"/>
      <c r="F3" s="52"/>
      <c r="G3" s="52"/>
      <c r="H3" s="68"/>
      <c r="I3" s="53"/>
      <c r="J3" s="64"/>
      <c r="K3" s="54"/>
      <c r="L3" s="55"/>
      <c r="M3" s="52"/>
      <c r="N3" s="52"/>
      <c r="O3" s="52"/>
      <c r="P3" s="52"/>
      <c r="Q3" s="52"/>
      <c r="R3" s="68"/>
      <c r="S3" s="53"/>
      <c r="T3" s="64"/>
      <c r="U3" s="54"/>
      <c r="V3" s="52"/>
      <c r="W3" s="52"/>
      <c r="X3" s="52"/>
      <c r="Y3" s="52"/>
      <c r="Z3" s="52"/>
      <c r="AA3" s="52"/>
      <c r="AB3" s="68"/>
      <c r="AC3" s="53"/>
      <c r="AD3" s="64"/>
    </row>
    <row r="4" spans="1:16384" s="6" customFormat="1" ht="16.5">
      <c r="A4" s="56">
        <v>42444</v>
      </c>
      <c r="B4" s="57"/>
      <c r="C4" s="57">
        <v>5612</v>
      </c>
      <c r="D4" s="57"/>
      <c r="E4" s="57">
        <f>+E5+77</f>
        <v>5639.8</v>
      </c>
      <c r="F4" s="57"/>
      <c r="G4" s="57"/>
      <c r="H4" s="69"/>
      <c r="I4" s="58"/>
      <c r="J4" s="65"/>
      <c r="K4" s="54"/>
      <c r="L4" s="59"/>
      <c r="M4" s="57">
        <v>3044.8</v>
      </c>
      <c r="N4" s="57"/>
      <c r="O4" s="57">
        <v>3074.78</v>
      </c>
      <c r="P4" s="57"/>
      <c r="Q4" s="57"/>
      <c r="R4" s="69"/>
      <c r="S4" s="58"/>
      <c r="T4" s="65"/>
      <c r="U4" s="54"/>
      <c r="V4" s="57"/>
      <c r="W4" s="57">
        <v>2074.6</v>
      </c>
      <c r="X4" s="57"/>
      <c r="Y4" s="57">
        <v>2101.12</v>
      </c>
      <c r="Z4" s="57"/>
      <c r="AA4" s="57"/>
      <c r="AB4" s="69"/>
      <c r="AC4" s="58"/>
      <c r="AD4" s="65"/>
    </row>
    <row r="5" spans="1:16384" s="6" customFormat="1" ht="16.5">
      <c r="A5" s="56">
        <v>42445</v>
      </c>
      <c r="B5" s="57">
        <v>5700</v>
      </c>
      <c r="C5" s="57">
        <v>5553.8</v>
      </c>
      <c r="D5" s="57">
        <v>5662.44</v>
      </c>
      <c r="E5" s="57">
        <v>5562.8</v>
      </c>
      <c r="F5" s="60">
        <f>+C5/C4-1</f>
        <v>-1.0370634354953667E-2</v>
      </c>
      <c r="G5" s="60">
        <f t="shared" ref="G5:G10" si="0">E5/E4-1</f>
        <v>-1.3652966417248891E-2</v>
      </c>
      <c r="H5" s="70">
        <f t="shared" ref="H5:I8" si="1">B5/D5-1</f>
        <v>6.6331828681629457E-3</v>
      </c>
      <c r="I5" s="61">
        <f t="shared" si="1"/>
        <v>-1.6178902710864973E-3</v>
      </c>
      <c r="J5" s="66">
        <f t="shared" ref="J5:J28" si="2">D5/E4-1</f>
        <v>4.0143267491754564E-3</v>
      </c>
      <c r="K5" s="54"/>
      <c r="L5" s="59">
        <v>3070</v>
      </c>
      <c r="M5" s="57">
        <v>3068.8</v>
      </c>
      <c r="N5" s="57">
        <v>3068.87</v>
      </c>
      <c r="O5" s="57">
        <v>3090.03</v>
      </c>
      <c r="P5" s="60">
        <f t="shared" ref="P5:P24" si="3">+M5/M4-1</f>
        <v>7.8822911192852896E-3</v>
      </c>
      <c r="Q5" s="60">
        <f t="shared" ref="Q5:Q10" si="4">O5/O4-1</f>
        <v>4.9597044341382901E-3</v>
      </c>
      <c r="R5" s="70">
        <f t="shared" ref="R5:S7" si="5">L5/N5-1</f>
        <v>3.682137073255376E-4</v>
      </c>
      <c r="S5" s="61">
        <f t="shared" si="5"/>
        <v>-6.8704834580893825E-3</v>
      </c>
      <c r="T5" s="66">
        <f t="shared" ref="T5:T28" si="6">N5/O4-1</f>
        <v>-1.9220887348039284E-3</v>
      </c>
      <c r="U5" s="54"/>
      <c r="V5" s="57">
        <v>2078</v>
      </c>
      <c r="W5" s="57">
        <v>2105.4</v>
      </c>
      <c r="X5" s="57">
        <v>2087.2800000000002</v>
      </c>
      <c r="Y5" s="57">
        <v>2136.13</v>
      </c>
      <c r="Z5" s="60">
        <f t="shared" ref="Z5:Z28" si="7">W5/W4-1</f>
        <v>1.4846235418876086E-2</v>
      </c>
      <c r="AA5" s="60">
        <f t="shared" ref="AA5:AA11" si="8">Y5/Y4-1</f>
        <v>1.6662541882424664E-2</v>
      </c>
      <c r="AB5" s="70">
        <f t="shared" ref="AB5:AC8" si="9">V5/X5-1</f>
        <v>-4.4459775401480828E-3</v>
      </c>
      <c r="AC5" s="61">
        <f t="shared" si="9"/>
        <v>-1.4385828577848758E-2</v>
      </c>
      <c r="AD5" s="66">
        <f t="shared" ref="AD5:AD28" si="10">X5/Y4-1</f>
        <v>-6.5869631434661846E-3</v>
      </c>
    </row>
    <row r="6" spans="1:16384" s="6" customFormat="1" ht="16.5">
      <c r="A6" s="56">
        <v>42446</v>
      </c>
      <c r="B6" s="57">
        <v>5602.2</v>
      </c>
      <c r="C6" s="57">
        <v>5745.6</v>
      </c>
      <c r="D6" s="57">
        <v>5589.22</v>
      </c>
      <c r="E6" s="57">
        <v>5745.98</v>
      </c>
      <c r="F6" s="60">
        <f>+C6/C5-1</f>
        <v>3.4534913032518322E-2</v>
      </c>
      <c r="G6" s="60">
        <f t="shared" si="0"/>
        <v>3.2929459984180509E-2</v>
      </c>
      <c r="H6" s="70">
        <f t="shared" si="1"/>
        <v>2.3223276235324608E-3</v>
      </c>
      <c r="I6" s="61">
        <f t="shared" si="1"/>
        <v>-6.6133192249018258E-5</v>
      </c>
      <c r="J6" s="66">
        <f t="shared" si="2"/>
        <v>4.7494067735673884E-3</v>
      </c>
      <c r="K6" s="54"/>
      <c r="L6" s="59">
        <v>3099</v>
      </c>
      <c r="M6" s="57">
        <v>3128.8</v>
      </c>
      <c r="N6" s="57">
        <v>3124.2</v>
      </c>
      <c r="O6" s="57">
        <v>3124.2</v>
      </c>
      <c r="P6" s="60">
        <f t="shared" si="3"/>
        <v>1.9551616266944682E-2</v>
      </c>
      <c r="Q6" s="60">
        <f t="shared" si="4"/>
        <v>1.105814506655256E-2</v>
      </c>
      <c r="R6" s="70">
        <f t="shared" si="5"/>
        <v>-8.066064912617521E-3</v>
      </c>
      <c r="S6" s="61">
        <f t="shared" si="5"/>
        <v>1.4723769284938903E-3</v>
      </c>
      <c r="T6" s="66">
        <f t="shared" si="6"/>
        <v>1.105814506655256E-2</v>
      </c>
      <c r="U6" s="54"/>
      <c r="V6" s="57">
        <v>2127.8000000000002</v>
      </c>
      <c r="W6" s="6">
        <v>2130</v>
      </c>
      <c r="X6" s="57">
        <v>2135.06</v>
      </c>
      <c r="Y6" s="57">
        <v>2131.48</v>
      </c>
      <c r="Z6" s="60">
        <f t="shared" si="7"/>
        <v>1.1684240524365785E-2</v>
      </c>
      <c r="AA6" s="60">
        <f t="shared" si="8"/>
        <v>-2.1768338069312332E-3</v>
      </c>
      <c r="AB6" s="70">
        <f t="shared" si="9"/>
        <v>-3.4003728232461228E-3</v>
      </c>
      <c r="AC6" s="61">
        <f t="shared" si="9"/>
        <v>-6.943532193592894E-4</v>
      </c>
      <c r="AD6" s="66">
        <f t="shared" si="10"/>
        <v>-5.0090584374551383E-4</v>
      </c>
    </row>
    <row r="7" spans="1:16384" s="6" customFormat="1" ht="16.5">
      <c r="A7" s="56">
        <v>42447</v>
      </c>
      <c r="B7" s="57">
        <v>5780</v>
      </c>
      <c r="C7" s="57">
        <v>5944.3</v>
      </c>
      <c r="D7" s="57">
        <v>5774.3</v>
      </c>
      <c r="E7" s="57">
        <v>5949.26</v>
      </c>
      <c r="F7" s="60">
        <f>+C7/C6-1</f>
        <v>3.4582985240879882E-2</v>
      </c>
      <c r="G7" s="60">
        <f t="shared" si="0"/>
        <v>3.5377777158987822E-2</v>
      </c>
      <c r="H7" s="70">
        <f t="shared" si="1"/>
        <v>9.8713263945415797E-4</v>
      </c>
      <c r="I7" s="61">
        <f t="shared" si="1"/>
        <v>-8.3371713456803498E-4</v>
      </c>
      <c r="J7" s="66">
        <f t="shared" si="2"/>
        <v>4.928663169729175E-3</v>
      </c>
      <c r="K7" s="54"/>
      <c r="L7" s="59">
        <v>3128.8</v>
      </c>
      <c r="M7" s="57">
        <v>3177.1</v>
      </c>
      <c r="N7" s="57">
        <v>3136.22</v>
      </c>
      <c r="O7" s="57">
        <v>3171.96</v>
      </c>
      <c r="P7" s="60">
        <f t="shared" si="3"/>
        <v>1.5437228330350106E-2</v>
      </c>
      <c r="Q7" s="60">
        <f t="shared" si="4"/>
        <v>1.5287113501056382E-2</v>
      </c>
      <c r="R7" s="70">
        <f t="shared" si="5"/>
        <v>-2.3659054530612567E-3</v>
      </c>
      <c r="S7" s="61">
        <f t="shared" si="5"/>
        <v>1.6204491859921344E-3</v>
      </c>
      <c r="T7" s="66">
        <f t="shared" si="6"/>
        <v>3.8473849305422636E-3</v>
      </c>
      <c r="U7" s="54"/>
      <c r="V7" s="57">
        <v>2133</v>
      </c>
      <c r="W7" s="57">
        <v>2146.6</v>
      </c>
      <c r="X7" s="57">
        <v>2140.27</v>
      </c>
      <c r="Y7" s="57">
        <v>2141.1799999999998</v>
      </c>
      <c r="Z7" s="60">
        <f t="shared" si="7"/>
        <v>7.7934272300468344E-3</v>
      </c>
      <c r="AA7" s="60">
        <f t="shared" si="8"/>
        <v>4.5508285322872766E-3</v>
      </c>
      <c r="AB7" s="70">
        <f t="shared" si="9"/>
        <v>-3.3967676975334982E-3</v>
      </c>
      <c r="AC7" s="61">
        <f t="shared" si="9"/>
        <v>2.5313145088223798E-3</v>
      </c>
      <c r="AD7" s="66">
        <f t="shared" si="10"/>
        <v>4.1238951338975482E-3</v>
      </c>
    </row>
    <row r="8" spans="1:16384" s="6" customFormat="1" ht="16.5">
      <c r="A8" s="56">
        <v>42450</v>
      </c>
      <c r="B8" s="57">
        <v>5870.4</v>
      </c>
      <c r="C8" s="57">
        <v>5929.8</v>
      </c>
      <c r="D8" s="57">
        <v>6016.69</v>
      </c>
      <c r="E8" s="57">
        <v>6099.48</v>
      </c>
      <c r="F8" s="60">
        <f>+C8/C7-1</f>
        <v>-2.4393116094409972E-3</v>
      </c>
      <c r="G8" s="60">
        <f t="shared" si="0"/>
        <v>2.5250199184436273E-2</v>
      </c>
      <c r="H8" s="70">
        <f t="shared" si="1"/>
        <v>-2.4314033131173418E-2</v>
      </c>
      <c r="I8" s="61">
        <f t="shared" ref="I8:I28" si="11">C8/E8-1</f>
        <v>-2.7818764878317359E-2</v>
      </c>
      <c r="J8" s="66">
        <f t="shared" si="2"/>
        <v>1.1334182738693466E-2</v>
      </c>
      <c r="K8" s="54"/>
      <c r="L8" s="59">
        <v>3161</v>
      </c>
      <c r="M8" s="67">
        <v>3210.2</v>
      </c>
      <c r="N8" s="57">
        <v>3203.29</v>
      </c>
      <c r="O8" s="57">
        <v>3249.44</v>
      </c>
      <c r="P8" s="60">
        <f t="shared" si="3"/>
        <v>1.041830600232907E-2</v>
      </c>
      <c r="Q8" s="60">
        <f t="shared" si="4"/>
        <v>2.4426537535151782E-2</v>
      </c>
      <c r="R8" s="70">
        <f t="shared" ref="R8:R28" si="12">L8/N8-1</f>
        <v>-1.3202051640656909E-2</v>
      </c>
      <c r="S8" s="61">
        <f t="shared" ref="S8:S28" si="13">M8/O8-1</f>
        <v>-1.2075926928947878E-2</v>
      </c>
      <c r="T8" s="66">
        <f t="shared" si="6"/>
        <v>9.8771737348515298E-3</v>
      </c>
      <c r="U8" s="54"/>
      <c r="V8" s="57">
        <v>2138.1999999999998</v>
      </c>
      <c r="W8" s="57">
        <v>2177</v>
      </c>
      <c r="X8" s="57">
        <v>2156.9499999999998</v>
      </c>
      <c r="Y8" s="57">
        <v>2193.39</v>
      </c>
      <c r="Z8" s="60">
        <f t="shared" si="7"/>
        <v>1.4161930494735797E-2</v>
      </c>
      <c r="AA8" s="60">
        <f t="shared" si="8"/>
        <v>2.4383751015795152E-2</v>
      </c>
      <c r="AB8" s="70">
        <f t="shared" si="9"/>
        <v>-8.6928301536892683E-3</v>
      </c>
      <c r="AC8" s="61">
        <f t="shared" ref="AC8:AC28" si="14">W8/Y8-1</f>
        <v>-7.4724513196466891E-3</v>
      </c>
      <c r="AD8" s="66">
        <f t="shared" si="10"/>
        <v>7.3650977498389558E-3</v>
      </c>
    </row>
    <row r="9" spans="1:16384" s="6" customFormat="1" ht="16.5">
      <c r="A9" s="56">
        <v>42451</v>
      </c>
      <c r="B9" s="57">
        <v>5881.6</v>
      </c>
      <c r="C9" s="57">
        <v>5939.8</v>
      </c>
      <c r="D9" s="57">
        <v>6045.84</v>
      </c>
      <c r="E9" s="57">
        <v>6075.49</v>
      </c>
      <c r="F9" s="60">
        <f>+C9/5798.8-1</f>
        <v>2.4315375594950783E-2</v>
      </c>
      <c r="G9" s="60">
        <f t="shared" si="0"/>
        <v>-3.933122167791292E-3</v>
      </c>
      <c r="H9" s="70">
        <f t="shared" ref="H9:H28" si="15">B9/D9-1</f>
        <v>-2.7165786722771368E-2</v>
      </c>
      <c r="I9" s="61">
        <f t="shared" si="11"/>
        <v>-2.2334001043537111E-2</v>
      </c>
      <c r="J9" s="66">
        <f t="shared" si="2"/>
        <v>-8.7941922918017834E-3</v>
      </c>
      <c r="K9" s="54"/>
      <c r="L9" s="59">
        <v>3195</v>
      </c>
      <c r="M9" s="57">
        <v>3194.6</v>
      </c>
      <c r="N9" s="57">
        <v>3231.61</v>
      </c>
      <c r="O9" s="57">
        <v>3225.79</v>
      </c>
      <c r="P9" s="60">
        <f t="shared" si="3"/>
        <v>-4.8595103108840521E-3</v>
      </c>
      <c r="Q9" s="60">
        <f t="shared" si="4"/>
        <v>-7.2781771628341874E-3</v>
      </c>
      <c r="R9" s="70">
        <f t="shared" si="12"/>
        <v>-1.1328718502542134E-2</v>
      </c>
      <c r="S9" s="61">
        <f t="shared" si="13"/>
        <v>-9.6689493116415282E-3</v>
      </c>
      <c r="T9" s="66">
        <f t="shared" si="6"/>
        <v>-5.4870993155743397E-3</v>
      </c>
      <c r="U9" s="54"/>
      <c r="V9" s="57">
        <v>2170</v>
      </c>
      <c r="W9" s="57">
        <v>2165.6</v>
      </c>
      <c r="X9" s="57">
        <v>2181.9899999999998</v>
      </c>
      <c r="Y9" s="57">
        <v>2173.2600000000002</v>
      </c>
      <c r="Z9" s="60">
        <f t="shared" si="7"/>
        <v>-5.2365640790078549E-3</v>
      </c>
      <c r="AA9" s="60">
        <f t="shared" si="8"/>
        <v>-9.1775744395660164E-3</v>
      </c>
      <c r="AB9" s="70">
        <f t="shared" ref="AB9:AB28" si="16">V9/X9-1</f>
        <v>-5.4949839366815745E-3</v>
      </c>
      <c r="AC9" s="61">
        <f t="shared" si="14"/>
        <v>-3.5246588075059648E-3</v>
      </c>
      <c r="AD9" s="66">
        <f t="shared" si="10"/>
        <v>-5.1974341088452114E-3</v>
      </c>
    </row>
    <row r="10" spans="1:16384" s="6" customFormat="1" ht="16.5">
      <c r="A10" s="56">
        <v>42452</v>
      </c>
      <c r="B10" s="57">
        <v>5920</v>
      </c>
      <c r="C10" s="57">
        <v>5949.2</v>
      </c>
      <c r="D10" s="57">
        <v>6054.22</v>
      </c>
      <c r="E10" s="57">
        <v>6118.97</v>
      </c>
      <c r="F10" s="60">
        <f>+C10/5798.8-1</f>
        <v>2.5936400634613888E-2</v>
      </c>
      <c r="G10" s="60">
        <f t="shared" si="0"/>
        <v>7.1566244039575899E-3</v>
      </c>
      <c r="H10" s="70">
        <f t="shared" si="15"/>
        <v>-2.2169660170922145E-2</v>
      </c>
      <c r="I10" s="61">
        <f t="shared" si="11"/>
        <v>-2.7744865557438714E-2</v>
      </c>
      <c r="J10" s="66">
        <f t="shared" si="2"/>
        <v>-3.5009521865725368E-3</v>
      </c>
      <c r="K10" s="54"/>
      <c r="L10" s="59">
        <v>3205</v>
      </c>
      <c r="M10" s="57">
        <v>3196</v>
      </c>
      <c r="N10" s="57">
        <v>3217.73</v>
      </c>
      <c r="O10" s="57">
        <v>3236.09</v>
      </c>
      <c r="P10" s="60">
        <f t="shared" si="3"/>
        <v>4.3823952920551967E-4</v>
      </c>
      <c r="Q10" s="60">
        <f t="shared" si="4"/>
        <v>3.1930162843831766E-3</v>
      </c>
      <c r="R10" s="70">
        <f t="shared" si="12"/>
        <v>-3.9562051508361673E-3</v>
      </c>
      <c r="S10" s="61">
        <f t="shared" si="13"/>
        <v>-1.2388406997333234E-2</v>
      </c>
      <c r="T10" s="66">
        <f t="shared" si="6"/>
        <v>-2.4986127429249549E-3</v>
      </c>
      <c r="U10" s="54"/>
      <c r="V10" s="57">
        <v>2170</v>
      </c>
      <c r="W10" s="57">
        <v>2159</v>
      </c>
      <c r="X10" s="57">
        <v>2170.16</v>
      </c>
      <c r="Y10" s="57">
        <v>2175.2800000000002</v>
      </c>
      <c r="Z10" s="60">
        <f t="shared" si="7"/>
        <v>-3.047654229774599E-3</v>
      </c>
      <c r="AA10" s="60">
        <f t="shared" si="8"/>
        <v>9.2947921555630586E-4</v>
      </c>
      <c r="AB10" s="70">
        <f t="shared" si="16"/>
        <v>-7.3727282780877701E-5</v>
      </c>
      <c r="AC10" s="61">
        <f t="shared" si="14"/>
        <v>-7.48409400169181E-3</v>
      </c>
      <c r="AD10" s="66">
        <f t="shared" si="10"/>
        <v>-1.426428499121335E-3</v>
      </c>
    </row>
    <row r="11" spans="1:16384" s="6" customFormat="1" ht="16.5">
      <c r="A11" s="56">
        <v>42453</v>
      </c>
      <c r="B11" s="57">
        <v>5900.8</v>
      </c>
      <c r="C11" s="57">
        <v>5889.2</v>
      </c>
      <c r="D11" s="57">
        <v>6062.76</v>
      </c>
      <c r="E11" s="57">
        <v>6018.42</v>
      </c>
      <c r="F11" s="60">
        <f>+C11/5798.8-1</f>
        <v>1.5589432296337025E-2</v>
      </c>
      <c r="G11" s="60">
        <f t="shared" ref="G11:G28" si="17">E11/E10-1</f>
        <v>-1.6432504163282458E-2</v>
      </c>
      <c r="H11" s="70">
        <f t="shared" si="15"/>
        <v>-2.6713905877851052E-2</v>
      </c>
      <c r="I11" s="61">
        <f t="shared" si="11"/>
        <v>-2.1470751459685467E-2</v>
      </c>
      <c r="J11" s="66">
        <f t="shared" si="2"/>
        <v>-9.1861865640785467E-3</v>
      </c>
      <c r="K11" s="54"/>
      <c r="L11" s="59">
        <v>3170</v>
      </c>
      <c r="M11" s="57">
        <v>3154.6</v>
      </c>
      <c r="N11" s="57">
        <v>3211.5</v>
      </c>
      <c r="O11" s="57">
        <v>3181.85</v>
      </c>
      <c r="P11" s="60">
        <f t="shared" si="3"/>
        <v>-1.2953692115143967E-2</v>
      </c>
      <c r="Q11" s="60">
        <f t="shared" ref="Q11:Q28" si="18">O11/O10-1</f>
        <v>-1.676096771103408E-2</v>
      </c>
      <c r="R11" s="70">
        <f t="shared" si="12"/>
        <v>-1.2922310446831675E-2</v>
      </c>
      <c r="S11" s="61">
        <f t="shared" si="13"/>
        <v>-8.5642000722849776E-3</v>
      </c>
      <c r="T11" s="66">
        <f t="shared" si="6"/>
        <v>-7.598676180205155E-3</v>
      </c>
      <c r="U11" s="54"/>
      <c r="V11" s="6">
        <v>2149.8000000000002</v>
      </c>
      <c r="W11" s="57">
        <v>2130.1999999999998</v>
      </c>
      <c r="X11" s="57">
        <v>2161.17</v>
      </c>
      <c r="Y11" s="57">
        <v>2137.59</v>
      </c>
      <c r="Z11" s="60">
        <f t="shared" si="7"/>
        <v>-1.3339509031959351E-2</v>
      </c>
      <c r="AA11" s="60">
        <f t="shared" si="8"/>
        <v>-1.7326505093597122E-2</v>
      </c>
      <c r="AB11" s="70">
        <f t="shared" si="16"/>
        <v>-5.2610391593441719E-3</v>
      </c>
      <c r="AC11" s="61">
        <f t="shared" si="14"/>
        <v>-3.4571643767047355E-3</v>
      </c>
      <c r="AD11" s="66">
        <f t="shared" si="10"/>
        <v>-6.4865212754220414E-3</v>
      </c>
    </row>
    <row r="12" spans="1:16384" s="6" customFormat="1" ht="16.5">
      <c r="A12" s="56">
        <v>42454</v>
      </c>
      <c r="B12" s="57">
        <v>5860</v>
      </c>
      <c r="C12" s="57">
        <v>5887.2</v>
      </c>
      <c r="D12" s="57">
        <v>6006.67</v>
      </c>
      <c r="E12" s="57">
        <v>6077.43</v>
      </c>
      <c r="F12" s="60">
        <f t="shared" ref="F12:F28" si="19">+C12/C11-1</f>
        <v>-3.3960470012905919E-4</v>
      </c>
      <c r="G12" s="60">
        <f t="shared" si="17"/>
        <v>9.8048989601922099E-3</v>
      </c>
      <c r="H12" s="70">
        <f t="shared" si="15"/>
        <v>-2.4417855483987005E-2</v>
      </c>
      <c r="I12" s="61">
        <f t="shared" si="11"/>
        <v>-3.1301059822984478E-2</v>
      </c>
      <c r="J12" s="66">
        <f t="shared" si="2"/>
        <v>-1.9523396506059276E-3</v>
      </c>
      <c r="K12" s="54"/>
      <c r="L12" s="59">
        <v>3150</v>
      </c>
      <c r="M12" s="57">
        <v>3162.8</v>
      </c>
      <c r="N12" s="57">
        <v>3176.81</v>
      </c>
      <c r="O12" s="57">
        <v>3197.82</v>
      </c>
      <c r="P12" s="60">
        <f t="shared" si="3"/>
        <v>2.5993786850948553E-3</v>
      </c>
      <c r="Q12" s="60">
        <f t="shared" si="18"/>
        <v>5.0190926662163626E-3</v>
      </c>
      <c r="R12" s="70">
        <f t="shared" si="12"/>
        <v>-8.439283432122191E-3</v>
      </c>
      <c r="S12" s="61">
        <f t="shared" si="13"/>
        <v>-1.0951210512161413E-2</v>
      </c>
      <c r="T12" s="66">
        <f t="shared" si="6"/>
        <v>-1.5839841601583693E-3</v>
      </c>
      <c r="U12" s="54"/>
      <c r="V12" s="57">
        <v>2126.1999999999998</v>
      </c>
      <c r="W12" s="57">
        <v>2133.8000000000002</v>
      </c>
      <c r="X12" s="57">
        <v>2137.15</v>
      </c>
      <c r="Y12" s="57">
        <v>2149.1999999999998</v>
      </c>
      <c r="Z12" s="60">
        <f t="shared" si="7"/>
        <v>1.6899821612996746E-3</v>
      </c>
      <c r="AA12" s="60">
        <f t="shared" ref="AA12:AA28" si="20">Y12/Y11-1</f>
        <v>5.4313502589362628E-3</v>
      </c>
      <c r="AB12" s="70">
        <f t="shared" si="16"/>
        <v>-5.1236459771192289E-3</v>
      </c>
      <c r="AC12" s="61">
        <f t="shared" si="14"/>
        <v>-7.1654569142004521E-3</v>
      </c>
      <c r="AD12" s="66">
        <f t="shared" si="10"/>
        <v>-2.058392862991365E-4</v>
      </c>
    </row>
    <row r="13" spans="1:16384" s="6" customFormat="1" ht="16.5">
      <c r="A13" s="56">
        <v>42457</v>
      </c>
      <c r="B13" s="57">
        <v>5965.6</v>
      </c>
      <c r="C13" s="57">
        <v>5889.2</v>
      </c>
      <c r="D13" s="57">
        <v>6114.77</v>
      </c>
      <c r="E13" s="57">
        <v>6149.58</v>
      </c>
      <c r="F13" s="60">
        <f t="shared" si="19"/>
        <v>3.3972007066185306E-4</v>
      </c>
      <c r="G13" s="60">
        <f t="shared" si="17"/>
        <v>1.1871794492079646E-2</v>
      </c>
      <c r="H13" s="70">
        <f t="shared" si="15"/>
        <v>-2.4395030393620676E-2</v>
      </c>
      <c r="I13" s="61">
        <f t="shared" si="11"/>
        <v>-4.234110296963367E-2</v>
      </c>
      <c r="J13" s="66">
        <f t="shared" si="2"/>
        <v>6.1440444398372929E-3</v>
      </c>
      <c r="K13" s="54"/>
      <c r="L13" s="59">
        <v>3175.2</v>
      </c>
      <c r="M13" s="57">
        <v>3129.8</v>
      </c>
      <c r="N13" s="57">
        <v>3206.95</v>
      </c>
      <c r="O13" s="57">
        <v>3169.73</v>
      </c>
      <c r="P13" s="60">
        <f t="shared" si="3"/>
        <v>-1.0433792841785805E-2</v>
      </c>
      <c r="Q13" s="60">
        <f t="shared" si="18"/>
        <v>-8.7841091743751099E-3</v>
      </c>
      <c r="R13" s="70">
        <f t="shared" si="12"/>
        <v>-9.9003726281980953E-3</v>
      </c>
      <c r="S13" s="61">
        <f t="shared" si="13"/>
        <v>-1.2597287466124873E-2</v>
      </c>
      <c r="T13" s="66">
        <f t="shared" si="6"/>
        <v>2.8550700164486909E-3</v>
      </c>
      <c r="U13" s="54"/>
      <c r="V13" s="6">
        <v>2141.4</v>
      </c>
      <c r="W13" s="57">
        <v>2118.4</v>
      </c>
      <c r="X13" s="57">
        <v>2152.81</v>
      </c>
      <c r="Y13" s="57">
        <v>2123.0300000000002</v>
      </c>
      <c r="Z13" s="60">
        <f t="shared" si="7"/>
        <v>-7.21717124379051E-3</v>
      </c>
      <c r="AA13" s="60">
        <f t="shared" si="20"/>
        <v>-1.2176623860040814E-2</v>
      </c>
      <c r="AB13" s="70">
        <f t="shared" si="16"/>
        <v>-5.3000497024817683E-3</v>
      </c>
      <c r="AC13" s="61">
        <f t="shared" si="14"/>
        <v>-2.1808453012911455E-3</v>
      </c>
      <c r="AD13" s="66">
        <f t="shared" si="10"/>
        <v>1.6796947701471776E-3</v>
      </c>
    </row>
    <row r="14" spans="1:16384" s="6" customFormat="1" ht="16.5">
      <c r="A14" s="56">
        <v>42458</v>
      </c>
      <c r="B14" s="57">
        <v>5860.2</v>
      </c>
      <c r="C14" s="57">
        <v>5769.2</v>
      </c>
      <c r="D14" s="57">
        <v>6029.94</v>
      </c>
      <c r="E14" s="57">
        <v>5921.87</v>
      </c>
      <c r="F14" s="60">
        <f t="shared" si="19"/>
        <v>-2.0376282007742996E-2</v>
      </c>
      <c r="G14" s="60">
        <f t="shared" si="17"/>
        <v>-3.7028545038848226E-2</v>
      </c>
      <c r="H14" s="70">
        <f t="shared" si="15"/>
        <v>-2.8149533826207218E-2</v>
      </c>
      <c r="I14" s="61">
        <f t="shared" si="11"/>
        <v>-2.578070778318331E-2</v>
      </c>
      <c r="J14" s="66">
        <f t="shared" si="2"/>
        <v>-1.9454987169855609E-2</v>
      </c>
      <c r="K14" s="54"/>
      <c r="L14" s="59">
        <v>3136.2</v>
      </c>
      <c r="M14" s="57">
        <v>3102.4</v>
      </c>
      <c r="N14" s="57">
        <v>3171.31</v>
      </c>
      <c r="O14" s="57">
        <v>3135.41</v>
      </c>
      <c r="P14" s="60">
        <f t="shared" si="3"/>
        <v>-8.7545530065818999E-3</v>
      </c>
      <c r="Q14" s="60">
        <f t="shared" si="18"/>
        <v>-1.0827420632041229E-2</v>
      </c>
      <c r="R14" s="70">
        <f t="shared" si="12"/>
        <v>-1.107113464152043E-2</v>
      </c>
      <c r="S14" s="61">
        <f t="shared" si="13"/>
        <v>-1.052812869768216E-2</v>
      </c>
      <c r="T14" s="66">
        <f t="shared" si="6"/>
        <v>4.9846516895768467E-4</v>
      </c>
      <c r="U14" s="54"/>
      <c r="V14" s="57">
        <v>2123.4</v>
      </c>
      <c r="W14" s="57">
        <v>2101</v>
      </c>
      <c r="X14" s="57">
        <v>2127.8000000000002</v>
      </c>
      <c r="Y14" s="57">
        <v>2106.86</v>
      </c>
      <c r="Z14" s="60">
        <f t="shared" si="7"/>
        <v>-8.2137462235649661E-3</v>
      </c>
      <c r="AA14" s="60">
        <f t="shared" si="20"/>
        <v>-7.6164726829107687E-3</v>
      </c>
      <c r="AB14" s="70">
        <f t="shared" si="16"/>
        <v>-2.067863521007629E-3</v>
      </c>
      <c r="AC14" s="61">
        <f t="shared" si="14"/>
        <v>-2.7813903154457753E-3</v>
      </c>
      <c r="AD14" s="66">
        <f t="shared" si="10"/>
        <v>2.2467887877231085E-3</v>
      </c>
    </row>
    <row r="15" spans="1:16384" s="6" customFormat="1" ht="16.5">
      <c r="A15" s="56">
        <v>42459</v>
      </c>
      <c r="B15" s="57">
        <v>5868</v>
      </c>
      <c r="C15" s="57">
        <v>5990.4</v>
      </c>
      <c r="D15" s="57">
        <v>5981.42</v>
      </c>
      <c r="E15" s="57">
        <v>6137.5</v>
      </c>
      <c r="F15" s="60">
        <f t="shared" si="19"/>
        <v>3.8341537821535043E-2</v>
      </c>
      <c r="G15" s="60">
        <f t="shared" si="17"/>
        <v>3.6412484569907866E-2</v>
      </c>
      <c r="H15" s="70">
        <f t="shared" si="15"/>
        <v>-1.8962052489208236E-2</v>
      </c>
      <c r="I15" s="61">
        <f t="shared" si="11"/>
        <v>-2.3967413441955299E-2</v>
      </c>
      <c r="J15" s="66">
        <f t="shared" si="2"/>
        <v>1.0055945165969638E-2</v>
      </c>
      <c r="K15" s="54"/>
      <c r="L15" s="59">
        <v>3142.8</v>
      </c>
      <c r="M15" s="57">
        <v>3185.2</v>
      </c>
      <c r="N15" s="57">
        <v>3161.29</v>
      </c>
      <c r="O15" s="57">
        <v>3216.27</v>
      </c>
      <c r="P15" s="60">
        <f t="shared" si="3"/>
        <v>2.6689014956162938E-2</v>
      </c>
      <c r="Q15" s="60">
        <f t="shared" si="18"/>
        <v>2.5789290714770985E-2</v>
      </c>
      <c r="R15" s="70">
        <f t="shared" si="12"/>
        <v>-5.8488781478446272E-3</v>
      </c>
      <c r="S15" s="61">
        <f t="shared" si="13"/>
        <v>-9.6602586225659204E-3</v>
      </c>
      <c r="T15" s="66">
        <f t="shared" si="6"/>
        <v>8.2541039289918405E-3</v>
      </c>
      <c r="U15" s="54"/>
      <c r="V15" s="6">
        <v>2124.1999999999998</v>
      </c>
      <c r="W15" s="57">
        <v>2152.1999999999998</v>
      </c>
      <c r="X15" s="57">
        <v>2124.5300000000002</v>
      </c>
      <c r="Y15" s="57">
        <v>2157.5300000000002</v>
      </c>
      <c r="Z15" s="60">
        <f t="shared" si="7"/>
        <v>2.436934792955725E-2</v>
      </c>
      <c r="AA15" s="60">
        <f t="shared" si="20"/>
        <v>2.4050008068879691E-2</v>
      </c>
      <c r="AB15" s="70">
        <f t="shared" si="16"/>
        <v>-1.5532847265065097E-4</v>
      </c>
      <c r="AC15" s="61">
        <f t="shared" si="14"/>
        <v>-2.4704175608220025E-3</v>
      </c>
      <c r="AD15" s="66">
        <f t="shared" si="10"/>
        <v>8.3868885450386621E-3</v>
      </c>
    </row>
    <row r="16" spans="1:16384" ht="16.5">
      <c r="A16" s="56">
        <v>42460</v>
      </c>
      <c r="B16" s="57">
        <v>6033.2</v>
      </c>
      <c r="C16" s="57">
        <v>6037.6</v>
      </c>
      <c r="D16" s="57">
        <v>6164.28</v>
      </c>
      <c r="E16" s="57">
        <v>6155.81</v>
      </c>
      <c r="F16" s="60">
        <f t="shared" si="19"/>
        <v>7.8792735042736428E-3</v>
      </c>
      <c r="G16" s="60">
        <f t="shared" si="17"/>
        <v>2.9832993890019921E-3</v>
      </c>
      <c r="H16" s="70">
        <f t="shared" si="15"/>
        <v>-2.1264446131583847E-2</v>
      </c>
      <c r="I16" s="61">
        <f t="shared" si="11"/>
        <v>-1.9202996843632247E-2</v>
      </c>
      <c r="J16" s="66">
        <f t="shared" si="2"/>
        <v>4.3633401221996326E-3</v>
      </c>
      <c r="K16" s="54"/>
      <c r="L16" s="59">
        <v>3203.4</v>
      </c>
      <c r="M16" s="57">
        <v>3192.4</v>
      </c>
      <c r="N16" s="57">
        <v>3229.2</v>
      </c>
      <c r="O16" s="57">
        <v>3218.09</v>
      </c>
      <c r="P16" s="60">
        <f t="shared" si="3"/>
        <v>2.2604546025368766E-3</v>
      </c>
      <c r="Q16" s="60">
        <f t="shared" si="18"/>
        <v>5.6587289002485441E-4</v>
      </c>
      <c r="R16" s="70">
        <f t="shared" si="12"/>
        <v>-7.9895949461166182E-3</v>
      </c>
      <c r="S16" s="61">
        <f t="shared" si="13"/>
        <v>-7.982996125030728E-3</v>
      </c>
      <c r="T16" s="66">
        <f t="shared" si="6"/>
        <v>4.0201848725387457E-3</v>
      </c>
      <c r="U16" s="54"/>
      <c r="V16" s="57">
        <v>2168</v>
      </c>
      <c r="W16" s="57">
        <v>2152.6</v>
      </c>
      <c r="X16" s="57">
        <v>2166.42</v>
      </c>
      <c r="Y16" s="57">
        <v>2156.54</v>
      </c>
      <c r="Z16" s="60">
        <f t="shared" si="7"/>
        <v>1.8585633305456817E-4</v>
      </c>
      <c r="AA16" s="60">
        <f t="shared" si="20"/>
        <v>-4.5885804600642732E-4</v>
      </c>
      <c r="AB16" s="70">
        <f t="shared" si="16"/>
        <v>7.2931379880158964E-4</v>
      </c>
      <c r="AC16" s="61">
        <f t="shared" si="14"/>
        <v>-1.8270006584621967E-3</v>
      </c>
      <c r="AD16" s="66">
        <f t="shared" si="10"/>
        <v>4.1204525545415205E-3</v>
      </c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6.5">
      <c r="A17" s="56">
        <v>42461</v>
      </c>
      <c r="B17" s="57">
        <v>6000.4</v>
      </c>
      <c r="C17" s="57">
        <v>5985</v>
      </c>
      <c r="D17" s="57">
        <v>6129.72</v>
      </c>
      <c r="E17" s="57">
        <v>6124.53</v>
      </c>
      <c r="F17" s="60">
        <f t="shared" si="19"/>
        <v>-8.7120710215981001E-3</v>
      </c>
      <c r="G17" s="60">
        <f t="shared" si="17"/>
        <v>-5.0813784051165767E-3</v>
      </c>
      <c r="H17" s="70">
        <f t="shared" si="15"/>
        <v>-2.1097211618149037E-2</v>
      </c>
      <c r="I17" s="61">
        <f t="shared" si="11"/>
        <v>-2.2782156345058313E-2</v>
      </c>
      <c r="J17" s="66">
        <f t="shared" si="2"/>
        <v>-4.2382724613008183E-3</v>
      </c>
      <c r="K17" s="54"/>
      <c r="L17" s="59">
        <v>3185.2</v>
      </c>
      <c r="M17" s="57">
        <v>3189.4</v>
      </c>
      <c r="N17" s="57">
        <v>3213.67</v>
      </c>
      <c r="O17" s="57">
        <v>3221.9</v>
      </c>
      <c r="P17" s="60">
        <f t="shared" si="3"/>
        <v>-9.3973186317508617E-4</v>
      </c>
      <c r="Q17" s="60">
        <f t="shared" si="18"/>
        <v>1.1839320839379663E-3</v>
      </c>
      <c r="R17" s="70">
        <f t="shared" si="12"/>
        <v>-8.8590303298099471E-3</v>
      </c>
      <c r="S17" s="61">
        <f t="shared" si="13"/>
        <v>-1.0087215618113543E-2</v>
      </c>
      <c r="T17" s="66">
        <f t="shared" si="6"/>
        <v>-1.3734855146997349E-3</v>
      </c>
      <c r="U17" s="54"/>
      <c r="V17" s="6">
        <v>2154.8000000000002</v>
      </c>
      <c r="W17" s="57">
        <v>2157.1999999999998</v>
      </c>
      <c r="X17" s="57">
        <v>2156.7800000000002</v>
      </c>
      <c r="Y17" s="57">
        <v>2167.7800000000002</v>
      </c>
      <c r="Z17" s="60">
        <f t="shared" si="7"/>
        <v>2.1369506643129643E-3</v>
      </c>
      <c r="AA17" s="60">
        <f t="shared" si="20"/>
        <v>5.2120526398768963E-3</v>
      </c>
      <c r="AB17" s="70">
        <f t="shared" si="16"/>
        <v>-9.1803521916933306E-4</v>
      </c>
      <c r="AC17" s="61">
        <f t="shared" si="14"/>
        <v>-4.8805690614363018E-3</v>
      </c>
      <c r="AD17" s="66">
        <f t="shared" si="10"/>
        <v>1.1128938021109924E-4</v>
      </c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6.5">
      <c r="A18" s="56">
        <v>42465</v>
      </c>
      <c r="B18" s="57">
        <v>6006</v>
      </c>
      <c r="C18" s="57">
        <v>6208.6</v>
      </c>
      <c r="D18" s="57">
        <v>6136.69</v>
      </c>
      <c r="E18" s="57">
        <v>6286.58</v>
      </c>
      <c r="F18" s="60">
        <f t="shared" si="19"/>
        <v>3.7360066833751038E-2</v>
      </c>
      <c r="G18" s="60">
        <f t="shared" si="17"/>
        <v>2.645917319369806E-2</v>
      </c>
      <c r="H18" s="70">
        <f t="shared" si="15"/>
        <v>-2.1296496971494383E-2</v>
      </c>
      <c r="I18" s="61">
        <f t="shared" si="11"/>
        <v>-1.2404200694177026E-2</v>
      </c>
      <c r="J18" s="66">
        <f t="shared" si="2"/>
        <v>1.9854584759972926E-3</v>
      </c>
      <c r="K18" s="54"/>
      <c r="L18" s="59">
        <v>3190.2</v>
      </c>
      <c r="M18" s="57">
        <v>3243.6</v>
      </c>
      <c r="N18" s="57">
        <v>3211.3</v>
      </c>
      <c r="O18" s="57">
        <v>3264.49</v>
      </c>
      <c r="P18" s="60">
        <f t="shared" si="3"/>
        <v>1.6993791935787206E-2</v>
      </c>
      <c r="Q18" s="60">
        <f t="shared" si="18"/>
        <v>1.3218908097706317E-2</v>
      </c>
      <c r="R18" s="70">
        <f t="shared" si="12"/>
        <v>-6.5705477532465029E-3</v>
      </c>
      <c r="S18" s="61">
        <f t="shared" si="13"/>
        <v>-6.3991618905250292E-3</v>
      </c>
      <c r="T18" s="66">
        <f t="shared" si="6"/>
        <v>-3.2899841708308175E-3</v>
      </c>
      <c r="U18" s="54"/>
      <c r="V18" s="57">
        <v>2145</v>
      </c>
      <c r="W18" s="57">
        <v>2176.1999999999998</v>
      </c>
      <c r="X18" s="57">
        <v>2151.37</v>
      </c>
      <c r="Y18" s="57">
        <v>2180.2600000000002</v>
      </c>
      <c r="Z18" s="60">
        <f t="shared" si="7"/>
        <v>8.8077137029483055E-3</v>
      </c>
      <c r="AA18" s="60">
        <f t="shared" si="20"/>
        <v>5.7570417662309303E-3</v>
      </c>
      <c r="AB18" s="70">
        <f t="shared" si="16"/>
        <v>-2.9609039821136829E-3</v>
      </c>
      <c r="AC18" s="61">
        <f t="shared" si="14"/>
        <v>-1.8621632282390665E-3</v>
      </c>
      <c r="AD18" s="66">
        <f t="shared" si="10"/>
        <v>-7.5699563608854215E-3</v>
      </c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6.5">
      <c r="A19" s="56">
        <v>42466</v>
      </c>
      <c r="B19" s="57">
        <v>6190.4</v>
      </c>
      <c r="C19" s="57">
        <v>6212.2</v>
      </c>
      <c r="D19" s="57">
        <v>6262.6</v>
      </c>
      <c r="E19" s="57">
        <v>6323.43</v>
      </c>
      <c r="F19" s="60">
        <f t="shared" si="19"/>
        <v>5.7984086589568662E-4</v>
      </c>
      <c r="G19" s="60">
        <f t="shared" si="17"/>
        <v>5.8616926850529882E-3</v>
      </c>
      <c r="H19" s="70">
        <f t="shared" si="15"/>
        <v>-1.1528758023824137E-2</v>
      </c>
      <c r="I19" s="61">
        <f t="shared" si="11"/>
        <v>-1.7590136998432926E-2</v>
      </c>
      <c r="J19" s="66">
        <f t="shared" si="2"/>
        <v>-3.8144746428104837E-3</v>
      </c>
      <c r="K19" s="54"/>
      <c r="L19" s="59">
        <v>3227.8</v>
      </c>
      <c r="M19" s="57">
        <v>3235.4</v>
      </c>
      <c r="N19" s="57">
        <v>3250.52</v>
      </c>
      <c r="O19" s="57">
        <v>3257.53</v>
      </c>
      <c r="P19" s="60">
        <f t="shared" si="3"/>
        <v>-2.528055247256078E-3</v>
      </c>
      <c r="Q19" s="60">
        <f t="shared" si="18"/>
        <v>-2.1320328749665496E-3</v>
      </c>
      <c r="R19" s="70">
        <f t="shared" si="12"/>
        <v>-6.9896508866272855E-3</v>
      </c>
      <c r="S19" s="61">
        <f t="shared" si="13"/>
        <v>-6.7934907736844075E-3</v>
      </c>
      <c r="T19" s="66">
        <f t="shared" si="6"/>
        <v>-4.2793820780581138E-3</v>
      </c>
      <c r="U19" s="54"/>
      <c r="V19" s="6">
        <v>2160</v>
      </c>
      <c r="W19" s="57">
        <v>2164.8000000000002</v>
      </c>
      <c r="X19" s="57">
        <v>2167.4499999999998</v>
      </c>
      <c r="Y19" s="57">
        <v>2168.04</v>
      </c>
      <c r="Z19" s="60">
        <f t="shared" si="7"/>
        <v>-5.2384891094566788E-3</v>
      </c>
      <c r="AA19" s="60">
        <f t="shared" si="20"/>
        <v>-5.6048361204628083E-3</v>
      </c>
      <c r="AB19" s="70">
        <f t="shared" si="16"/>
        <v>-3.4372188516458291E-3</v>
      </c>
      <c r="AC19" s="61">
        <f t="shared" si="14"/>
        <v>-1.4944373720040538E-3</v>
      </c>
      <c r="AD19" s="66">
        <f t="shared" si="10"/>
        <v>-5.8754460477192794E-3</v>
      </c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6.5">
      <c r="A20" s="56">
        <v>42467</v>
      </c>
      <c r="B20" s="57">
        <v>6248.4</v>
      </c>
      <c r="C20" s="57">
        <v>6182.4</v>
      </c>
      <c r="D20" s="57">
        <v>6344.37</v>
      </c>
      <c r="E20" s="57">
        <v>6228.97</v>
      </c>
      <c r="F20" s="60">
        <f t="shared" si="19"/>
        <v>-4.7970123305753898E-3</v>
      </c>
      <c r="G20" s="60">
        <f t="shared" si="17"/>
        <v>-1.4938095305870425E-2</v>
      </c>
      <c r="H20" s="70">
        <f t="shared" si="15"/>
        <v>-1.5126797459795061E-2</v>
      </c>
      <c r="I20" s="61">
        <f t="shared" si="11"/>
        <v>-7.4763564441634456E-3</v>
      </c>
      <c r="J20" s="66">
        <f t="shared" si="2"/>
        <v>3.311493920229891E-3</v>
      </c>
      <c r="K20" s="54"/>
      <c r="L20" s="59">
        <v>3257.2</v>
      </c>
      <c r="M20" s="57">
        <v>3208.8</v>
      </c>
      <c r="N20" s="57">
        <v>3266.29</v>
      </c>
      <c r="O20" s="57">
        <v>3209.29</v>
      </c>
      <c r="P20" s="60">
        <f t="shared" si="3"/>
        <v>-8.2215491129380425E-3</v>
      </c>
      <c r="Q20" s="60">
        <f t="shared" si="18"/>
        <v>-1.4808766151040875E-2</v>
      </c>
      <c r="R20" s="70">
        <f t="shared" si="12"/>
        <v>-2.7829739551601396E-3</v>
      </c>
      <c r="S20" s="61">
        <f t="shared" si="13"/>
        <v>-1.5268174580662652E-4</v>
      </c>
      <c r="T20" s="66">
        <f t="shared" si="6"/>
        <v>2.6891540523032997E-3</v>
      </c>
      <c r="U20" s="54"/>
      <c r="V20" s="57">
        <v>2178.1999999999998</v>
      </c>
      <c r="W20" s="57">
        <v>2143.1999999999998</v>
      </c>
      <c r="X20" s="57">
        <v>2174.88</v>
      </c>
      <c r="Y20" s="57">
        <v>2139.4</v>
      </c>
      <c r="Z20" s="60">
        <f t="shared" si="7"/>
        <v>-9.9778270509979228E-3</v>
      </c>
      <c r="AA20" s="60">
        <f t="shared" si="20"/>
        <v>-1.3210088374753126E-2</v>
      </c>
      <c r="AB20" s="70">
        <f t="shared" si="16"/>
        <v>1.526521003457626E-3</v>
      </c>
      <c r="AC20" s="61">
        <f t="shared" si="14"/>
        <v>1.7761989342806039E-3</v>
      </c>
      <c r="AD20" s="66">
        <f t="shared" si="10"/>
        <v>3.1549233408978417E-3</v>
      </c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6.5">
      <c r="A21" s="56">
        <v>42468</v>
      </c>
      <c r="B21" s="57">
        <v>6138.2</v>
      </c>
      <c r="C21" s="57">
        <v>6069.8</v>
      </c>
      <c r="D21" s="57">
        <v>6176.86</v>
      </c>
      <c r="E21" s="57">
        <v>6168.74</v>
      </c>
      <c r="F21" s="60">
        <f t="shared" si="19"/>
        <v>-1.8212991718426386E-2</v>
      </c>
      <c r="G21" s="60">
        <f t="shared" si="17"/>
        <v>-9.6693353796856174E-3</v>
      </c>
      <c r="H21" s="70">
        <f t="shared" si="15"/>
        <v>-6.2588434900580081E-3</v>
      </c>
      <c r="I21" s="61">
        <f t="shared" si="11"/>
        <v>-1.6038931775370635E-2</v>
      </c>
      <c r="J21" s="66">
        <f t="shared" si="2"/>
        <v>-8.3657490724792227E-3</v>
      </c>
      <c r="K21" s="54"/>
      <c r="L21" s="59">
        <v>3192</v>
      </c>
      <c r="M21" s="57">
        <v>3164</v>
      </c>
      <c r="N21" s="57">
        <v>3189.85</v>
      </c>
      <c r="O21" s="57">
        <v>3185.73</v>
      </c>
      <c r="P21" s="60">
        <f t="shared" si="3"/>
        <v>-1.3961605584642323E-2</v>
      </c>
      <c r="Q21" s="60">
        <f t="shared" si="18"/>
        <v>-7.3411876147060351E-3</v>
      </c>
      <c r="R21" s="70">
        <f t="shared" si="12"/>
        <v>6.7401288461832465E-4</v>
      </c>
      <c r="S21" s="61">
        <f t="shared" si="13"/>
        <v>-6.8210425867853974E-3</v>
      </c>
      <c r="T21" s="66">
        <f t="shared" si="6"/>
        <v>-6.0574145683313096E-3</v>
      </c>
      <c r="U21" s="54"/>
      <c r="V21" s="6">
        <v>2126</v>
      </c>
      <c r="W21" s="57">
        <v>2122</v>
      </c>
      <c r="X21" s="57">
        <v>2125.4499999999998</v>
      </c>
      <c r="Y21" s="57">
        <v>2123.8000000000002</v>
      </c>
      <c r="Z21" s="60">
        <f t="shared" si="7"/>
        <v>-9.8917506532287813E-3</v>
      </c>
      <c r="AA21" s="60">
        <f t="shared" si="20"/>
        <v>-7.2917640459941868E-3</v>
      </c>
      <c r="AB21" s="70">
        <f t="shared" si="16"/>
        <v>2.5876873132757439E-4</v>
      </c>
      <c r="AC21" s="61">
        <f t="shared" si="14"/>
        <v>-8.4753743290333361E-4</v>
      </c>
      <c r="AD21" s="66">
        <f t="shared" si="10"/>
        <v>-6.520519771898825E-3</v>
      </c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6.5">
      <c r="A22" s="56">
        <v>42471</v>
      </c>
      <c r="B22" s="57">
        <v>6170</v>
      </c>
      <c r="C22" s="57">
        <v>6250.6</v>
      </c>
      <c r="D22" s="57">
        <v>6226.38</v>
      </c>
      <c r="E22" s="57">
        <v>6304.15</v>
      </c>
      <c r="F22" s="60">
        <f t="shared" si="19"/>
        <v>2.978681340406597E-2</v>
      </c>
      <c r="G22" s="60">
        <f t="shared" si="17"/>
        <v>2.1950998096855967E-2</v>
      </c>
      <c r="H22" s="70">
        <f t="shared" si="15"/>
        <v>-9.0550207343592648E-3</v>
      </c>
      <c r="I22" s="61">
        <f t="shared" si="11"/>
        <v>-8.494404479588713E-3</v>
      </c>
      <c r="J22" s="66">
        <f t="shared" si="2"/>
        <v>9.3438854612124533E-3</v>
      </c>
      <c r="K22" s="54"/>
      <c r="L22" s="59">
        <v>3207</v>
      </c>
      <c r="M22" s="57">
        <v>3222.2</v>
      </c>
      <c r="N22" s="57">
        <v>3213.51</v>
      </c>
      <c r="O22" s="57">
        <v>3230.1</v>
      </c>
      <c r="P22" s="60">
        <f t="shared" si="3"/>
        <v>1.8394437420986121E-2</v>
      </c>
      <c r="Q22" s="60">
        <f t="shared" si="18"/>
        <v>1.3927733988756019E-2</v>
      </c>
      <c r="R22" s="70">
        <f t="shared" si="12"/>
        <v>-2.0258222317652841E-3</v>
      </c>
      <c r="S22" s="61">
        <f t="shared" si="13"/>
        <v>-2.4457447137860022E-3</v>
      </c>
      <c r="T22" s="66">
        <f t="shared" si="6"/>
        <v>8.7201363580717839E-3</v>
      </c>
      <c r="U22" s="54"/>
      <c r="V22" s="57">
        <v>2141</v>
      </c>
      <c r="W22" s="57">
        <v>2149</v>
      </c>
      <c r="X22" s="57">
        <v>2140.56</v>
      </c>
      <c r="Y22" s="57">
        <v>2148.44</v>
      </c>
      <c r="Z22" s="60">
        <f t="shared" si="7"/>
        <v>1.2723845428840752E-2</v>
      </c>
      <c r="AA22" s="60">
        <f t="shared" si="20"/>
        <v>1.1601845748187234E-2</v>
      </c>
      <c r="AB22" s="70">
        <f t="shared" si="16"/>
        <v>2.0555368688568443E-4</v>
      </c>
      <c r="AC22" s="61">
        <f t="shared" si="14"/>
        <v>2.606542421477176E-4</v>
      </c>
      <c r="AD22" s="66">
        <f t="shared" si="10"/>
        <v>7.8915152085883289E-3</v>
      </c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6.5">
      <c r="A23" s="56">
        <v>42472</v>
      </c>
      <c r="B23" s="57">
        <v>6230</v>
      </c>
      <c r="C23" s="57">
        <v>6239.8</v>
      </c>
      <c r="D23" s="57">
        <v>6299.47</v>
      </c>
      <c r="E23" s="57">
        <v>6252.77</v>
      </c>
      <c r="F23" s="60">
        <f t="shared" si="19"/>
        <v>-1.7278341279237663E-3</v>
      </c>
      <c r="G23" s="60">
        <f t="shared" si="17"/>
        <v>-8.1501867817230789E-3</v>
      </c>
      <c r="H23" s="70">
        <f t="shared" si="15"/>
        <v>-1.1027911871951179E-2</v>
      </c>
      <c r="I23" s="61">
        <f t="shared" si="11"/>
        <v>-2.0742806788032198E-3</v>
      </c>
      <c r="J23" s="66">
        <f t="shared" si="2"/>
        <v>-7.4236812258576812E-4</v>
      </c>
      <c r="K23" s="54"/>
      <c r="L23" s="59">
        <v>3210</v>
      </c>
      <c r="M23" s="57">
        <v>3272.2</v>
      </c>
      <c r="N23" s="57">
        <v>3227.37</v>
      </c>
      <c r="O23" s="57">
        <v>3218.45</v>
      </c>
      <c r="P23" s="60">
        <f t="shared" si="3"/>
        <v>1.5517348395506225E-2</v>
      </c>
      <c r="Q23" s="60">
        <f t="shared" si="18"/>
        <v>-3.606699482988196E-3</v>
      </c>
      <c r="R23" s="70">
        <f t="shared" si="12"/>
        <v>-5.3820913003467252E-3</v>
      </c>
      <c r="S23" s="61">
        <f t="shared" si="13"/>
        <v>1.6700585685656133E-2</v>
      </c>
      <c r="T23" s="66">
        <f t="shared" si="6"/>
        <v>-8.451750719792317E-4</v>
      </c>
      <c r="U23" s="54"/>
      <c r="V23" s="6">
        <v>2149.4</v>
      </c>
      <c r="W23" s="57">
        <v>2141</v>
      </c>
      <c r="X23" s="57">
        <v>2147.81</v>
      </c>
      <c r="Y23" s="57">
        <v>2143.9</v>
      </c>
      <c r="Z23" s="60">
        <f t="shared" si="7"/>
        <v>-3.7226617031177467E-3</v>
      </c>
      <c r="AA23" s="60">
        <f t="shared" si="20"/>
        <v>-2.1131611774124481E-3</v>
      </c>
      <c r="AB23" s="70">
        <f t="shared" si="16"/>
        <v>7.4028894548416879E-4</v>
      </c>
      <c r="AC23" s="61">
        <f t="shared" si="14"/>
        <v>-1.3526750314847291E-3</v>
      </c>
      <c r="AD23" s="66">
        <f t="shared" si="10"/>
        <v>-2.9323602241626556E-4</v>
      </c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6.5">
      <c r="A24" s="56">
        <v>42473</v>
      </c>
      <c r="B24" s="57">
        <v>6300</v>
      </c>
      <c r="C24" s="57">
        <v>6355.8</v>
      </c>
      <c r="D24" s="57">
        <v>6292.57</v>
      </c>
      <c r="E24" s="57">
        <v>6344.23</v>
      </c>
      <c r="F24" s="60">
        <f t="shared" si="19"/>
        <v>1.859033943395616E-2</v>
      </c>
      <c r="G24" s="60">
        <f t="shared" si="17"/>
        <v>1.4627117261629463E-2</v>
      </c>
      <c r="H24" s="70">
        <f t="shared" si="15"/>
        <v>1.180757623673756E-3</v>
      </c>
      <c r="I24" s="61">
        <f t="shared" si="11"/>
        <v>1.8237043738957848E-3</v>
      </c>
      <c r="J24" s="66">
        <f t="shared" si="2"/>
        <v>6.3651789526879554E-3</v>
      </c>
      <c r="K24" s="54"/>
      <c r="L24" s="71">
        <v>3245</v>
      </c>
      <c r="M24" s="57">
        <v>3251.6</v>
      </c>
      <c r="N24" s="59">
        <v>3237.86</v>
      </c>
      <c r="O24" s="57">
        <v>3261.38</v>
      </c>
      <c r="P24" s="60">
        <f t="shared" si="3"/>
        <v>-6.2954587127925787E-3</v>
      </c>
      <c r="Q24" s="60">
        <f t="shared" si="18"/>
        <v>1.3338718948562311E-2</v>
      </c>
      <c r="R24" s="70">
        <f t="shared" si="12"/>
        <v>2.2051601984025559E-3</v>
      </c>
      <c r="S24" s="61">
        <f t="shared" si="13"/>
        <v>-2.9987305987037027E-3</v>
      </c>
      <c r="T24" s="66">
        <f t="shared" si="6"/>
        <v>6.0308533610899939E-3</v>
      </c>
      <c r="U24" s="54"/>
      <c r="V24" s="57">
        <v>2166</v>
      </c>
      <c r="W24" s="57">
        <v>2181.4</v>
      </c>
      <c r="X24" s="57">
        <v>2157.21</v>
      </c>
      <c r="Y24" s="57">
        <v>2171.31</v>
      </c>
      <c r="Z24" s="60">
        <f t="shared" si="7"/>
        <v>1.8869687062120555E-2</v>
      </c>
      <c r="AA24" s="60">
        <f t="shared" si="20"/>
        <v>1.2785111245860348E-2</v>
      </c>
      <c r="AB24" s="70">
        <f t="shared" si="16"/>
        <v>4.0747076084386435E-3</v>
      </c>
      <c r="AC24" s="61">
        <f t="shared" si="14"/>
        <v>4.646964275022869E-3</v>
      </c>
      <c r="AD24" s="66">
        <f t="shared" si="10"/>
        <v>6.208311954848611E-3</v>
      </c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6.5">
      <c r="A25" s="56">
        <v>42474</v>
      </c>
      <c r="B25" s="57">
        <v>6366</v>
      </c>
      <c r="C25" s="57"/>
      <c r="D25" s="57">
        <v>6375.49</v>
      </c>
      <c r="E25" s="57">
        <v>6401.85</v>
      </c>
      <c r="F25" s="60">
        <f t="shared" si="19"/>
        <v>-1</v>
      </c>
      <c r="G25" s="60">
        <f t="shared" si="17"/>
        <v>9.0822684549585198E-3</v>
      </c>
      <c r="H25" s="70">
        <f t="shared" si="15"/>
        <v>-1.4885130397820356E-3</v>
      </c>
      <c r="I25" s="61">
        <f t="shared" si="11"/>
        <v>-1</v>
      </c>
      <c r="J25" s="66">
        <f t="shared" si="2"/>
        <v>4.9273119038875102E-3</v>
      </c>
      <c r="K25" s="54"/>
      <c r="L25" s="59"/>
      <c r="M25" s="57"/>
      <c r="N25" s="57">
        <v>3277.1</v>
      </c>
      <c r="O25" s="57">
        <v>3275.83</v>
      </c>
      <c r="P25" s="60">
        <f>+M25/3125-1</f>
        <v>-1</v>
      </c>
      <c r="Q25" s="60">
        <f t="shared" si="18"/>
        <v>4.4306397905180539E-3</v>
      </c>
      <c r="R25" s="70">
        <f t="shared" si="12"/>
        <v>-1</v>
      </c>
      <c r="S25" s="61">
        <f t="shared" si="13"/>
        <v>-1</v>
      </c>
      <c r="T25" s="66">
        <f t="shared" si="6"/>
        <v>4.8200455022107125E-3</v>
      </c>
      <c r="U25" s="54"/>
      <c r="V25" s="6">
        <v>2188.4</v>
      </c>
      <c r="W25" s="57"/>
      <c r="X25" s="57">
        <v>2183.12</v>
      </c>
      <c r="Y25" s="57">
        <v>2178.87</v>
      </c>
      <c r="Z25" s="60">
        <f t="shared" si="7"/>
        <v>-1</v>
      </c>
      <c r="AA25" s="60">
        <f t="shared" si="20"/>
        <v>3.4817690702846349E-3</v>
      </c>
      <c r="AB25" s="70">
        <f t="shared" si="16"/>
        <v>2.4185569276999885E-3</v>
      </c>
      <c r="AC25" s="61">
        <f t="shared" si="14"/>
        <v>-1</v>
      </c>
      <c r="AD25" s="66">
        <f t="shared" si="10"/>
        <v>5.4391127936590511E-3</v>
      </c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6.5">
      <c r="A26" s="56">
        <v>42475</v>
      </c>
      <c r="B26" s="57"/>
      <c r="C26" s="57"/>
      <c r="D26" s="57">
        <v>6401.85</v>
      </c>
      <c r="E26" s="57">
        <v>6384.35</v>
      </c>
      <c r="F26" s="60" t="e">
        <f t="shared" si="19"/>
        <v>#DIV/0!</v>
      </c>
      <c r="G26" s="60">
        <f t="shared" si="17"/>
        <v>-2.7335848231370141E-3</v>
      </c>
      <c r="H26" s="70">
        <f t="shared" si="15"/>
        <v>-1</v>
      </c>
      <c r="I26" s="61">
        <f t="shared" si="11"/>
        <v>-1</v>
      </c>
      <c r="J26" s="66">
        <f t="shared" si="2"/>
        <v>0</v>
      </c>
      <c r="K26" s="54"/>
      <c r="L26" s="71"/>
      <c r="M26" s="57"/>
      <c r="N26" s="59">
        <v>3279.86</v>
      </c>
      <c r="O26" s="57">
        <v>3272.21</v>
      </c>
      <c r="P26" s="60">
        <f>+M26/3125-1</f>
        <v>-1</v>
      </c>
      <c r="Q26" s="60">
        <f t="shared" si="18"/>
        <v>-1.1050634495685108E-3</v>
      </c>
      <c r="R26" s="70">
        <f t="shared" si="12"/>
        <v>-1</v>
      </c>
      <c r="S26" s="61">
        <f t="shared" si="13"/>
        <v>-1</v>
      </c>
      <c r="T26" s="66">
        <f t="shared" si="6"/>
        <v>1.2302225695473012E-3</v>
      </c>
      <c r="U26" s="54"/>
      <c r="V26" s="57"/>
      <c r="W26" s="57"/>
      <c r="X26" s="57">
        <v>2182.11</v>
      </c>
      <c r="Y26" s="57">
        <v>2182.0700000000002</v>
      </c>
      <c r="Z26" s="60" t="e">
        <f t="shared" si="7"/>
        <v>#DIV/0!</v>
      </c>
      <c r="AA26" s="60">
        <f t="shared" si="20"/>
        <v>1.4686511815757974E-3</v>
      </c>
      <c r="AB26" s="70">
        <f t="shared" si="16"/>
        <v>-1</v>
      </c>
      <c r="AC26" s="61">
        <f t="shared" si="14"/>
        <v>-1</v>
      </c>
      <c r="AD26" s="66">
        <f t="shared" si="10"/>
        <v>1.4870093213454894E-3</v>
      </c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6.5">
      <c r="A27" s="56">
        <v>42478</v>
      </c>
      <c r="B27" s="57"/>
      <c r="C27" s="57"/>
      <c r="D27" s="57">
        <v>6384.35</v>
      </c>
      <c r="E27" s="57">
        <v>6281.2</v>
      </c>
      <c r="F27" s="60" t="e">
        <f t="shared" si="19"/>
        <v>#DIV/0!</v>
      </c>
      <c r="G27" s="60">
        <f t="shared" si="17"/>
        <v>-1.6156695669880317E-2</v>
      </c>
      <c r="H27" s="70">
        <f t="shared" si="15"/>
        <v>-1</v>
      </c>
      <c r="I27" s="61">
        <f t="shared" si="11"/>
        <v>-1</v>
      </c>
      <c r="J27" s="66">
        <f t="shared" si="2"/>
        <v>0</v>
      </c>
      <c r="K27" s="54"/>
      <c r="L27" s="59"/>
      <c r="M27" s="57"/>
      <c r="N27" s="57">
        <v>3252.67</v>
      </c>
      <c r="O27" s="57">
        <v>3228.45</v>
      </c>
      <c r="P27" s="60">
        <f>+M27/3125-1</f>
        <v>-1</v>
      </c>
      <c r="Q27" s="60">
        <f t="shared" si="18"/>
        <v>-1.3373224823590268E-2</v>
      </c>
      <c r="R27" s="70">
        <f t="shared" si="12"/>
        <v>-1</v>
      </c>
      <c r="S27" s="61">
        <f t="shared" si="13"/>
        <v>-1</v>
      </c>
      <c r="T27" s="66">
        <f t="shared" si="6"/>
        <v>-5.9714993842082675E-3</v>
      </c>
      <c r="U27" s="54"/>
      <c r="V27" s="6"/>
      <c r="W27" s="57"/>
      <c r="X27" s="57">
        <v>2166</v>
      </c>
      <c r="Y27" s="57">
        <v>2158.23</v>
      </c>
      <c r="Z27" s="60" t="e">
        <f t="shared" si="7"/>
        <v>#DIV/0!</v>
      </c>
      <c r="AA27" s="60">
        <f t="shared" si="20"/>
        <v>-1.0925405692759682E-2</v>
      </c>
      <c r="AB27" s="70">
        <f t="shared" si="16"/>
        <v>-1</v>
      </c>
      <c r="AC27" s="61">
        <f t="shared" si="14"/>
        <v>-1</v>
      </c>
      <c r="AD27" s="66">
        <f t="shared" si="10"/>
        <v>-7.3645666729299508E-3</v>
      </c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6.5">
      <c r="A28" s="56">
        <v>42479</v>
      </c>
      <c r="B28" s="57"/>
      <c r="C28" s="57"/>
      <c r="D28" s="57">
        <v>6314.58</v>
      </c>
      <c r="E28" s="57">
        <v>6308.23</v>
      </c>
      <c r="F28" s="60" t="e">
        <f t="shared" si="19"/>
        <v>#DIV/0!</v>
      </c>
      <c r="G28" s="60">
        <f t="shared" si="17"/>
        <v>4.3033178373559355E-3</v>
      </c>
      <c r="H28" s="70">
        <f t="shared" si="15"/>
        <v>-1</v>
      </c>
      <c r="I28" s="61">
        <f t="shared" si="11"/>
        <v>-1</v>
      </c>
      <c r="J28" s="66">
        <f t="shared" si="2"/>
        <v>5.3142711583773483E-3</v>
      </c>
      <c r="K28" s="54"/>
      <c r="L28" s="71"/>
      <c r="M28" s="57"/>
      <c r="N28" s="59">
        <v>3243.97</v>
      </c>
      <c r="O28" s="57">
        <v>3238.3</v>
      </c>
      <c r="P28" s="60">
        <f>+M28/3125-1</f>
        <v>-1</v>
      </c>
      <c r="Q28" s="60">
        <f t="shared" si="18"/>
        <v>3.0509997057412974E-3</v>
      </c>
      <c r="R28" s="70">
        <f t="shared" si="12"/>
        <v>-1</v>
      </c>
      <c r="S28" s="61">
        <f t="shared" si="13"/>
        <v>-1</v>
      </c>
      <c r="T28" s="66">
        <f t="shared" si="6"/>
        <v>4.8072604500610794E-3</v>
      </c>
      <c r="U28" s="54"/>
      <c r="V28" s="57"/>
      <c r="W28" s="57"/>
      <c r="X28" s="57">
        <v>2169.89</v>
      </c>
      <c r="Y28" s="57">
        <v>2163.61</v>
      </c>
      <c r="Z28" s="60" t="e">
        <f t="shared" si="7"/>
        <v>#DIV/0!</v>
      </c>
      <c r="AA28" s="60">
        <f t="shared" si="20"/>
        <v>2.4927834382804104E-3</v>
      </c>
      <c r="AB28" s="70">
        <f t="shared" si="16"/>
        <v>-1</v>
      </c>
      <c r="AC28" s="61">
        <f t="shared" si="14"/>
        <v>-1</v>
      </c>
      <c r="AD28" s="66">
        <f t="shared" si="10"/>
        <v>5.402575258429243E-3</v>
      </c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6.5">
      <c r="A29" s="56">
        <v>42480</v>
      </c>
      <c r="B29" s="57"/>
      <c r="C29" s="57"/>
      <c r="D29" s="57"/>
      <c r="E29" s="57"/>
      <c r="F29" s="60"/>
      <c r="G29" s="60"/>
      <c r="H29" s="70"/>
      <c r="I29" s="61"/>
      <c r="J29" s="66"/>
      <c r="K29" s="54"/>
      <c r="L29" s="59"/>
      <c r="M29" s="57"/>
      <c r="N29" s="57"/>
      <c r="O29" s="57"/>
      <c r="P29" s="60"/>
      <c r="Q29" s="60"/>
      <c r="R29" s="70"/>
      <c r="S29" s="61"/>
      <c r="T29" s="66"/>
      <c r="U29" s="54"/>
      <c r="V29" s="6"/>
      <c r="W29" s="57"/>
      <c r="X29" s="57"/>
      <c r="Y29" s="57"/>
      <c r="Z29" s="60"/>
      <c r="AA29" s="60"/>
      <c r="AB29" s="70"/>
      <c r="AC29" s="61"/>
      <c r="AD29" s="6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6.5">
      <c r="A30" s="56">
        <v>42481</v>
      </c>
      <c r="B30" s="57"/>
      <c r="C30" s="57"/>
      <c r="D30" s="57"/>
      <c r="E30" s="57"/>
      <c r="F30" s="60"/>
      <c r="G30" s="60"/>
      <c r="H30" s="70"/>
      <c r="I30" s="61"/>
      <c r="J30" s="66"/>
      <c r="K30" s="54"/>
      <c r="L30" s="71"/>
      <c r="M30" s="57"/>
      <c r="N30" s="59"/>
      <c r="O30" s="57"/>
      <c r="P30" s="60"/>
      <c r="Q30" s="60"/>
      <c r="R30" s="70"/>
      <c r="S30" s="61"/>
      <c r="T30" s="66"/>
      <c r="U30" s="54"/>
      <c r="V30" s="57"/>
      <c r="W30" s="57"/>
      <c r="X30" s="57"/>
      <c r="Y30" s="57"/>
      <c r="Z30" s="60"/>
      <c r="AA30" s="60"/>
      <c r="AB30" s="70"/>
      <c r="AC30" s="61"/>
      <c r="AD30" s="6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6.5">
      <c r="A31" s="56">
        <v>42482</v>
      </c>
      <c r="B31" s="57"/>
      <c r="C31" s="57"/>
      <c r="D31" s="57"/>
      <c r="E31" s="57"/>
      <c r="F31" s="60"/>
      <c r="G31" s="60"/>
      <c r="H31" s="70"/>
      <c r="I31" s="61"/>
      <c r="J31" s="66"/>
      <c r="K31" s="54"/>
      <c r="L31" s="59"/>
      <c r="M31" s="57"/>
      <c r="N31" s="57"/>
      <c r="O31" s="57"/>
      <c r="P31" s="60"/>
      <c r="Q31" s="60"/>
      <c r="R31" s="70"/>
      <c r="S31" s="61"/>
      <c r="T31" s="66"/>
      <c r="U31" s="54"/>
      <c r="V31" s="6"/>
      <c r="W31" s="57"/>
      <c r="X31" s="57"/>
      <c r="Y31" s="57"/>
      <c r="Z31" s="60"/>
      <c r="AA31" s="60"/>
      <c r="AB31" s="70"/>
      <c r="AC31" s="61"/>
      <c r="AD31" s="6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6.5">
      <c r="A32" s="56">
        <v>42485</v>
      </c>
    </row>
    <row r="33" spans="1:1" ht="16.5">
      <c r="A33" s="56">
        <v>42486</v>
      </c>
    </row>
    <row r="34" spans="1:1" ht="16.5">
      <c r="A34" s="56">
        <v>42487</v>
      </c>
    </row>
    <row r="35" spans="1:1" ht="16.5">
      <c r="A35" s="56">
        <v>42488</v>
      </c>
    </row>
    <row r="36" spans="1:1" ht="16.5">
      <c r="A36" s="56">
        <v>42489</v>
      </c>
    </row>
    <row r="37" spans="1:1" ht="16.5">
      <c r="A37" s="56">
        <v>42492</v>
      </c>
    </row>
    <row r="38" spans="1:1" ht="16.5">
      <c r="A38" s="56">
        <v>42493</v>
      </c>
    </row>
    <row r="39" spans="1:1" ht="16.5">
      <c r="A39" s="56">
        <v>42494</v>
      </c>
    </row>
    <row r="40" spans="1:1" ht="16.5">
      <c r="A40" s="56">
        <v>42495</v>
      </c>
    </row>
    <row r="41" spans="1:1" ht="16.5">
      <c r="A41" s="56">
        <v>42496</v>
      </c>
    </row>
    <row r="1048576" spans="30:30" ht="16.5">
      <c r="AD1048576" s="66"/>
    </row>
  </sheetData>
  <mergeCells count="3">
    <mergeCell ref="V1:AD1"/>
    <mergeCell ref="L1:T1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51"/>
  <sheetViews>
    <sheetView workbookViewId="0">
      <pane xSplit="3" ySplit="2" topLeftCell="D47" activePane="bottomRight" state="frozen"/>
      <selection pane="topRight" activeCell="D1" sqref="D1"/>
      <selection pane="bottomLeft" activeCell="A3" sqref="A3"/>
      <selection pane="bottomRight" activeCell="B49" sqref="B49"/>
    </sheetView>
  </sheetViews>
  <sheetFormatPr defaultRowHeight="13.5"/>
  <cols>
    <col min="3" max="3" width="17.25" bestFit="1" customWidth="1"/>
    <col min="4" max="4" width="13" bestFit="1" customWidth="1"/>
    <col min="5" max="7" width="13" customWidth="1"/>
    <col min="10" max="11" width="10.5" bestFit="1" customWidth="1"/>
    <col min="12" max="12" width="8.5" bestFit="1" customWidth="1"/>
    <col min="13" max="13" width="11.625" bestFit="1" customWidth="1"/>
  </cols>
  <sheetData>
    <row r="1" spans="1:21">
      <c r="E1" t="s">
        <v>304</v>
      </c>
      <c r="F1" t="s">
        <v>306</v>
      </c>
      <c r="G1" t="s">
        <v>306</v>
      </c>
      <c r="H1" t="s">
        <v>302</v>
      </c>
      <c r="I1" t="s">
        <v>302</v>
      </c>
      <c r="J1" t="s">
        <v>305</v>
      </c>
      <c r="K1" t="s">
        <v>305</v>
      </c>
      <c r="L1" t="s">
        <v>308</v>
      </c>
      <c r="M1" t="s">
        <v>309</v>
      </c>
      <c r="N1" t="s">
        <v>310</v>
      </c>
      <c r="Q1" t="s">
        <v>101</v>
      </c>
      <c r="S1" t="s">
        <v>102</v>
      </c>
      <c r="T1" s="35" t="s">
        <v>103</v>
      </c>
      <c r="U1" t="s">
        <v>101</v>
      </c>
    </row>
    <row r="2" spans="1:21">
      <c r="A2" t="s">
        <v>98</v>
      </c>
      <c r="B2" t="s">
        <v>99</v>
      </c>
      <c r="C2" t="s">
        <v>88</v>
      </c>
      <c r="F2" t="s">
        <v>307</v>
      </c>
      <c r="G2" t="s">
        <v>303</v>
      </c>
      <c r="H2" t="s">
        <v>301</v>
      </c>
      <c r="I2" t="s">
        <v>303</v>
      </c>
      <c r="J2" t="s">
        <v>301</v>
      </c>
      <c r="K2" t="s">
        <v>303</v>
      </c>
      <c r="Q2" t="s">
        <v>104</v>
      </c>
      <c r="R2" t="str">
        <f>IF(LEFT(S2,1)="6","sh","sz")</f>
        <v>sh</v>
      </c>
      <c r="S2" s="36" t="s">
        <v>105</v>
      </c>
      <c r="T2" s="37" t="str">
        <f>R2&amp;S2</f>
        <v>sh601288</v>
      </c>
      <c r="U2" t="s">
        <v>104</v>
      </c>
    </row>
    <row r="3" spans="1:21">
      <c r="A3" t="s">
        <v>207</v>
      </c>
      <c r="B3">
        <v>1055</v>
      </c>
      <c r="C3" t="s">
        <v>100</v>
      </c>
      <c r="D3" s="36" t="s">
        <v>272</v>
      </c>
      <c r="E3" s="36"/>
      <c r="F3" s="36"/>
      <c r="G3" s="36"/>
      <c r="Q3" t="s">
        <v>106</v>
      </c>
      <c r="R3" t="str">
        <f t="shared" ref="R3:R51" si="0">IF(LEFT(S3,1)="6","sh","sz")</f>
        <v>sh</v>
      </c>
      <c r="S3" t="s">
        <v>107</v>
      </c>
      <c r="T3" s="37" t="str">
        <f t="shared" ref="T3:T51" si="1">R3&amp;S3</f>
        <v>sh601988</v>
      </c>
      <c r="U3" t="s">
        <v>106</v>
      </c>
    </row>
    <row r="4" spans="1:21">
      <c r="A4" t="s">
        <v>208</v>
      </c>
      <c r="B4">
        <v>991</v>
      </c>
      <c r="C4" t="s">
        <v>230</v>
      </c>
      <c r="D4" s="36" t="s">
        <v>273</v>
      </c>
      <c r="E4" s="36"/>
      <c r="F4" s="36"/>
      <c r="G4" s="36"/>
      <c r="Q4" t="s">
        <v>108</v>
      </c>
      <c r="R4" t="str">
        <f t="shared" si="0"/>
        <v>sh</v>
      </c>
      <c r="S4" t="s">
        <v>109</v>
      </c>
      <c r="T4" s="37" t="str">
        <f t="shared" si="1"/>
        <v>sh601328</v>
      </c>
      <c r="U4" t="s">
        <v>108</v>
      </c>
    </row>
    <row r="5" spans="1:21">
      <c r="A5" t="s">
        <v>209</v>
      </c>
      <c r="B5">
        <v>1071</v>
      </c>
      <c r="C5" t="s">
        <v>231</v>
      </c>
      <c r="D5" s="36" t="s">
        <v>274</v>
      </c>
      <c r="E5" s="36"/>
      <c r="F5" s="36"/>
      <c r="G5" s="36"/>
      <c r="Q5" t="s">
        <v>110</v>
      </c>
      <c r="R5" t="str">
        <f t="shared" si="0"/>
        <v>sz</v>
      </c>
      <c r="S5" s="36" t="s">
        <v>111</v>
      </c>
      <c r="T5" s="37" t="str">
        <f t="shared" si="1"/>
        <v>sz002594</v>
      </c>
      <c r="U5" t="s">
        <v>110</v>
      </c>
    </row>
    <row r="6" spans="1:21">
      <c r="A6" t="s">
        <v>191</v>
      </c>
      <c r="B6">
        <v>2727</v>
      </c>
      <c r="C6" t="s">
        <v>237</v>
      </c>
      <c r="D6" t="s">
        <v>190</v>
      </c>
      <c r="Q6" t="s">
        <v>112</v>
      </c>
      <c r="R6" t="str">
        <f t="shared" si="0"/>
        <v>sh</v>
      </c>
      <c r="S6" t="s">
        <v>113</v>
      </c>
      <c r="T6" s="37" t="str">
        <f t="shared" si="1"/>
        <v>sh601998</v>
      </c>
      <c r="U6" t="s">
        <v>112</v>
      </c>
    </row>
    <row r="7" spans="1:21">
      <c r="A7" t="s">
        <v>210</v>
      </c>
      <c r="B7">
        <v>588</v>
      </c>
      <c r="C7" t="s">
        <v>236</v>
      </c>
      <c r="D7" s="36" t="s">
        <v>275</v>
      </c>
      <c r="E7" s="36"/>
      <c r="F7" s="36"/>
      <c r="G7" s="36"/>
      <c r="Q7" t="s">
        <v>114</v>
      </c>
      <c r="R7" t="str">
        <f t="shared" si="0"/>
        <v>sh</v>
      </c>
      <c r="S7" t="s">
        <v>115</v>
      </c>
      <c r="T7" s="37" t="str">
        <f t="shared" si="1"/>
        <v>sh601800</v>
      </c>
      <c r="U7" t="s">
        <v>114</v>
      </c>
    </row>
    <row r="8" spans="1:21">
      <c r="A8" t="s">
        <v>211</v>
      </c>
      <c r="B8">
        <v>670</v>
      </c>
      <c r="C8" t="s">
        <v>235</v>
      </c>
      <c r="D8" s="36" t="s">
        <v>276</v>
      </c>
      <c r="E8" s="36"/>
      <c r="F8" s="36"/>
      <c r="G8" s="36"/>
      <c r="Q8" t="s">
        <v>116</v>
      </c>
      <c r="R8" t="str">
        <f t="shared" si="0"/>
        <v>sh</v>
      </c>
      <c r="S8" t="s">
        <v>117</v>
      </c>
      <c r="T8" s="37" t="str">
        <f t="shared" si="1"/>
        <v>sh601939</v>
      </c>
      <c r="U8" t="s">
        <v>116</v>
      </c>
    </row>
    <row r="9" spans="1:21">
      <c r="A9" t="s">
        <v>212</v>
      </c>
      <c r="B9">
        <v>358</v>
      </c>
      <c r="C9" t="s">
        <v>234</v>
      </c>
      <c r="D9" s="36" t="s">
        <v>277</v>
      </c>
      <c r="E9" s="36"/>
      <c r="F9" s="36"/>
      <c r="G9" s="36"/>
      <c r="Q9" t="s">
        <v>118</v>
      </c>
      <c r="R9" t="str">
        <f t="shared" si="0"/>
        <v>sh</v>
      </c>
      <c r="S9" t="s">
        <v>119</v>
      </c>
      <c r="T9" s="37" t="str">
        <f t="shared" si="1"/>
        <v>sh601818</v>
      </c>
      <c r="U9" t="s">
        <v>118</v>
      </c>
    </row>
    <row r="10" spans="1:21">
      <c r="A10" t="s">
        <v>213</v>
      </c>
      <c r="B10">
        <v>2883</v>
      </c>
      <c r="C10" t="s">
        <v>233</v>
      </c>
      <c r="D10" s="36" t="s">
        <v>278</v>
      </c>
      <c r="E10" s="36"/>
      <c r="F10" s="36"/>
      <c r="G10" s="36"/>
      <c r="Q10" t="s">
        <v>120</v>
      </c>
      <c r="R10" t="str">
        <f t="shared" si="0"/>
        <v>sh</v>
      </c>
      <c r="S10" t="s">
        <v>121</v>
      </c>
      <c r="T10" s="37" t="str">
        <f t="shared" si="1"/>
        <v>sh601628</v>
      </c>
      <c r="U10" t="s">
        <v>120</v>
      </c>
    </row>
    <row r="11" spans="1:21">
      <c r="A11" t="s">
        <v>214</v>
      </c>
      <c r="B11">
        <v>753</v>
      </c>
      <c r="C11" t="s">
        <v>232</v>
      </c>
      <c r="D11" s="36" t="s">
        <v>279</v>
      </c>
      <c r="E11" s="36"/>
      <c r="F11" s="36"/>
      <c r="G11" s="36"/>
      <c r="Q11" t="s">
        <v>122</v>
      </c>
      <c r="R11" t="str">
        <f t="shared" si="0"/>
        <v>sh</v>
      </c>
      <c r="S11" t="s">
        <v>123</v>
      </c>
      <c r="T11" s="37" t="str">
        <f t="shared" si="1"/>
        <v>sh600036</v>
      </c>
      <c r="U11" t="s">
        <v>122</v>
      </c>
    </row>
    <row r="12" spans="1:21">
      <c r="A12" t="s">
        <v>215</v>
      </c>
      <c r="B12">
        <v>2866</v>
      </c>
      <c r="C12" t="s">
        <v>238</v>
      </c>
      <c r="D12" s="36" t="s">
        <v>280</v>
      </c>
      <c r="E12" s="36"/>
      <c r="F12" s="36"/>
      <c r="G12" s="36"/>
      <c r="Q12" t="s">
        <v>124</v>
      </c>
      <c r="R12" t="str">
        <f t="shared" si="0"/>
        <v>sh</v>
      </c>
      <c r="S12" t="s">
        <v>125</v>
      </c>
      <c r="T12" s="37" t="str">
        <f t="shared" si="1"/>
        <v>sh600016</v>
      </c>
      <c r="U12" t="s">
        <v>124</v>
      </c>
    </row>
    <row r="13" spans="1:21">
      <c r="A13" t="s">
        <v>216</v>
      </c>
      <c r="B13">
        <v>107</v>
      </c>
      <c r="C13" t="s">
        <v>239</v>
      </c>
      <c r="D13" s="36" t="s">
        <v>281</v>
      </c>
      <c r="E13" s="36"/>
      <c r="F13" s="36"/>
      <c r="G13" s="36"/>
      <c r="Q13" t="s">
        <v>126</v>
      </c>
      <c r="R13" t="str">
        <f t="shared" si="0"/>
        <v>sh</v>
      </c>
      <c r="S13" t="s">
        <v>127</v>
      </c>
      <c r="T13" s="37" t="str">
        <f t="shared" si="1"/>
        <v>sh601985</v>
      </c>
      <c r="U13" t="s">
        <v>126</v>
      </c>
    </row>
    <row r="14" spans="1:21">
      <c r="A14" t="s">
        <v>217</v>
      </c>
      <c r="B14">
        <v>2600</v>
      </c>
      <c r="C14" t="s">
        <v>282</v>
      </c>
      <c r="D14" s="36" t="s">
        <v>283</v>
      </c>
      <c r="E14" s="36"/>
      <c r="F14" s="36"/>
      <c r="G14" s="36"/>
      <c r="Q14" t="s">
        <v>128</v>
      </c>
      <c r="R14" t="str">
        <f t="shared" si="0"/>
        <v>sh</v>
      </c>
      <c r="S14" t="s">
        <v>129</v>
      </c>
      <c r="T14" s="37" t="str">
        <f t="shared" si="1"/>
        <v>sh601601</v>
      </c>
      <c r="U14" t="s">
        <v>128</v>
      </c>
    </row>
    <row r="15" spans="1:21">
      <c r="A15" t="s">
        <v>218</v>
      </c>
      <c r="B15">
        <v>2899</v>
      </c>
      <c r="C15" t="s">
        <v>240</v>
      </c>
      <c r="D15" s="36" t="s">
        <v>284</v>
      </c>
      <c r="E15" s="36"/>
      <c r="F15" s="36"/>
      <c r="G15" s="36"/>
      <c r="Q15" t="s">
        <v>130</v>
      </c>
      <c r="R15" t="str">
        <f t="shared" si="0"/>
        <v>sh</v>
      </c>
      <c r="S15" t="s">
        <v>131</v>
      </c>
      <c r="T15" s="37" t="str">
        <f t="shared" si="1"/>
        <v>sh600028</v>
      </c>
      <c r="U15" t="s">
        <v>130</v>
      </c>
    </row>
    <row r="16" spans="1:21">
      <c r="A16" t="s">
        <v>219</v>
      </c>
      <c r="B16">
        <v>1618</v>
      </c>
      <c r="C16" t="s">
        <v>241</v>
      </c>
      <c r="D16" s="36" t="s">
        <v>285</v>
      </c>
      <c r="E16" s="36"/>
      <c r="F16" s="36"/>
      <c r="G16" s="36"/>
      <c r="Q16" t="s">
        <v>132</v>
      </c>
      <c r="R16" t="str">
        <f t="shared" si="0"/>
        <v>sh</v>
      </c>
      <c r="S16" t="s">
        <v>133</v>
      </c>
      <c r="T16" s="37" t="str">
        <f t="shared" si="1"/>
        <v>sh601186</v>
      </c>
      <c r="U16" t="s">
        <v>132</v>
      </c>
    </row>
    <row r="17" spans="1:21">
      <c r="A17" t="s">
        <v>165</v>
      </c>
      <c r="B17">
        <v>902</v>
      </c>
      <c r="C17" t="s">
        <v>242</v>
      </c>
      <c r="D17" s="36" t="s">
        <v>164</v>
      </c>
      <c r="E17" s="36"/>
      <c r="F17" s="36"/>
      <c r="G17" s="36"/>
      <c r="Q17" t="s">
        <v>134</v>
      </c>
      <c r="R17" t="str">
        <f t="shared" si="0"/>
        <v>sh</v>
      </c>
      <c r="S17" t="s">
        <v>135</v>
      </c>
      <c r="T17" s="37" t="str">
        <f t="shared" si="1"/>
        <v>sh601390</v>
      </c>
      <c r="U17" t="s">
        <v>134</v>
      </c>
    </row>
    <row r="18" spans="1:21">
      <c r="A18" t="s">
        <v>220</v>
      </c>
      <c r="B18">
        <v>1919</v>
      </c>
      <c r="C18" t="s">
        <v>243</v>
      </c>
      <c r="D18" s="36" t="s">
        <v>286</v>
      </c>
      <c r="E18" s="36"/>
      <c r="F18" s="36"/>
      <c r="G18" s="36"/>
      <c r="Q18" t="s">
        <v>136</v>
      </c>
      <c r="R18" t="str">
        <f t="shared" si="0"/>
        <v>sh</v>
      </c>
      <c r="S18" t="s">
        <v>137</v>
      </c>
      <c r="T18" s="37" t="str">
        <f t="shared" si="1"/>
        <v>sh601088</v>
      </c>
      <c r="U18" t="s">
        <v>136</v>
      </c>
    </row>
    <row r="19" spans="1:21">
      <c r="A19" t="s">
        <v>221</v>
      </c>
      <c r="B19">
        <v>525</v>
      </c>
      <c r="C19" t="s">
        <v>244</v>
      </c>
      <c r="D19" s="36" t="s">
        <v>287</v>
      </c>
      <c r="E19" s="36"/>
      <c r="F19" s="36"/>
      <c r="G19" s="36"/>
      <c r="Q19" t="s">
        <v>138</v>
      </c>
      <c r="R19" t="str">
        <f t="shared" si="0"/>
        <v>sh</v>
      </c>
      <c r="S19" t="s">
        <v>139</v>
      </c>
      <c r="T19" s="37" t="str">
        <f t="shared" si="1"/>
        <v>sh601989</v>
      </c>
      <c r="U19" t="s">
        <v>138</v>
      </c>
    </row>
    <row r="20" spans="1:21">
      <c r="A20" t="s">
        <v>222</v>
      </c>
      <c r="B20">
        <v>1138</v>
      </c>
      <c r="C20" t="s">
        <v>245</v>
      </c>
      <c r="D20" s="36" t="s">
        <v>288</v>
      </c>
      <c r="E20" s="36"/>
      <c r="F20" s="36"/>
      <c r="G20" s="36"/>
      <c r="Q20" t="s">
        <v>140</v>
      </c>
      <c r="R20" t="str">
        <f t="shared" si="0"/>
        <v>sh</v>
      </c>
      <c r="S20" t="s">
        <v>141</v>
      </c>
      <c r="T20" s="37" t="str">
        <f t="shared" si="1"/>
        <v>sh601668</v>
      </c>
      <c r="U20" t="s">
        <v>140</v>
      </c>
    </row>
    <row r="21" spans="1:21">
      <c r="A21" t="s">
        <v>223</v>
      </c>
      <c r="B21">
        <v>1171</v>
      </c>
      <c r="C21" t="s">
        <v>246</v>
      </c>
      <c r="D21" s="36" t="s">
        <v>289</v>
      </c>
      <c r="E21" s="36"/>
      <c r="F21" s="36"/>
      <c r="G21" s="36"/>
      <c r="Q21" t="s">
        <v>142</v>
      </c>
      <c r="R21" t="str">
        <f t="shared" si="0"/>
        <v>sh</v>
      </c>
      <c r="S21" t="s">
        <v>143</v>
      </c>
      <c r="T21" s="37" t="str">
        <f t="shared" si="1"/>
        <v>sh600050</v>
      </c>
      <c r="U21" t="s">
        <v>142</v>
      </c>
    </row>
    <row r="22" spans="1:21">
      <c r="A22" t="s">
        <v>224</v>
      </c>
      <c r="B22">
        <v>1072</v>
      </c>
      <c r="C22" t="s">
        <v>247</v>
      </c>
      <c r="D22" s="36" t="s">
        <v>290</v>
      </c>
      <c r="E22" s="36"/>
      <c r="F22" s="36"/>
      <c r="G22" s="36"/>
      <c r="Q22" t="s">
        <v>144</v>
      </c>
      <c r="R22" t="str">
        <f t="shared" si="0"/>
        <v>sz</v>
      </c>
      <c r="S22" s="36" t="s">
        <v>145</v>
      </c>
      <c r="T22" s="37" t="str">
        <f t="shared" si="1"/>
        <v>sz000002</v>
      </c>
      <c r="U22" t="s">
        <v>144</v>
      </c>
    </row>
    <row r="23" spans="1:21">
      <c r="A23" s="36" t="s">
        <v>206</v>
      </c>
      <c r="B23">
        <v>2338</v>
      </c>
      <c r="C23" t="s">
        <v>248</v>
      </c>
      <c r="D23" s="36" t="s">
        <v>291</v>
      </c>
      <c r="E23" s="36"/>
      <c r="F23" s="36"/>
      <c r="G23" s="36"/>
      <c r="Q23" t="s">
        <v>146</v>
      </c>
      <c r="R23" t="str">
        <f t="shared" si="0"/>
        <v>sh</v>
      </c>
      <c r="S23" t="s">
        <v>147</v>
      </c>
      <c r="T23" s="37" t="str">
        <f t="shared" si="1"/>
        <v>sh600030</v>
      </c>
      <c r="U23" t="s">
        <v>146</v>
      </c>
    </row>
    <row r="24" spans="1:21">
      <c r="A24" t="s">
        <v>181</v>
      </c>
      <c r="B24">
        <v>857</v>
      </c>
      <c r="C24" t="s">
        <v>249</v>
      </c>
      <c r="D24" s="36" t="s">
        <v>292</v>
      </c>
      <c r="E24" s="36"/>
      <c r="F24" s="36"/>
      <c r="G24" s="36"/>
      <c r="Q24" t="s">
        <v>148</v>
      </c>
      <c r="R24" t="str">
        <f t="shared" si="0"/>
        <v>sh</v>
      </c>
      <c r="S24" t="s">
        <v>149</v>
      </c>
      <c r="T24" s="37" t="str">
        <f t="shared" si="1"/>
        <v>sh601766</v>
      </c>
      <c r="U24" t="s">
        <v>148</v>
      </c>
    </row>
    <row r="25" spans="1:21">
      <c r="A25" t="s">
        <v>131</v>
      </c>
      <c r="B25">
        <v>386</v>
      </c>
      <c r="C25" t="s">
        <v>250</v>
      </c>
      <c r="D25" s="36" t="s">
        <v>293</v>
      </c>
      <c r="E25" s="36"/>
      <c r="F25" s="36"/>
      <c r="G25" s="36"/>
      <c r="Q25" t="s">
        <v>150</v>
      </c>
      <c r="R25" t="str">
        <f t="shared" si="0"/>
        <v>sh</v>
      </c>
      <c r="S25" t="s">
        <v>151</v>
      </c>
      <c r="T25" s="37" t="str">
        <f t="shared" si="1"/>
        <v>sh601006</v>
      </c>
      <c r="U25" t="s">
        <v>150</v>
      </c>
    </row>
    <row r="26" spans="1:21">
      <c r="A26" t="s">
        <v>113</v>
      </c>
      <c r="B26">
        <v>998</v>
      </c>
      <c r="C26" t="s">
        <v>251</v>
      </c>
      <c r="D26" s="36" t="s">
        <v>112</v>
      </c>
      <c r="E26" s="36"/>
      <c r="F26" s="36"/>
      <c r="G26" s="36"/>
      <c r="Q26" t="s">
        <v>152</v>
      </c>
      <c r="R26" t="str">
        <f t="shared" si="0"/>
        <v>sz</v>
      </c>
      <c r="S26" s="36" t="s">
        <v>153</v>
      </c>
      <c r="T26" s="37" t="str">
        <f t="shared" si="1"/>
        <v>sz000776</v>
      </c>
      <c r="U26" t="s">
        <v>152</v>
      </c>
    </row>
    <row r="27" spans="1:21">
      <c r="A27" t="s">
        <v>225</v>
      </c>
      <c r="B27">
        <v>1898</v>
      </c>
      <c r="C27" t="s">
        <v>252</v>
      </c>
      <c r="D27" s="36" t="s">
        <v>294</v>
      </c>
      <c r="E27" s="36"/>
      <c r="F27" s="36"/>
      <c r="G27" s="36"/>
      <c r="Q27" t="s">
        <v>154</v>
      </c>
      <c r="R27" t="str">
        <f t="shared" si="0"/>
        <v>sz</v>
      </c>
      <c r="S27" s="36" t="s">
        <v>155</v>
      </c>
      <c r="T27" s="37" t="str">
        <f t="shared" si="1"/>
        <v>sz000651</v>
      </c>
      <c r="U27" t="s">
        <v>154</v>
      </c>
    </row>
    <row r="28" spans="1:21">
      <c r="A28" t="s">
        <v>135</v>
      </c>
      <c r="B28">
        <v>390</v>
      </c>
      <c r="C28" t="s">
        <v>253</v>
      </c>
      <c r="D28" s="36" t="s">
        <v>134</v>
      </c>
      <c r="E28" s="36"/>
      <c r="F28" s="36"/>
      <c r="G28" s="36"/>
      <c r="Q28" t="s">
        <v>156</v>
      </c>
      <c r="R28" t="str">
        <f t="shared" si="0"/>
        <v>sz</v>
      </c>
      <c r="S28" s="36" t="s">
        <v>157</v>
      </c>
      <c r="T28" s="37" t="str">
        <f t="shared" si="1"/>
        <v>sz002736</v>
      </c>
      <c r="U28" t="s">
        <v>156</v>
      </c>
    </row>
    <row r="29" spans="1:21">
      <c r="A29" t="s">
        <v>149</v>
      </c>
      <c r="B29">
        <v>1766</v>
      </c>
      <c r="C29" t="s">
        <v>254</v>
      </c>
      <c r="D29" s="36" t="s">
        <v>148</v>
      </c>
      <c r="E29" s="36"/>
      <c r="F29" s="36"/>
      <c r="G29" s="36"/>
      <c r="Q29" t="s">
        <v>158</v>
      </c>
      <c r="R29" t="str">
        <f t="shared" si="0"/>
        <v>sh</v>
      </c>
      <c r="S29" t="s">
        <v>159</v>
      </c>
      <c r="T29" s="37" t="str">
        <f t="shared" si="1"/>
        <v>sh601211</v>
      </c>
      <c r="U29" t="s">
        <v>158</v>
      </c>
    </row>
    <row r="30" spans="1:21">
      <c r="A30" t="s">
        <v>226</v>
      </c>
      <c r="B30">
        <v>914</v>
      </c>
      <c r="C30" t="s">
        <v>255</v>
      </c>
      <c r="D30" s="36" t="s">
        <v>295</v>
      </c>
      <c r="E30" s="36"/>
      <c r="F30" s="36"/>
      <c r="G30" s="36"/>
      <c r="Q30" t="s">
        <v>160</v>
      </c>
      <c r="R30" t="str">
        <f t="shared" si="0"/>
        <v>sh</v>
      </c>
      <c r="S30" t="s">
        <v>161</v>
      </c>
      <c r="T30" s="37" t="str">
        <f t="shared" si="1"/>
        <v>sh600837</v>
      </c>
      <c r="U30" t="s">
        <v>160</v>
      </c>
    </row>
    <row r="31" spans="1:21">
      <c r="A31" t="s">
        <v>227</v>
      </c>
      <c r="B31">
        <v>168</v>
      </c>
      <c r="C31" t="s">
        <v>256</v>
      </c>
      <c r="D31" s="36" t="s">
        <v>296</v>
      </c>
      <c r="E31" s="36"/>
      <c r="F31" s="36"/>
      <c r="G31" s="36"/>
      <c r="Q31" t="s">
        <v>162</v>
      </c>
      <c r="R31" t="str">
        <f t="shared" si="0"/>
        <v>sz</v>
      </c>
      <c r="S31" s="36" t="s">
        <v>163</v>
      </c>
      <c r="T31" s="37" t="str">
        <f t="shared" si="1"/>
        <v>sz002415</v>
      </c>
      <c r="U31" t="s">
        <v>162</v>
      </c>
    </row>
    <row r="32" spans="1:21">
      <c r="A32" t="s">
        <v>228</v>
      </c>
      <c r="B32">
        <v>323</v>
      </c>
      <c r="C32" t="s">
        <v>257</v>
      </c>
      <c r="D32" s="36" t="s">
        <v>297</v>
      </c>
      <c r="E32" s="36"/>
      <c r="F32" s="36"/>
      <c r="G32" s="36"/>
      <c r="Q32" t="s">
        <v>164</v>
      </c>
      <c r="R32" t="str">
        <f t="shared" si="0"/>
        <v>sh</v>
      </c>
      <c r="S32" t="s">
        <v>165</v>
      </c>
      <c r="T32" s="37" t="str">
        <f t="shared" si="1"/>
        <v>sh600011</v>
      </c>
      <c r="U32" t="s">
        <v>164</v>
      </c>
    </row>
    <row r="33" spans="1:21">
      <c r="A33" s="36" t="s">
        <v>205</v>
      </c>
      <c r="B33">
        <v>763</v>
      </c>
      <c r="C33" t="s">
        <v>258</v>
      </c>
      <c r="D33" s="36" t="s">
        <v>298</v>
      </c>
      <c r="E33" s="36"/>
      <c r="F33" s="36"/>
      <c r="G33" s="36"/>
      <c r="Q33" t="s">
        <v>166</v>
      </c>
      <c r="R33" t="str">
        <f t="shared" si="0"/>
        <v>sh</v>
      </c>
      <c r="S33" t="s">
        <v>167</v>
      </c>
      <c r="T33" s="37" t="str">
        <f t="shared" si="1"/>
        <v>sh601688</v>
      </c>
      <c r="U33" t="s">
        <v>166</v>
      </c>
    </row>
    <row r="34" spans="1:21">
      <c r="A34" t="s">
        <v>133</v>
      </c>
      <c r="B34">
        <v>1186</v>
      </c>
      <c r="C34" t="s">
        <v>259</v>
      </c>
      <c r="D34" s="36" t="s">
        <v>132</v>
      </c>
      <c r="E34" s="36"/>
      <c r="F34" s="36"/>
      <c r="G34" s="36"/>
      <c r="Q34" t="s">
        <v>168</v>
      </c>
      <c r="R34" t="str">
        <f t="shared" si="0"/>
        <v>sh</v>
      </c>
      <c r="S34" t="s">
        <v>169</v>
      </c>
      <c r="T34" s="37" t="str">
        <f t="shared" si="1"/>
        <v>sh601398</v>
      </c>
      <c r="U34" t="s">
        <v>168</v>
      </c>
    </row>
    <row r="35" spans="1:21">
      <c r="A35" t="s">
        <v>137</v>
      </c>
      <c r="B35">
        <v>1088</v>
      </c>
      <c r="C35" t="s">
        <v>260</v>
      </c>
      <c r="D35" s="36" t="s">
        <v>136</v>
      </c>
      <c r="E35" s="36"/>
      <c r="F35" s="36"/>
      <c r="G35" s="36"/>
      <c r="Q35" t="s">
        <v>170</v>
      </c>
      <c r="R35" t="str">
        <f t="shared" si="0"/>
        <v>sh</v>
      </c>
      <c r="S35" t="s">
        <v>171</v>
      </c>
      <c r="T35" s="37" t="str">
        <f t="shared" si="1"/>
        <v>sh601166</v>
      </c>
      <c r="U35" t="s">
        <v>170</v>
      </c>
    </row>
    <row r="36" spans="1:21">
      <c r="A36" t="s">
        <v>107</v>
      </c>
      <c r="B36">
        <v>3988</v>
      </c>
      <c r="C36" t="s">
        <v>261</v>
      </c>
      <c r="D36" s="36" t="s">
        <v>106</v>
      </c>
      <c r="E36" s="36"/>
      <c r="F36" s="36"/>
      <c r="G36" s="36"/>
      <c r="Q36" t="s">
        <v>172</v>
      </c>
      <c r="R36" t="str">
        <f t="shared" si="0"/>
        <v>sh</v>
      </c>
      <c r="S36" t="s">
        <v>173</v>
      </c>
      <c r="T36" s="37" t="str">
        <f t="shared" si="1"/>
        <v>sh600010</v>
      </c>
      <c r="U36" t="s">
        <v>172</v>
      </c>
    </row>
    <row r="37" spans="1:21">
      <c r="A37" t="s">
        <v>229</v>
      </c>
      <c r="B37">
        <v>177</v>
      </c>
      <c r="C37" t="s">
        <v>262</v>
      </c>
      <c r="D37" s="36" t="s">
        <v>299</v>
      </c>
      <c r="E37" s="36"/>
      <c r="F37" s="36"/>
      <c r="G37" s="36"/>
      <c r="Q37" t="s">
        <v>174</v>
      </c>
      <c r="R37" t="str">
        <f t="shared" si="0"/>
        <v>sh</v>
      </c>
      <c r="S37" t="s">
        <v>175</v>
      </c>
      <c r="T37" s="37" t="str">
        <f t="shared" si="1"/>
        <v>sh600519</v>
      </c>
      <c r="U37" t="s">
        <v>174</v>
      </c>
    </row>
    <row r="38" spans="1:21">
      <c r="A38" t="s">
        <v>125</v>
      </c>
      <c r="B38">
        <v>1988</v>
      </c>
      <c r="C38" t="s">
        <v>263</v>
      </c>
      <c r="D38" s="36" t="s">
        <v>124</v>
      </c>
      <c r="E38" s="36"/>
      <c r="F38" s="36"/>
      <c r="G38" s="36"/>
      <c r="Q38" t="s">
        <v>176</v>
      </c>
      <c r="R38" t="str">
        <f t="shared" si="0"/>
        <v>sz</v>
      </c>
      <c r="S38" s="36" t="s">
        <v>177</v>
      </c>
      <c r="T38" s="37" t="str">
        <f t="shared" si="1"/>
        <v>sz000333</v>
      </c>
      <c r="U38" t="s">
        <v>176</v>
      </c>
    </row>
    <row r="39" spans="1:21">
      <c r="A39" t="s">
        <v>109</v>
      </c>
      <c r="B39">
        <v>3328</v>
      </c>
      <c r="C39" t="s">
        <v>264</v>
      </c>
      <c r="D39" s="36" t="s">
        <v>108</v>
      </c>
      <c r="E39" s="36"/>
      <c r="F39" s="36"/>
      <c r="G39" s="36"/>
      <c r="Q39" t="s">
        <v>178</v>
      </c>
      <c r="R39" t="str">
        <f t="shared" si="0"/>
        <v>sh</v>
      </c>
      <c r="S39" t="s">
        <v>179</v>
      </c>
      <c r="T39" s="37" t="str">
        <f t="shared" si="1"/>
        <v>sh601336</v>
      </c>
      <c r="U39" t="s">
        <v>178</v>
      </c>
    </row>
    <row r="40" spans="1:21">
      <c r="A40" s="36" t="s">
        <v>204</v>
      </c>
      <c r="B40">
        <v>347</v>
      </c>
      <c r="C40" t="s">
        <v>265</v>
      </c>
      <c r="D40" s="36" t="s">
        <v>300</v>
      </c>
      <c r="E40" s="36"/>
      <c r="F40" s="36"/>
      <c r="G40" s="36"/>
      <c r="Q40" t="s">
        <v>180</v>
      </c>
      <c r="R40" t="str">
        <f t="shared" si="0"/>
        <v>sh</v>
      </c>
      <c r="S40" t="s">
        <v>181</v>
      </c>
      <c r="T40" s="37" t="str">
        <f t="shared" si="1"/>
        <v>sh601857</v>
      </c>
      <c r="U40" t="s">
        <v>180</v>
      </c>
    </row>
    <row r="41" spans="1:21">
      <c r="A41" t="s">
        <v>121</v>
      </c>
      <c r="B41">
        <v>2628</v>
      </c>
      <c r="C41" t="s">
        <v>266</v>
      </c>
      <c r="D41" s="36" t="s">
        <v>120</v>
      </c>
      <c r="E41" s="36"/>
      <c r="F41" s="36"/>
      <c r="G41" s="36"/>
      <c r="Q41" t="s">
        <v>182</v>
      </c>
      <c r="R41" t="str">
        <f t="shared" si="0"/>
        <v>sz</v>
      </c>
      <c r="S41" s="36" t="s">
        <v>183</v>
      </c>
      <c r="T41" s="37" t="str">
        <f t="shared" si="1"/>
        <v>sz000001</v>
      </c>
      <c r="U41" t="s">
        <v>182</v>
      </c>
    </row>
    <row r="42" spans="1:21">
      <c r="A42" t="s">
        <v>169</v>
      </c>
      <c r="B42">
        <v>1398</v>
      </c>
      <c r="C42" t="s">
        <v>267</v>
      </c>
      <c r="D42" s="36" t="s">
        <v>168</v>
      </c>
      <c r="E42" s="36"/>
      <c r="F42" s="36"/>
      <c r="G42" s="36"/>
      <c r="Q42" t="s">
        <v>184</v>
      </c>
      <c r="R42" t="str">
        <f t="shared" si="0"/>
        <v>sh</v>
      </c>
      <c r="S42" t="s">
        <v>185</v>
      </c>
      <c r="T42" s="37" t="str">
        <f t="shared" si="1"/>
        <v>sh601318</v>
      </c>
      <c r="U42" t="s">
        <v>184</v>
      </c>
    </row>
    <row r="43" spans="1:21">
      <c r="A43" t="s">
        <v>129</v>
      </c>
      <c r="B43">
        <v>2601</v>
      </c>
      <c r="C43" t="s">
        <v>268</v>
      </c>
      <c r="D43" s="36" t="s">
        <v>128</v>
      </c>
      <c r="E43" s="36"/>
      <c r="F43" s="36"/>
      <c r="G43" s="36"/>
      <c r="Q43" t="s">
        <v>186</v>
      </c>
      <c r="R43" t="str">
        <f t="shared" si="0"/>
        <v>sh</v>
      </c>
      <c r="S43" t="s">
        <v>187</v>
      </c>
      <c r="T43" s="37" t="str">
        <f t="shared" si="1"/>
        <v>sh601669</v>
      </c>
      <c r="U43" t="s">
        <v>186</v>
      </c>
    </row>
    <row r="44" spans="1:21">
      <c r="A44" t="s">
        <v>117</v>
      </c>
      <c r="B44">
        <v>939</v>
      </c>
      <c r="C44" t="s">
        <v>269</v>
      </c>
      <c r="D44" s="36" t="s">
        <v>116</v>
      </c>
      <c r="E44" s="36"/>
      <c r="F44" s="36"/>
      <c r="G44" s="36"/>
      <c r="Q44" t="s">
        <v>188</v>
      </c>
      <c r="R44" t="str">
        <f t="shared" si="0"/>
        <v>sh</v>
      </c>
      <c r="S44" t="s">
        <v>189</v>
      </c>
      <c r="T44" s="37" t="str">
        <f t="shared" si="1"/>
        <v>sh600104</v>
      </c>
      <c r="U44" t="s">
        <v>188</v>
      </c>
    </row>
    <row r="45" spans="1:21">
      <c r="A45" t="s">
        <v>123</v>
      </c>
      <c r="B45">
        <v>3968</v>
      </c>
      <c r="C45" t="s">
        <v>270</v>
      </c>
      <c r="D45" s="36" t="s">
        <v>122</v>
      </c>
      <c r="E45" s="36"/>
      <c r="F45" s="36"/>
      <c r="G45" s="36"/>
      <c r="Q45" t="s">
        <v>190</v>
      </c>
      <c r="R45" t="str">
        <f t="shared" si="0"/>
        <v>sh</v>
      </c>
      <c r="S45" t="s">
        <v>191</v>
      </c>
      <c r="T45" s="37" t="str">
        <f t="shared" si="1"/>
        <v>sh601727</v>
      </c>
      <c r="U45" t="s">
        <v>190</v>
      </c>
    </row>
    <row r="46" spans="1:21">
      <c r="A46" t="s">
        <v>185</v>
      </c>
      <c r="B46">
        <v>2318</v>
      </c>
      <c r="C46" t="s">
        <v>271</v>
      </c>
      <c r="D46" s="36" t="s">
        <v>184</v>
      </c>
      <c r="E46" s="36"/>
      <c r="F46" s="36"/>
      <c r="G46" s="36"/>
      <c r="Q46" t="s">
        <v>192</v>
      </c>
      <c r="R46" t="str">
        <f t="shared" si="0"/>
        <v>sh</v>
      </c>
      <c r="S46" t="s">
        <v>193</v>
      </c>
      <c r="T46" s="37" t="str">
        <f t="shared" si="1"/>
        <v>sh600018</v>
      </c>
      <c r="U46" t="s">
        <v>192</v>
      </c>
    </row>
    <row r="47" spans="1:21">
      <c r="Q47" t="s">
        <v>194</v>
      </c>
      <c r="R47" t="str">
        <f t="shared" si="0"/>
        <v>sh</v>
      </c>
      <c r="S47" t="s">
        <v>195</v>
      </c>
      <c r="T47" s="37" t="str">
        <f t="shared" si="1"/>
        <v>sh600000</v>
      </c>
      <c r="U47" t="s">
        <v>194</v>
      </c>
    </row>
    <row r="48" spans="1:21">
      <c r="Q48" t="s">
        <v>196</v>
      </c>
      <c r="R48" t="str">
        <f t="shared" si="0"/>
        <v>sz</v>
      </c>
      <c r="S48" s="36" t="s">
        <v>197</v>
      </c>
      <c r="T48" s="37" t="str">
        <f t="shared" si="1"/>
        <v>sz002252</v>
      </c>
      <c r="U48" t="s">
        <v>196</v>
      </c>
    </row>
    <row r="49" spans="17:21">
      <c r="Q49" t="s">
        <v>198</v>
      </c>
      <c r="R49" t="str">
        <f t="shared" si="0"/>
        <v>sz</v>
      </c>
      <c r="S49" s="36" t="s">
        <v>199</v>
      </c>
      <c r="T49" s="37" t="str">
        <f t="shared" si="1"/>
        <v>sz000166</v>
      </c>
      <c r="U49" t="s">
        <v>198</v>
      </c>
    </row>
    <row r="50" spans="17:21">
      <c r="Q50" t="s">
        <v>200</v>
      </c>
      <c r="R50" t="str">
        <f t="shared" si="0"/>
        <v>sz</v>
      </c>
      <c r="S50" s="36" t="s">
        <v>201</v>
      </c>
      <c r="T50" s="37" t="str">
        <f t="shared" si="1"/>
        <v>sz002024</v>
      </c>
      <c r="U50" t="s">
        <v>200</v>
      </c>
    </row>
    <row r="51" spans="17:21">
      <c r="Q51" t="s">
        <v>202</v>
      </c>
      <c r="R51" t="str">
        <f t="shared" si="0"/>
        <v>sh</v>
      </c>
      <c r="S51" t="s">
        <v>203</v>
      </c>
      <c r="T51" s="37" t="str">
        <f t="shared" si="1"/>
        <v>sh600023</v>
      </c>
      <c r="U51" t="s">
        <v>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71"/>
  <sheetViews>
    <sheetView showGridLines="0" zoomScale="85" zoomScaleNormal="8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9" defaultRowHeight="16.5"/>
  <cols>
    <col min="1" max="1" width="2.375" style="6" customWidth="1"/>
    <col min="2" max="2" width="11.625" style="6" bestFit="1" customWidth="1"/>
    <col min="3" max="3" width="9" style="6"/>
    <col min="4" max="4" width="10.625" style="6" bestFit="1" customWidth="1"/>
    <col min="5" max="5" width="9.125" style="6" customWidth="1"/>
    <col min="6" max="6" width="9" style="6"/>
    <col min="7" max="7" width="3" style="6" customWidth="1"/>
    <col min="8" max="8" width="9.25" style="6" bestFit="1" customWidth="1"/>
    <col min="9" max="10" width="10.625" style="6" bestFit="1" customWidth="1"/>
    <col min="11" max="11" width="9" style="6"/>
    <col min="12" max="12" width="10.625" style="6" bestFit="1" customWidth="1"/>
    <col min="13" max="13" width="0.875" style="6" customWidth="1"/>
    <col min="14" max="14" width="9.25" style="6" bestFit="1" customWidth="1"/>
    <col min="15" max="15" width="9.125" style="6" bestFit="1" customWidth="1"/>
    <col min="16" max="18" width="9" style="6"/>
    <col min="19" max="19" width="1.375" style="6" customWidth="1"/>
    <col min="20" max="20" width="9.25" style="6" bestFit="1" customWidth="1"/>
    <col min="21" max="24" width="6.875" style="6" customWidth="1"/>
    <col min="25" max="25" width="3" style="6" customWidth="1"/>
    <col min="26" max="26" width="11.625" style="6" bestFit="1" customWidth="1"/>
    <col min="27" max="27" width="9.125" style="6" bestFit="1" customWidth="1"/>
    <col min="28" max="28" width="11.625" style="6" bestFit="1" customWidth="1"/>
    <col min="29" max="29" width="7.75" style="6" customWidth="1"/>
    <col min="30" max="30" width="10.5" style="6" bestFit="1" customWidth="1"/>
    <col min="31" max="31" width="9.625" style="6" customWidth="1"/>
    <col min="32" max="32" width="7.75" style="6" customWidth="1"/>
    <col min="33" max="33" width="10.5" style="6" bestFit="1" customWidth="1"/>
    <col min="34" max="34" width="11.25" style="6" customWidth="1"/>
    <col min="35" max="35" width="13.125" style="6" customWidth="1"/>
    <col min="36" max="36" width="13.125" style="23" customWidth="1"/>
    <col min="37" max="38" width="12.125" style="6" customWidth="1"/>
    <col min="39" max="39" width="9" style="6" customWidth="1"/>
    <col min="40" max="40" width="9.75" style="6" customWidth="1"/>
    <col min="41" max="41" width="1.5" style="6" customWidth="1"/>
    <col min="42" max="42" width="9.25" style="6" bestFit="1" customWidth="1"/>
    <col min="43" max="43" width="9" style="6"/>
    <col min="44" max="44" width="9.125" style="6" bestFit="1" customWidth="1"/>
    <col min="45" max="45" width="9.125" style="6" customWidth="1"/>
    <col min="46" max="47" width="9.5" style="6" bestFit="1" customWidth="1"/>
    <col min="48" max="48" width="9" style="6"/>
    <col min="49" max="49" width="9.25" style="6" bestFit="1" customWidth="1"/>
    <col min="50" max="50" width="9" style="6"/>
    <col min="51" max="51" width="9.125" style="6" bestFit="1" customWidth="1"/>
    <col min="52" max="52" width="9.125" style="6" customWidth="1"/>
    <col min="53" max="54" width="9.5" style="6" bestFit="1" customWidth="1"/>
    <col min="55" max="55" width="9" style="6"/>
    <col min="56" max="56" width="9.25" style="6" bestFit="1" customWidth="1"/>
    <col min="57" max="57" width="9" style="6"/>
    <col min="58" max="58" width="9.125" style="6" bestFit="1" customWidth="1"/>
    <col min="59" max="59" width="9.125" style="6" customWidth="1"/>
    <col min="60" max="61" width="9.5" style="6" bestFit="1" customWidth="1"/>
    <col min="62" max="62" width="9" style="6"/>
    <col min="63" max="63" width="9.25" style="6" bestFit="1" customWidth="1"/>
    <col min="64" max="64" width="9" style="6"/>
    <col min="65" max="65" width="9.125" style="6" bestFit="1" customWidth="1"/>
    <col min="66" max="66" width="9.125" style="6" customWidth="1"/>
    <col min="67" max="68" width="9.5" style="6" bestFit="1" customWidth="1"/>
    <col min="69" max="16384" width="9" style="6"/>
  </cols>
  <sheetData>
    <row r="1" spans="2:68">
      <c r="B1" s="6">
        <v>2823</v>
      </c>
      <c r="H1" s="6">
        <v>2822</v>
      </c>
      <c r="N1" s="6">
        <v>3188</v>
      </c>
      <c r="T1" s="6">
        <v>3147</v>
      </c>
      <c r="Z1" s="6" t="s">
        <v>0</v>
      </c>
      <c r="AA1" s="6" t="s">
        <v>12</v>
      </c>
      <c r="AB1" s="6" t="s">
        <v>5</v>
      </c>
      <c r="AC1" s="6" t="s">
        <v>14</v>
      </c>
      <c r="AD1" s="6" t="s">
        <v>19</v>
      </c>
      <c r="AE1" s="6" t="s">
        <v>20</v>
      </c>
      <c r="AF1" s="6" t="s">
        <v>21</v>
      </c>
      <c r="AG1" s="6" t="s">
        <v>15</v>
      </c>
      <c r="AH1" s="6" t="s">
        <v>16</v>
      </c>
      <c r="AI1" s="6" t="s">
        <v>13</v>
      </c>
      <c r="AJ1" s="6" t="s">
        <v>17</v>
      </c>
      <c r="AK1" s="6" t="s">
        <v>24</v>
      </c>
      <c r="AL1" s="6" t="s">
        <v>23</v>
      </c>
      <c r="AM1" s="6" t="s">
        <v>18</v>
      </c>
      <c r="AN1" s="6" t="s">
        <v>46</v>
      </c>
      <c r="AP1" s="6" t="s">
        <v>1</v>
      </c>
      <c r="AS1" s="6" t="s">
        <v>10</v>
      </c>
      <c r="AT1" s="6" t="s">
        <v>11</v>
      </c>
      <c r="AU1" s="6" t="s">
        <v>22</v>
      </c>
      <c r="AW1" s="6" t="s">
        <v>47</v>
      </c>
      <c r="AZ1" s="6" t="s">
        <v>10</v>
      </c>
      <c r="BA1" s="6" t="s">
        <v>11</v>
      </c>
      <c r="BB1" s="6" t="s">
        <v>22</v>
      </c>
      <c r="BD1" s="6" t="s">
        <v>49</v>
      </c>
      <c r="BG1" s="6" t="s">
        <v>10</v>
      </c>
      <c r="BH1" s="6" t="s">
        <v>11</v>
      </c>
      <c r="BI1" s="6" t="s">
        <v>22</v>
      </c>
      <c r="BK1" s="6" t="s">
        <v>48</v>
      </c>
      <c r="BN1" s="6" t="s">
        <v>10</v>
      </c>
      <c r="BO1" s="6" t="s">
        <v>11</v>
      </c>
      <c r="BP1" s="6" t="s">
        <v>22</v>
      </c>
    </row>
    <row r="2" spans="2:68">
      <c r="E2" s="6" t="s">
        <v>7</v>
      </c>
      <c r="F2" s="6" t="s">
        <v>6</v>
      </c>
      <c r="K2" s="6" t="s">
        <v>9</v>
      </c>
      <c r="L2" s="6" t="s">
        <v>6</v>
      </c>
      <c r="Q2" s="6" t="s">
        <v>9</v>
      </c>
      <c r="R2" s="6" t="s">
        <v>6</v>
      </c>
      <c r="W2" s="6" t="s">
        <v>9</v>
      </c>
      <c r="X2" s="6" t="s">
        <v>6</v>
      </c>
      <c r="AC2" s="7"/>
      <c r="AD2" s="7"/>
      <c r="AE2" s="7"/>
      <c r="AF2" s="7"/>
      <c r="AJ2" s="6"/>
    </row>
    <row r="3" spans="2:68">
      <c r="B3" s="8">
        <v>42276</v>
      </c>
      <c r="C3" s="9">
        <v>10.1</v>
      </c>
      <c r="D3" s="9">
        <v>10.96</v>
      </c>
      <c r="E3" s="10" t="s">
        <v>8</v>
      </c>
      <c r="F3" s="11">
        <v>-7.85E-2</v>
      </c>
      <c r="H3" s="8">
        <v>42276</v>
      </c>
      <c r="I3" s="9">
        <v>11.34</v>
      </c>
      <c r="J3" s="9">
        <v>11.38</v>
      </c>
      <c r="K3" s="10"/>
      <c r="L3" s="11">
        <v>-3.5000000000000001E-3</v>
      </c>
      <c r="N3" s="8">
        <v>42276</v>
      </c>
      <c r="O3" s="9">
        <v>38.700000000000003</v>
      </c>
      <c r="P3" s="9">
        <v>39.11</v>
      </c>
      <c r="Q3" s="10"/>
      <c r="R3" s="11">
        <v>-1.0500000000000001E-2</v>
      </c>
      <c r="T3" s="8">
        <v>42276</v>
      </c>
      <c r="U3" s="9"/>
      <c r="V3" s="9"/>
      <c r="W3" s="10"/>
      <c r="X3" s="11"/>
      <c r="Z3" s="8">
        <v>42276</v>
      </c>
      <c r="AC3" s="7"/>
      <c r="AD3" s="7"/>
      <c r="AE3" s="7"/>
      <c r="AF3" s="7"/>
      <c r="AJ3" s="6"/>
      <c r="AP3" s="8">
        <v>42276</v>
      </c>
      <c r="AW3" s="8">
        <v>42276</v>
      </c>
      <c r="BD3" s="8">
        <v>42276</v>
      </c>
      <c r="BK3" s="8">
        <v>42276</v>
      </c>
    </row>
    <row r="4" spans="2:68" ht="17.25" thickBot="1">
      <c r="B4" s="12">
        <v>42277</v>
      </c>
      <c r="C4" s="13">
        <v>10.220000000000001</v>
      </c>
      <c r="D4" s="13">
        <v>11.07</v>
      </c>
      <c r="E4" s="14">
        <f>C4/C3-1</f>
        <v>1.1881188118811892E-2</v>
      </c>
      <c r="F4" s="15">
        <v>-7.6799999999999993E-2</v>
      </c>
      <c r="H4" s="12">
        <v>42277</v>
      </c>
      <c r="I4" s="13">
        <v>11.4</v>
      </c>
      <c r="J4" s="13">
        <v>11.53</v>
      </c>
      <c r="K4" s="14">
        <f>I4/I3-1</f>
        <v>5.2910052910053462E-3</v>
      </c>
      <c r="L4" s="15">
        <v>-1.1299999999999999E-2</v>
      </c>
      <c r="N4" s="12">
        <v>42277</v>
      </c>
      <c r="O4" s="13">
        <v>39</v>
      </c>
      <c r="P4" s="13">
        <v>39.49</v>
      </c>
      <c r="Q4" s="14">
        <f>O4/O3-1</f>
        <v>7.7519379844961378E-3</v>
      </c>
      <c r="R4" s="15">
        <v>-1.24E-2</v>
      </c>
      <c r="T4" s="12">
        <v>42277</v>
      </c>
      <c r="U4" s="13"/>
      <c r="V4" s="13"/>
      <c r="W4" s="14"/>
      <c r="X4" s="15"/>
      <c r="Z4" s="16">
        <v>42277</v>
      </c>
      <c r="AA4" s="17"/>
      <c r="AB4" s="17"/>
      <c r="AC4" s="17"/>
      <c r="AD4" s="18"/>
      <c r="AE4" s="18"/>
      <c r="AF4" s="18"/>
      <c r="AG4" s="17"/>
      <c r="AH4" s="17"/>
      <c r="AI4" s="17"/>
      <c r="AJ4" s="17"/>
      <c r="AK4" s="17"/>
      <c r="AL4" s="17"/>
      <c r="AM4" s="17"/>
      <c r="AN4" s="17"/>
      <c r="AP4" s="12">
        <v>42277</v>
      </c>
      <c r="AW4" s="12">
        <v>42277</v>
      </c>
      <c r="BD4" s="12">
        <v>42277</v>
      </c>
      <c r="BK4" s="12">
        <v>42277</v>
      </c>
    </row>
    <row r="5" spans="2:68">
      <c r="B5" s="8">
        <v>42279</v>
      </c>
      <c r="C5" s="9">
        <v>10.4</v>
      </c>
      <c r="D5" s="9">
        <v>11.06</v>
      </c>
      <c r="E5" s="10">
        <f t="shared" ref="E5:E14" si="0">C5/C4-1</f>
        <v>1.7612524461839474E-2</v>
      </c>
      <c r="F5" s="11">
        <v>-5.9700000000000003E-2</v>
      </c>
      <c r="H5" s="8">
        <v>42279</v>
      </c>
      <c r="I5" s="9">
        <v>11.56</v>
      </c>
      <c r="J5" s="9">
        <v>11.53</v>
      </c>
      <c r="K5" s="10">
        <f t="shared" ref="K5:K18" si="1">I5/I4-1</f>
        <v>1.4035087719298289E-2</v>
      </c>
      <c r="L5" s="11">
        <v>2.5999999999999999E-3</v>
      </c>
      <c r="N5" s="8">
        <v>42279</v>
      </c>
      <c r="O5" s="9">
        <v>39.549999999999997</v>
      </c>
      <c r="P5" s="9">
        <v>39.49</v>
      </c>
      <c r="Q5" s="10">
        <f t="shared" ref="Q5:Q15" si="2">O5/O4-1</f>
        <v>1.4102564102564052E-2</v>
      </c>
      <c r="R5" s="11">
        <v>1.5E-3</v>
      </c>
      <c r="T5" s="8">
        <v>42279</v>
      </c>
      <c r="U5" s="9"/>
      <c r="V5" s="9"/>
      <c r="W5" s="10"/>
      <c r="X5" s="11"/>
      <c r="Z5" s="8">
        <v>42279</v>
      </c>
      <c r="AD5" s="7"/>
      <c r="AE5" s="7"/>
      <c r="AF5" s="7"/>
      <c r="AJ5" s="6"/>
      <c r="AP5" s="8">
        <v>42279</v>
      </c>
      <c r="AW5" s="8">
        <v>42279</v>
      </c>
      <c r="BD5" s="8">
        <v>42279</v>
      </c>
      <c r="BK5" s="8">
        <v>42279</v>
      </c>
    </row>
    <row r="6" spans="2:68" ht="17.25" thickBot="1">
      <c r="B6" s="12">
        <v>42282</v>
      </c>
      <c r="C6" s="13">
        <v>10.54</v>
      </c>
      <c r="D6" s="13">
        <v>11.06</v>
      </c>
      <c r="E6" s="14">
        <f t="shared" si="0"/>
        <v>1.3461538461538414E-2</v>
      </c>
      <c r="F6" s="15">
        <v>-4.7E-2</v>
      </c>
      <c r="H6" s="12">
        <v>42282</v>
      </c>
      <c r="I6" s="13">
        <v>11.9</v>
      </c>
      <c r="J6" s="13">
        <v>11.53</v>
      </c>
      <c r="K6" s="14">
        <f t="shared" si="1"/>
        <v>2.9411764705882248E-2</v>
      </c>
      <c r="L6" s="15">
        <v>3.2099999999999997E-2</v>
      </c>
      <c r="N6" s="12">
        <v>42282</v>
      </c>
      <c r="O6" s="13">
        <v>40.5</v>
      </c>
      <c r="P6" s="13">
        <v>39.49</v>
      </c>
      <c r="Q6" s="14">
        <f t="shared" si="2"/>
        <v>2.4020227560050733E-2</v>
      </c>
      <c r="R6" s="15">
        <v>2.5600000000000001E-2</v>
      </c>
      <c r="T6" s="12">
        <v>42282</v>
      </c>
      <c r="U6" s="19"/>
      <c r="V6" s="19"/>
      <c r="W6" s="14"/>
      <c r="X6" s="15"/>
      <c r="Z6" s="12">
        <v>42282</v>
      </c>
      <c r="AD6" s="7"/>
      <c r="AE6" s="7"/>
      <c r="AF6" s="7"/>
      <c r="AJ6" s="6"/>
      <c r="AP6" s="12">
        <v>42282</v>
      </c>
      <c r="AW6" s="12">
        <v>42282</v>
      </c>
      <c r="BD6" s="12">
        <v>42282</v>
      </c>
      <c r="BK6" s="12">
        <v>42282</v>
      </c>
    </row>
    <row r="7" spans="2:68">
      <c r="B7" s="8">
        <v>42283</v>
      </c>
      <c r="C7" s="9">
        <v>10.7</v>
      </c>
      <c r="D7" s="9">
        <v>11.06</v>
      </c>
      <c r="E7" s="10">
        <f t="shared" si="0"/>
        <v>1.5180265654648917E-2</v>
      </c>
      <c r="F7" s="11">
        <v>-3.2500000000000001E-2</v>
      </c>
      <c r="H7" s="8">
        <v>42283</v>
      </c>
      <c r="I7" s="9">
        <v>12</v>
      </c>
      <c r="J7" s="9">
        <v>11.53</v>
      </c>
      <c r="K7" s="10">
        <f t="shared" si="1"/>
        <v>8.4033613445377853E-3</v>
      </c>
      <c r="L7" s="11">
        <v>4.0800000000000003E-2</v>
      </c>
      <c r="N7" s="8">
        <v>42283</v>
      </c>
      <c r="O7" s="9">
        <v>40.9</v>
      </c>
      <c r="P7" s="9">
        <v>39.49</v>
      </c>
      <c r="Q7" s="10">
        <f t="shared" si="2"/>
        <v>9.8765432098764094E-3</v>
      </c>
      <c r="R7" s="11">
        <v>3.5700000000000003E-2</v>
      </c>
      <c r="T7" s="8">
        <v>42283</v>
      </c>
      <c r="U7" s="9"/>
      <c r="V7" s="9"/>
      <c r="W7" s="10"/>
      <c r="X7" s="11"/>
      <c r="Z7" s="8">
        <v>42283</v>
      </c>
      <c r="AD7" s="7"/>
      <c r="AE7" s="7"/>
      <c r="AF7" s="7"/>
      <c r="AJ7" s="6"/>
      <c r="AP7" s="8">
        <v>42283</v>
      </c>
      <c r="AW7" s="8">
        <v>42283</v>
      </c>
      <c r="BD7" s="8">
        <v>42283</v>
      </c>
      <c r="BK7" s="8">
        <v>42283</v>
      </c>
    </row>
    <row r="8" spans="2:68" ht="17.25" thickBot="1">
      <c r="B8" s="12">
        <v>42284</v>
      </c>
      <c r="C8" s="13">
        <v>11</v>
      </c>
      <c r="D8" s="13">
        <v>11.06</v>
      </c>
      <c r="E8" s="14">
        <f t="shared" si="0"/>
        <v>2.8037383177570208E-2</v>
      </c>
      <c r="F8" s="15">
        <v>-5.4000000000000003E-3</v>
      </c>
      <c r="H8" s="12">
        <v>42284</v>
      </c>
      <c r="I8" s="13">
        <v>12.3</v>
      </c>
      <c r="J8" s="13">
        <v>11.53</v>
      </c>
      <c r="K8" s="14">
        <f t="shared" si="1"/>
        <v>2.5000000000000133E-2</v>
      </c>
      <c r="L8" s="15">
        <v>6.6799999999999998E-2</v>
      </c>
      <c r="N8" s="12">
        <v>42284</v>
      </c>
      <c r="O8" s="13">
        <v>42.9</v>
      </c>
      <c r="P8" s="13">
        <v>39.49</v>
      </c>
      <c r="Q8" s="14">
        <f t="shared" si="2"/>
        <v>4.8899755501222497E-2</v>
      </c>
      <c r="R8" s="15">
        <v>8.6400000000000005E-2</v>
      </c>
      <c r="T8" s="12">
        <v>42284</v>
      </c>
      <c r="U8" s="19"/>
      <c r="V8" s="19"/>
      <c r="W8" s="14"/>
      <c r="X8" s="15"/>
      <c r="Z8" s="12">
        <v>42284</v>
      </c>
      <c r="AD8" s="7"/>
      <c r="AE8" s="7"/>
      <c r="AF8" s="7"/>
      <c r="AJ8" s="6"/>
      <c r="AP8" s="12">
        <v>42284</v>
      </c>
      <c r="AW8" s="12">
        <v>42284</v>
      </c>
      <c r="BD8" s="12">
        <v>42284</v>
      </c>
      <c r="BK8" s="12">
        <v>42284</v>
      </c>
    </row>
    <row r="9" spans="2:68">
      <c r="B9" s="8">
        <v>42285</v>
      </c>
      <c r="C9" s="9">
        <v>10.7</v>
      </c>
      <c r="D9" s="9">
        <v>11.31</v>
      </c>
      <c r="E9" s="10">
        <f t="shared" si="0"/>
        <v>-2.7272727272727337E-2</v>
      </c>
      <c r="F9" s="11">
        <v>-5.3900000000000003E-2</v>
      </c>
      <c r="H9" s="8">
        <v>42285</v>
      </c>
      <c r="I9" s="9">
        <v>11.88</v>
      </c>
      <c r="J9" s="9">
        <v>11.76</v>
      </c>
      <c r="K9" s="10">
        <f t="shared" si="1"/>
        <v>-3.4146341463414664E-2</v>
      </c>
      <c r="L9" s="11">
        <v>1.0200000000000001E-2</v>
      </c>
      <c r="N9" s="8">
        <v>42285</v>
      </c>
      <c r="O9" s="9">
        <v>40.799999999999997</v>
      </c>
      <c r="P9" s="9">
        <v>40.58</v>
      </c>
      <c r="Q9" s="10">
        <f t="shared" si="2"/>
        <v>-4.8951048951048959E-2</v>
      </c>
      <c r="R9" s="11">
        <v>5.4000000000000003E-3</v>
      </c>
      <c r="T9" s="8">
        <v>42285</v>
      </c>
      <c r="U9" s="9"/>
      <c r="V9" s="9"/>
      <c r="W9" s="10"/>
      <c r="X9" s="11"/>
      <c r="Z9" s="8">
        <v>42285</v>
      </c>
      <c r="AD9" s="7"/>
      <c r="AE9" s="7"/>
      <c r="AF9" s="7"/>
      <c r="AJ9" s="6"/>
      <c r="AP9" s="8">
        <v>42285</v>
      </c>
      <c r="AW9" s="8">
        <v>42285</v>
      </c>
      <c r="BD9" s="8">
        <v>42285</v>
      </c>
      <c r="BK9" s="8">
        <v>42285</v>
      </c>
    </row>
    <row r="10" spans="2:68" ht="17.25" thickBot="1">
      <c r="B10" s="12">
        <v>42286</v>
      </c>
      <c r="C10" s="13">
        <v>10.7</v>
      </c>
      <c r="D10" s="13">
        <v>11.45</v>
      </c>
      <c r="E10" s="14">
        <f t="shared" si="0"/>
        <v>0</v>
      </c>
      <c r="F10" s="15">
        <v>-6.5500000000000003E-2</v>
      </c>
      <c r="H10" s="12">
        <v>42286</v>
      </c>
      <c r="I10" s="13">
        <v>11.84</v>
      </c>
      <c r="J10" s="13">
        <v>11.92</v>
      </c>
      <c r="K10" s="14">
        <f t="shared" si="1"/>
        <v>-3.3670033670034627E-3</v>
      </c>
      <c r="L10" s="15">
        <v>-6.7000000000000002E-3</v>
      </c>
      <c r="N10" s="12">
        <v>42286</v>
      </c>
      <c r="O10" s="13">
        <v>40.85</v>
      </c>
      <c r="P10" s="13">
        <v>41.19</v>
      </c>
      <c r="Q10" s="14">
        <f t="shared" si="2"/>
        <v>1.225490196078427E-3</v>
      </c>
      <c r="R10" s="15">
        <v>-8.3000000000000001E-3</v>
      </c>
      <c r="T10" s="12">
        <v>42286</v>
      </c>
      <c r="U10" s="19"/>
      <c r="V10" s="19"/>
      <c r="W10" s="14"/>
      <c r="X10" s="15"/>
      <c r="Z10" s="16">
        <v>42286</v>
      </c>
      <c r="AA10" s="17">
        <v>9528.89</v>
      </c>
      <c r="AB10" s="17">
        <v>9646.1</v>
      </c>
      <c r="AC10" s="20">
        <f>AB10/AA10-1</f>
        <v>1.2300488304514134E-2</v>
      </c>
      <c r="AD10" s="18"/>
      <c r="AE10" s="18"/>
      <c r="AF10" s="18"/>
      <c r="AG10" s="17"/>
      <c r="AH10" s="17"/>
      <c r="AI10" s="17">
        <v>9620</v>
      </c>
      <c r="AJ10" s="21"/>
      <c r="AK10" s="17"/>
      <c r="AL10" s="17"/>
      <c r="AM10" s="17"/>
      <c r="AN10" s="17"/>
      <c r="AO10" s="17"/>
      <c r="AP10" s="12">
        <v>42286</v>
      </c>
      <c r="AW10" s="12">
        <v>42286</v>
      </c>
      <c r="BD10" s="12">
        <v>42286</v>
      </c>
      <c r="BK10" s="12">
        <v>42286</v>
      </c>
    </row>
    <row r="11" spans="2:68">
      <c r="B11" s="8">
        <v>42289</v>
      </c>
      <c r="C11" s="9">
        <v>11.04</v>
      </c>
      <c r="D11" s="9">
        <v>11.82</v>
      </c>
      <c r="E11" s="10">
        <f t="shared" si="0"/>
        <v>3.1775700934579376E-2</v>
      </c>
      <c r="F11" s="11">
        <v>-6.6000000000000003E-2</v>
      </c>
      <c r="H11" s="8">
        <v>42289</v>
      </c>
      <c r="I11" s="9">
        <v>12.36</v>
      </c>
      <c r="J11" s="9">
        <v>12.33</v>
      </c>
      <c r="K11" s="10">
        <f t="shared" si="1"/>
        <v>4.3918918918918859E-2</v>
      </c>
      <c r="L11" s="11">
        <v>2.3999999999999998E-3</v>
      </c>
      <c r="N11" s="8">
        <v>42289</v>
      </c>
      <c r="O11" s="9">
        <v>42.95</v>
      </c>
      <c r="P11" s="9">
        <v>42.67</v>
      </c>
      <c r="Q11" s="10">
        <f t="shared" si="2"/>
        <v>5.1407588739290189E-2</v>
      </c>
      <c r="R11" s="11">
        <v>6.6E-3</v>
      </c>
      <c r="T11" s="8">
        <v>42289</v>
      </c>
      <c r="U11" s="9"/>
      <c r="V11" s="9"/>
      <c r="W11" s="10"/>
      <c r="X11" s="11"/>
      <c r="Z11" s="8">
        <v>42289</v>
      </c>
      <c r="AA11" s="6">
        <v>9646.1</v>
      </c>
      <c r="AB11" s="6">
        <v>9945.4</v>
      </c>
      <c r="AC11" s="22">
        <f t="shared" ref="AC11:AC17" si="3">AB11/AA11-1</f>
        <v>3.1028083888825497E-2</v>
      </c>
      <c r="AD11" s="7"/>
      <c r="AE11" s="7"/>
      <c r="AF11" s="7"/>
      <c r="AG11" s="6">
        <v>9922.5</v>
      </c>
      <c r="AH11" s="6">
        <v>10020</v>
      </c>
      <c r="AI11" s="6">
        <v>9965</v>
      </c>
      <c r="AJ11" s="23">
        <f t="shared" ref="AJ11:AJ22" si="4">AG11/AB11-1</f>
        <v>-2.3025720433567098E-3</v>
      </c>
      <c r="AK11" s="24"/>
      <c r="AL11" s="24"/>
      <c r="AM11" s="24">
        <f t="shared" ref="AM11:AM17" si="5">AI11/AH11-1</f>
        <v>-5.4890219560878029E-3</v>
      </c>
      <c r="AP11" s="8">
        <v>42289</v>
      </c>
      <c r="AQ11" s="6">
        <v>38.69</v>
      </c>
      <c r="AR11" s="6">
        <v>38.979999999999997</v>
      </c>
      <c r="AT11" s="22">
        <f t="shared" ref="AT11:AT19" si="6">+AQ11/AR11-1</f>
        <v>-7.4397126731656771E-3</v>
      </c>
      <c r="AW11" s="8">
        <v>42289</v>
      </c>
      <c r="BA11" s="22"/>
      <c r="BD11" s="8">
        <v>42289</v>
      </c>
      <c r="BH11" s="22"/>
      <c r="BK11" s="8">
        <v>42289</v>
      </c>
      <c r="BO11" s="22"/>
    </row>
    <row r="12" spans="2:68" ht="17.25" thickBot="1">
      <c r="B12" s="12">
        <v>42290</v>
      </c>
      <c r="C12" s="13">
        <v>10.84</v>
      </c>
      <c r="D12" s="13">
        <v>11.772</v>
      </c>
      <c r="E12" s="14">
        <f t="shared" si="0"/>
        <v>-1.8115942028985477E-2</v>
      </c>
      <c r="F12" s="15">
        <f t="shared" ref="F12:F19" si="7">+C12/D12-1</f>
        <v>-7.9170914033299344E-2</v>
      </c>
      <c r="H12" s="12">
        <v>42290</v>
      </c>
      <c r="I12" s="13">
        <v>12.14</v>
      </c>
      <c r="J12" s="13">
        <v>12.22</v>
      </c>
      <c r="K12" s="14">
        <f t="shared" si="1"/>
        <v>-1.7799352750809017E-2</v>
      </c>
      <c r="L12" s="15">
        <f t="shared" ref="L12:L20" si="8">+I12/J12-1</f>
        <v>-6.5466448445171688E-3</v>
      </c>
      <c r="N12" s="12">
        <v>42290</v>
      </c>
      <c r="O12" s="13">
        <v>42.7</v>
      </c>
      <c r="P12" s="13">
        <v>42.540999999999997</v>
      </c>
      <c r="Q12" s="14">
        <f t="shared" si="2"/>
        <v>-5.8207217694994373E-3</v>
      </c>
      <c r="R12" s="15">
        <f t="shared" ref="R12:R17" si="9">+O12/P12-1</f>
        <v>3.7375708140383601E-3</v>
      </c>
      <c r="T12" s="12">
        <v>42290</v>
      </c>
      <c r="U12" s="19"/>
      <c r="V12" s="19"/>
      <c r="W12" s="14"/>
      <c r="X12" s="15"/>
      <c r="Z12" s="16">
        <v>42290</v>
      </c>
      <c r="AA12" s="17">
        <v>9945.4</v>
      </c>
      <c r="AB12" s="17">
        <v>9878.5400000000009</v>
      </c>
      <c r="AC12" s="20">
        <f t="shared" si="3"/>
        <v>-6.7227059746213236E-3</v>
      </c>
      <c r="AD12" s="18">
        <v>9965</v>
      </c>
      <c r="AE12" s="18">
        <v>9922.5</v>
      </c>
      <c r="AF12" s="25">
        <f>AE12/AD12-1</f>
        <v>-4.2649272453587628E-3</v>
      </c>
      <c r="AG12" s="17">
        <v>9875</v>
      </c>
      <c r="AH12" s="17">
        <v>9830</v>
      </c>
      <c r="AI12" s="17">
        <v>9855</v>
      </c>
      <c r="AJ12" s="25">
        <f t="shared" si="4"/>
        <v>-3.5835255007332645E-4</v>
      </c>
      <c r="AK12" s="25">
        <f t="shared" ref="AK12:AK17" si="10">AH12/AH11-1</f>
        <v>-1.8962075848303339E-2</v>
      </c>
      <c r="AL12" s="25">
        <f t="shared" ref="AL12:AL17" si="11">AH12/AI11-1</f>
        <v>-1.354741595584541E-2</v>
      </c>
      <c r="AM12" s="25">
        <f t="shared" si="5"/>
        <v>2.5432349949134903E-3</v>
      </c>
      <c r="AN12" s="25"/>
      <c r="AP12" s="12">
        <v>42290</v>
      </c>
      <c r="AQ12" s="6">
        <v>38.19</v>
      </c>
      <c r="AR12" s="6">
        <v>38.71</v>
      </c>
      <c r="AS12" s="22">
        <f>AQ12/AQ11-1</f>
        <v>-1.2923235978288927E-2</v>
      </c>
      <c r="AT12" s="22">
        <f t="shared" si="6"/>
        <v>-1.3433221389821837E-2</v>
      </c>
      <c r="AU12" s="22">
        <f>AQ12/AR11-1</f>
        <v>-2.0266803488968699E-2</v>
      </c>
      <c r="AW12" s="12">
        <v>42290</v>
      </c>
      <c r="AZ12" s="22"/>
      <c r="BA12" s="22"/>
      <c r="BB12" s="22"/>
      <c r="BD12" s="12">
        <v>42290</v>
      </c>
      <c r="BG12" s="22"/>
      <c r="BH12" s="22"/>
      <c r="BI12" s="22"/>
      <c r="BK12" s="12">
        <v>42290</v>
      </c>
      <c r="BN12" s="22"/>
      <c r="BO12" s="22"/>
      <c r="BP12" s="22"/>
    </row>
    <row r="13" spans="2:68">
      <c r="B13" s="8">
        <v>42291</v>
      </c>
      <c r="C13" s="9">
        <v>10.72</v>
      </c>
      <c r="D13" s="9">
        <v>11.647</v>
      </c>
      <c r="E13" s="10">
        <f t="shared" si="0"/>
        <v>-1.1070110701106972E-2</v>
      </c>
      <c r="F13" s="11">
        <f t="shared" si="7"/>
        <v>-7.959131106722761E-2</v>
      </c>
      <c r="H13" s="8">
        <v>42291</v>
      </c>
      <c r="I13" s="9">
        <v>12.02</v>
      </c>
      <c r="J13" s="9">
        <v>12.096</v>
      </c>
      <c r="K13" s="10">
        <f t="shared" si="1"/>
        <v>-9.884678747940745E-3</v>
      </c>
      <c r="L13" s="11">
        <f t="shared" si="8"/>
        <v>-6.2830687830688348E-3</v>
      </c>
      <c r="N13" s="8">
        <v>42291</v>
      </c>
      <c r="O13" s="9">
        <v>41.65</v>
      </c>
      <c r="P13" s="9">
        <v>41.975000000000001</v>
      </c>
      <c r="Q13" s="10">
        <f t="shared" si="2"/>
        <v>-2.4590163934426368E-2</v>
      </c>
      <c r="R13" s="11">
        <f t="shared" si="9"/>
        <v>-7.7427039904706119E-3</v>
      </c>
      <c r="T13" s="8">
        <v>42291</v>
      </c>
      <c r="U13" s="9"/>
      <c r="V13" s="9"/>
      <c r="W13" s="10"/>
      <c r="X13" s="11"/>
      <c r="Z13" s="8">
        <v>42291</v>
      </c>
      <c r="AA13" s="6">
        <v>9878.5400000000009</v>
      </c>
      <c r="AB13" s="6">
        <v>9796.5499999999993</v>
      </c>
      <c r="AC13" s="22">
        <f t="shared" si="3"/>
        <v>-8.2998094860172733E-3</v>
      </c>
      <c r="AD13" s="7">
        <v>9855</v>
      </c>
      <c r="AE13" s="7">
        <v>9852.5</v>
      </c>
      <c r="AF13" s="24">
        <f t="shared" ref="AF13:AF23" si="12">AE13/AD13-1</f>
        <v>-2.5367833587008892E-4</v>
      </c>
      <c r="AG13" s="6">
        <v>9787</v>
      </c>
      <c r="AH13" s="6">
        <v>9705</v>
      </c>
      <c r="AI13" s="6">
        <v>9797.5</v>
      </c>
      <c r="AJ13" s="24">
        <f t="shared" si="4"/>
        <v>-9.7483297691525195E-4</v>
      </c>
      <c r="AK13" s="24">
        <f t="shared" si="10"/>
        <v>-1.2716174974567673E-2</v>
      </c>
      <c r="AL13" s="24">
        <f t="shared" si="11"/>
        <v>-1.5220700152207001E-2</v>
      </c>
      <c r="AM13" s="24">
        <f t="shared" si="5"/>
        <v>9.5311695002575636E-3</v>
      </c>
      <c r="AN13" s="24">
        <f>LN(AD13/AG12)</f>
        <v>-2.0273701825020956E-3</v>
      </c>
      <c r="AP13" s="8">
        <v>42291</v>
      </c>
      <c r="AQ13" s="6">
        <v>38.35</v>
      </c>
      <c r="AR13" s="6">
        <v>38.35</v>
      </c>
      <c r="AS13" s="22">
        <f>AQ13/AQ12-1</f>
        <v>4.1895784236711808E-3</v>
      </c>
      <c r="AT13" s="22">
        <f t="shared" si="6"/>
        <v>0</v>
      </c>
      <c r="AU13" s="22">
        <f t="shared" ref="AU13:AU19" si="13">AQ13/AR12-1</f>
        <v>-9.2999225006458186E-3</v>
      </c>
      <c r="AW13" s="8">
        <v>42291</v>
      </c>
      <c r="AZ13" s="22"/>
      <c r="BA13" s="22"/>
      <c r="BB13" s="22"/>
      <c r="BD13" s="8">
        <v>42291</v>
      </c>
      <c r="BG13" s="22"/>
      <c r="BH13" s="22"/>
      <c r="BI13" s="22"/>
      <c r="BK13" s="8">
        <v>42291</v>
      </c>
      <c r="BN13" s="22"/>
      <c r="BO13" s="22"/>
      <c r="BP13" s="22"/>
    </row>
    <row r="14" spans="2:68" ht="17.25" customHeight="1" thickBot="1">
      <c r="B14" s="12">
        <f>+B13+1</f>
        <v>42292</v>
      </c>
      <c r="C14" s="13">
        <v>11</v>
      </c>
      <c r="D14" s="13">
        <v>11.861000000000001</v>
      </c>
      <c r="E14" s="14">
        <f t="shared" si="0"/>
        <v>2.6119402985074647E-2</v>
      </c>
      <c r="F14" s="15">
        <f t="shared" si="7"/>
        <v>-7.2590843942332062E-2</v>
      </c>
      <c r="H14" s="12">
        <v>42292</v>
      </c>
      <c r="I14" s="13">
        <v>12.34</v>
      </c>
      <c r="J14" s="13">
        <v>12.323</v>
      </c>
      <c r="K14" s="14">
        <f t="shared" si="1"/>
        <v>2.6622296173044901E-2</v>
      </c>
      <c r="L14" s="15">
        <f t="shared" si="8"/>
        <v>1.3795342043332326E-3</v>
      </c>
      <c r="N14" s="12">
        <v>42292</v>
      </c>
      <c r="O14" s="13">
        <v>43.45</v>
      </c>
      <c r="P14" s="13">
        <v>42.999000000000002</v>
      </c>
      <c r="Q14" s="14">
        <f t="shared" si="2"/>
        <v>4.3217286914766007E-2</v>
      </c>
      <c r="R14" s="15">
        <f t="shared" si="9"/>
        <v>1.0488616014325824E-2</v>
      </c>
      <c r="T14" s="12">
        <v>42292</v>
      </c>
      <c r="U14" s="19"/>
      <c r="V14" s="19"/>
      <c r="W14" s="14"/>
      <c r="X14" s="15"/>
      <c r="Z14" s="16">
        <v>42292</v>
      </c>
      <c r="AA14" s="17">
        <v>9796.5499999999993</v>
      </c>
      <c r="AB14" s="17">
        <v>9978.19</v>
      </c>
      <c r="AC14" s="20">
        <f t="shared" si="3"/>
        <v>1.8541221144178444E-2</v>
      </c>
      <c r="AD14" s="18">
        <v>9797.5</v>
      </c>
      <c r="AE14" s="18">
        <v>9822.5</v>
      </c>
      <c r="AF14" s="25">
        <f t="shared" si="12"/>
        <v>2.5516713447308881E-3</v>
      </c>
      <c r="AG14" s="17">
        <v>9997.5</v>
      </c>
      <c r="AH14" s="17">
        <v>10005</v>
      </c>
      <c r="AI14" s="17">
        <v>10127.5</v>
      </c>
      <c r="AJ14" s="25">
        <f t="shared" si="4"/>
        <v>1.9352207163823021E-3</v>
      </c>
      <c r="AK14" s="25">
        <f t="shared" si="10"/>
        <v>3.0911901081916549E-2</v>
      </c>
      <c r="AL14" s="25">
        <f t="shared" si="11"/>
        <v>2.1178872161265572E-2</v>
      </c>
      <c r="AM14" s="25">
        <f t="shared" si="5"/>
        <v>1.2243878060969493E-2</v>
      </c>
      <c r="AN14" s="25">
        <f t="shared" ref="AN14:AN29" si="14">LN(AD14/AG13)</f>
        <v>1.0722766479669486E-3</v>
      </c>
      <c r="AP14" s="12">
        <v>42292</v>
      </c>
      <c r="AQ14" s="6">
        <v>39.619999999999997</v>
      </c>
      <c r="AR14" s="6">
        <v>39.130000000000003</v>
      </c>
      <c r="AS14" s="22">
        <f>AQ14/AQ13-1</f>
        <v>3.3116036505866919E-2</v>
      </c>
      <c r="AT14" s="22">
        <f t="shared" si="6"/>
        <v>1.2522361359570633E-2</v>
      </c>
      <c r="AU14" s="22">
        <f t="shared" si="13"/>
        <v>3.3116036505866919E-2</v>
      </c>
      <c r="AW14" s="12">
        <v>42292</v>
      </c>
      <c r="AZ14" s="22"/>
      <c r="BA14" s="22"/>
      <c r="BB14" s="22"/>
      <c r="BD14" s="12">
        <v>42292</v>
      </c>
      <c r="BG14" s="22"/>
      <c r="BH14" s="22"/>
      <c r="BI14" s="22"/>
      <c r="BK14" s="12">
        <v>42292</v>
      </c>
      <c r="BN14" s="22"/>
      <c r="BO14" s="22"/>
      <c r="BP14" s="22"/>
    </row>
    <row r="15" spans="2:68">
      <c r="B15" s="8">
        <f>B14+1</f>
        <v>42293</v>
      </c>
      <c r="C15" s="9">
        <v>11.08</v>
      </c>
      <c r="D15" s="9">
        <v>11.965</v>
      </c>
      <c r="E15" s="10">
        <f>C15/C14-1</f>
        <v>7.2727272727273196E-3</v>
      </c>
      <c r="F15" s="11">
        <f t="shared" si="7"/>
        <v>-7.3965733389051436E-2</v>
      </c>
      <c r="H15" s="8">
        <v>42293</v>
      </c>
      <c r="I15" s="9">
        <v>12.48</v>
      </c>
      <c r="J15" s="9">
        <v>12.404999999999999</v>
      </c>
      <c r="K15" s="10">
        <f t="shared" si="1"/>
        <v>1.1345218800648427E-2</v>
      </c>
      <c r="L15" s="11">
        <f t="shared" si="8"/>
        <v>6.0459492140267912E-3</v>
      </c>
      <c r="N15" s="8">
        <v>42293</v>
      </c>
      <c r="O15" s="9">
        <v>43.95</v>
      </c>
      <c r="P15" s="9">
        <v>43.442999999999998</v>
      </c>
      <c r="Q15" s="10">
        <f t="shared" si="2"/>
        <v>1.1507479861910141E-2</v>
      </c>
      <c r="R15" s="11">
        <f t="shared" si="9"/>
        <v>1.1670464746909914E-2</v>
      </c>
      <c r="T15" s="8">
        <v>42293</v>
      </c>
      <c r="U15" s="9"/>
      <c r="V15" s="9"/>
      <c r="W15" s="10"/>
      <c r="X15" s="11"/>
      <c r="Z15" s="8">
        <v>42293</v>
      </c>
      <c r="AA15" s="6">
        <v>9978.19</v>
      </c>
      <c r="AB15" s="6">
        <v>10072.61</v>
      </c>
      <c r="AC15" s="22">
        <f t="shared" si="3"/>
        <v>9.4626380135074406E-3</v>
      </c>
      <c r="AD15" s="7">
        <v>10127.5</v>
      </c>
      <c r="AE15" s="7">
        <v>10080</v>
      </c>
      <c r="AF15" s="24">
        <f t="shared" si="12"/>
        <v>-4.69019995062947E-3</v>
      </c>
      <c r="AG15" s="6">
        <v>10050</v>
      </c>
      <c r="AH15" s="6">
        <v>10112.5</v>
      </c>
      <c r="AI15" s="6">
        <v>10182.5</v>
      </c>
      <c r="AJ15" s="24">
        <f t="shared" si="4"/>
        <v>-2.2447012244096731E-3</v>
      </c>
      <c r="AK15" s="24">
        <f t="shared" si="10"/>
        <v>1.0744627686156916E-2</v>
      </c>
      <c r="AL15" s="24">
        <f t="shared" si="11"/>
        <v>-1.4811157738829905E-3</v>
      </c>
      <c r="AM15" s="24">
        <f t="shared" si="5"/>
        <v>6.9221260815821584E-3</v>
      </c>
      <c r="AN15" s="24">
        <f t="shared" si="14"/>
        <v>1.2919434355872169E-2</v>
      </c>
      <c r="AP15" s="8">
        <v>42293</v>
      </c>
      <c r="AQ15" s="6">
        <v>39.76</v>
      </c>
      <c r="AR15" s="6">
        <v>39.409999999999997</v>
      </c>
      <c r="AS15" s="22">
        <f>AQ15/AQ14-1</f>
        <v>3.5335689045936647E-3</v>
      </c>
      <c r="AT15" s="22">
        <f t="shared" si="6"/>
        <v>8.8809946714032417E-3</v>
      </c>
      <c r="AU15" s="22">
        <f t="shared" si="13"/>
        <v>1.6100178890876338E-2</v>
      </c>
      <c r="AW15" s="8">
        <v>42293</v>
      </c>
      <c r="AZ15" s="22"/>
      <c r="BA15" s="22"/>
      <c r="BB15" s="22"/>
      <c r="BD15" s="8">
        <v>42293</v>
      </c>
      <c r="BG15" s="22"/>
      <c r="BH15" s="22"/>
      <c r="BI15" s="22"/>
      <c r="BK15" s="8">
        <v>42293</v>
      </c>
      <c r="BN15" s="22"/>
      <c r="BO15" s="22"/>
      <c r="BP15" s="22"/>
    </row>
    <row r="16" spans="2:68" ht="17.25" customHeight="1" thickBot="1">
      <c r="B16" s="12">
        <v>42296</v>
      </c>
      <c r="C16" s="13">
        <v>11.02</v>
      </c>
      <c r="D16" s="13">
        <v>11.922000000000001</v>
      </c>
      <c r="E16" s="14">
        <f>C16/C15-1</f>
        <v>-5.4151624548737232E-3</v>
      </c>
      <c r="F16" s="15">
        <f t="shared" si="7"/>
        <v>-7.5658446569367599E-2</v>
      </c>
      <c r="H16" s="12">
        <v>42296</v>
      </c>
      <c r="I16" s="13">
        <v>12.44</v>
      </c>
      <c r="J16" s="13">
        <v>12.366</v>
      </c>
      <c r="K16" s="14">
        <f t="shared" si="1"/>
        <v>-3.2051282051283048E-3</v>
      </c>
      <c r="L16" s="15">
        <f t="shared" si="8"/>
        <v>5.9841500889534771E-3</v>
      </c>
      <c r="N16" s="12">
        <v>42296</v>
      </c>
      <c r="O16" s="13">
        <v>43.65</v>
      </c>
      <c r="P16" s="13">
        <v>43.365000000000002</v>
      </c>
      <c r="Q16" s="14">
        <f t="shared" ref="Q16:Q21" si="15">O16/O15-1</f>
        <v>-6.8259385665530026E-3</v>
      </c>
      <c r="R16" s="15">
        <f t="shared" si="9"/>
        <v>6.5721203735731315E-3</v>
      </c>
      <c r="T16" s="12">
        <v>42296</v>
      </c>
      <c r="U16" s="19">
        <v>11.04</v>
      </c>
      <c r="V16" s="19"/>
      <c r="W16" s="14"/>
      <c r="X16" s="15"/>
      <c r="Z16" s="16">
        <v>42296</v>
      </c>
      <c r="AA16" s="17">
        <v>10072.61</v>
      </c>
      <c r="AB16" s="17">
        <v>10051.549999999999</v>
      </c>
      <c r="AC16" s="20">
        <f t="shared" si="3"/>
        <v>-2.0908185663895962E-3</v>
      </c>
      <c r="AD16" s="18">
        <v>10182.5</v>
      </c>
      <c r="AE16" s="18">
        <v>10077.5</v>
      </c>
      <c r="AF16" s="25">
        <f t="shared" si="12"/>
        <v>-1.0311809477043909E-2</v>
      </c>
      <c r="AG16" s="17">
        <v>10047.5</v>
      </c>
      <c r="AH16" s="17">
        <v>10085</v>
      </c>
      <c r="AI16" s="17">
        <v>10047.5</v>
      </c>
      <c r="AJ16" s="25">
        <f t="shared" si="4"/>
        <v>-4.0292293228405551E-4</v>
      </c>
      <c r="AK16" s="25">
        <f t="shared" si="10"/>
        <v>-2.719406674907332E-3</v>
      </c>
      <c r="AL16" s="25">
        <f t="shared" si="11"/>
        <v>-9.575251657255146E-3</v>
      </c>
      <c r="AM16" s="25">
        <f t="shared" si="5"/>
        <v>-3.7183936539414431E-3</v>
      </c>
      <c r="AN16" s="25">
        <f t="shared" si="14"/>
        <v>1.309792603534576E-2</v>
      </c>
      <c r="AP16" s="12">
        <v>42296</v>
      </c>
      <c r="AQ16" s="6">
        <v>39.380000000000003</v>
      </c>
      <c r="AR16" s="6">
        <v>39.590000000000003</v>
      </c>
      <c r="AS16" s="22">
        <f>AQ16/AQ15-1</f>
        <v>-9.5573440643862417E-3</v>
      </c>
      <c r="AT16" s="22">
        <f t="shared" si="6"/>
        <v>-5.3043697903510934E-3</v>
      </c>
      <c r="AU16" s="22">
        <f t="shared" si="13"/>
        <v>-7.6122811469159224E-4</v>
      </c>
      <c r="AW16" s="12">
        <v>42296</v>
      </c>
      <c r="AZ16" s="22"/>
      <c r="BA16" s="22"/>
      <c r="BB16" s="22"/>
      <c r="BD16" s="12">
        <v>42296</v>
      </c>
      <c r="BG16" s="22"/>
      <c r="BH16" s="22"/>
      <c r="BI16" s="22"/>
      <c r="BK16" s="12">
        <v>42296</v>
      </c>
      <c r="BN16" s="22"/>
      <c r="BO16" s="22"/>
      <c r="BP16" s="22"/>
    </row>
    <row r="17" spans="2:68">
      <c r="B17" s="8">
        <f>B16+1</f>
        <v>42297</v>
      </c>
      <c r="C17" s="9">
        <v>11.04</v>
      </c>
      <c r="D17" s="9">
        <v>12.016</v>
      </c>
      <c r="E17" s="10">
        <f t="shared" ref="E17:E23" si="16">C17/C16-1</f>
        <v>1.814882032667775E-3</v>
      </c>
      <c r="F17" s="11">
        <f t="shared" si="7"/>
        <v>-8.1225033288948145E-2</v>
      </c>
      <c r="H17" s="8">
        <f>H16+1</f>
        <v>42297</v>
      </c>
      <c r="I17" s="9">
        <v>12.46</v>
      </c>
      <c r="J17" s="9">
        <v>12.488</v>
      </c>
      <c r="K17" s="10">
        <f>I17/I16-1</f>
        <v>1.607717041800738E-3</v>
      </c>
      <c r="L17" s="11">
        <f t="shared" si="8"/>
        <v>-2.2421524663676085E-3</v>
      </c>
      <c r="N17" s="8">
        <f>N16+1</f>
        <v>42297</v>
      </c>
      <c r="O17" s="9">
        <v>43.8</v>
      </c>
      <c r="P17" s="9">
        <v>43.881</v>
      </c>
      <c r="Q17" s="10">
        <f t="shared" si="15"/>
        <v>3.4364261168384758E-3</v>
      </c>
      <c r="R17" s="11">
        <f t="shared" si="9"/>
        <v>-1.8459014151911424E-3</v>
      </c>
      <c r="T17" s="8">
        <f>T16+1</f>
        <v>42297</v>
      </c>
      <c r="U17" s="9">
        <v>11.34</v>
      </c>
      <c r="V17" s="9">
        <v>11.46</v>
      </c>
      <c r="W17" s="10">
        <f>U17/U16-1</f>
        <v>2.7173913043478271E-2</v>
      </c>
      <c r="X17" s="11">
        <f>+U17/V17-1</f>
        <v>-1.0471204188481797E-2</v>
      </c>
      <c r="Z17" s="8">
        <v>42297</v>
      </c>
      <c r="AA17" s="6">
        <v>10051.549999999999</v>
      </c>
      <c r="AB17" s="6">
        <v>10146.74</v>
      </c>
      <c r="AC17" s="22">
        <f t="shared" si="3"/>
        <v>9.4701812158324294E-3</v>
      </c>
      <c r="AD17" s="7">
        <v>10047.5</v>
      </c>
      <c r="AE17" s="7">
        <v>10037.5</v>
      </c>
      <c r="AF17" s="24">
        <f>AE17/AD17-1</f>
        <v>-9.9527245583475032E-4</v>
      </c>
      <c r="AG17" s="6">
        <v>10165</v>
      </c>
      <c r="AH17" s="6">
        <v>10140</v>
      </c>
      <c r="AI17" s="6">
        <v>10137.5</v>
      </c>
      <c r="AJ17" s="24">
        <f t="shared" si="4"/>
        <v>1.7995927756107033E-3</v>
      </c>
      <c r="AK17" s="24">
        <f t="shared" si="10"/>
        <v>5.4536440257808572E-3</v>
      </c>
      <c r="AL17" s="24">
        <f t="shared" si="11"/>
        <v>9.2062702164716903E-3</v>
      </c>
      <c r="AM17" s="24">
        <f t="shared" si="5"/>
        <v>-2.465483234713739E-4</v>
      </c>
      <c r="AN17" s="24">
        <f t="shared" si="14"/>
        <v>0</v>
      </c>
      <c r="AP17" s="8">
        <v>42297</v>
      </c>
      <c r="AQ17" s="6">
        <v>39.43</v>
      </c>
      <c r="AR17" s="6">
        <v>39.46</v>
      </c>
      <c r="AS17" s="22">
        <f t="shared" ref="AS17:AS25" si="17">AQ17/AQ16-1</f>
        <v>1.2696800406297726E-3</v>
      </c>
      <c r="AT17" s="22">
        <f t="shared" si="6"/>
        <v>-7.6026355803349155E-4</v>
      </c>
      <c r="AU17" s="22">
        <f t="shared" si="13"/>
        <v>-4.0414246021723832E-3</v>
      </c>
      <c r="AW17" s="8">
        <v>42297</v>
      </c>
      <c r="AZ17" s="22"/>
      <c r="BA17" s="22"/>
      <c r="BB17" s="22"/>
      <c r="BD17" s="8">
        <v>42297</v>
      </c>
      <c r="BG17" s="22"/>
      <c r="BH17" s="22"/>
      <c r="BI17" s="22"/>
      <c r="BK17" s="8">
        <v>42297</v>
      </c>
      <c r="BN17" s="22"/>
      <c r="BO17" s="22"/>
      <c r="BP17" s="22"/>
    </row>
    <row r="18" spans="2:68" ht="17.25" customHeight="1" thickBot="1">
      <c r="B18" s="12">
        <f>+B17+1</f>
        <v>42298</v>
      </c>
      <c r="C18" s="13">
        <v>11.04</v>
      </c>
      <c r="D18" s="13">
        <v>12.016</v>
      </c>
      <c r="E18" s="14">
        <f t="shared" si="16"/>
        <v>0</v>
      </c>
      <c r="F18" s="15">
        <f>+C18/D18-1</f>
        <v>-8.1225033288948145E-2</v>
      </c>
      <c r="H18" s="12">
        <f>+H17+1</f>
        <v>42298</v>
      </c>
      <c r="I18" s="13">
        <v>12.46</v>
      </c>
      <c r="J18" s="13">
        <v>12.488</v>
      </c>
      <c r="K18" s="14">
        <f t="shared" si="1"/>
        <v>0</v>
      </c>
      <c r="L18" s="15">
        <f>+I18/J18-1</f>
        <v>-2.2421524663676085E-3</v>
      </c>
      <c r="N18" s="12">
        <f>+N17+1</f>
        <v>42298</v>
      </c>
      <c r="O18" s="13">
        <v>43.8</v>
      </c>
      <c r="P18" s="13">
        <v>43.881</v>
      </c>
      <c r="Q18" s="14">
        <f t="shared" si="15"/>
        <v>0</v>
      </c>
      <c r="R18" s="15">
        <f>+O18/P18-1</f>
        <v>-1.8459014151911424E-3</v>
      </c>
      <c r="T18" s="12">
        <f>+T17+1</f>
        <v>42298</v>
      </c>
      <c r="U18" s="19">
        <v>11.34</v>
      </c>
      <c r="V18" s="19">
        <v>11.46</v>
      </c>
      <c r="W18" s="14">
        <f>U18/U17-1</f>
        <v>0</v>
      </c>
      <c r="X18" s="15">
        <f>+U18/V18-1</f>
        <v>-1.0471204188481797E-2</v>
      </c>
      <c r="Z18" s="16">
        <f>+Z17+1</f>
        <v>42298</v>
      </c>
      <c r="AA18" s="17">
        <v>10146.74</v>
      </c>
      <c r="AB18" s="17">
        <v>10129.91</v>
      </c>
      <c r="AC18" s="20">
        <f t="shared" ref="AC18:AC25" si="18">AB18/AA18-1</f>
        <v>-1.6586608112556522E-3</v>
      </c>
      <c r="AD18" s="18">
        <v>10115</v>
      </c>
      <c r="AE18" s="18">
        <v>10120</v>
      </c>
      <c r="AF18" s="25">
        <f t="shared" si="12"/>
        <v>4.9431537320820951E-4</v>
      </c>
      <c r="AG18" s="17">
        <v>9972.5</v>
      </c>
      <c r="AH18" s="17">
        <v>9935</v>
      </c>
      <c r="AI18" s="17">
        <v>9967.5</v>
      </c>
      <c r="AJ18" s="25">
        <f t="shared" si="4"/>
        <v>-1.5539131147265905E-2</v>
      </c>
      <c r="AK18" s="25">
        <f t="shared" ref="AK18:AK24" si="19">AH18/AH17-1</f>
        <v>-2.021696252465488E-2</v>
      </c>
      <c r="AL18" s="25">
        <f t="shared" ref="AL18:AL24" si="20">AH18/AI17-1</f>
        <v>-1.9975339087546229E-2</v>
      </c>
      <c r="AM18" s="25">
        <f t="shared" ref="AM18:AM23" si="21">AI18/AH18-1</f>
        <v>3.2712632108706785E-3</v>
      </c>
      <c r="AN18" s="25">
        <f t="shared" si="14"/>
        <v>-4.9309764606011329E-3</v>
      </c>
      <c r="AP18" s="12">
        <f>+AP17+1</f>
        <v>42298</v>
      </c>
      <c r="AQ18" s="6">
        <v>38.85</v>
      </c>
      <c r="AR18" s="6">
        <v>39.46</v>
      </c>
      <c r="AS18" s="22">
        <f t="shared" si="17"/>
        <v>-1.4709611970580738E-2</v>
      </c>
      <c r="AT18" s="22">
        <f t="shared" si="6"/>
        <v>-1.5458692346680181E-2</v>
      </c>
      <c r="AU18" s="22">
        <f t="shared" si="13"/>
        <v>-1.5458692346680181E-2</v>
      </c>
      <c r="AW18" s="12">
        <f>+AW17+1</f>
        <v>42298</v>
      </c>
      <c r="AZ18" s="22"/>
      <c r="BA18" s="22"/>
      <c r="BB18" s="22"/>
      <c r="BD18" s="12">
        <f>+BD17+1</f>
        <v>42298</v>
      </c>
      <c r="BG18" s="22"/>
      <c r="BH18" s="22"/>
      <c r="BI18" s="22"/>
      <c r="BK18" s="12">
        <f>+BK17+1</f>
        <v>42298</v>
      </c>
      <c r="BN18" s="22"/>
      <c r="BO18" s="22"/>
      <c r="BP18" s="22"/>
    </row>
    <row r="19" spans="2:68">
      <c r="B19" s="8">
        <f>+B18+1</f>
        <v>42299</v>
      </c>
      <c r="C19" s="9">
        <v>11</v>
      </c>
      <c r="D19" s="9">
        <v>12.003</v>
      </c>
      <c r="E19" s="10">
        <f t="shared" si="16"/>
        <v>-3.6231884057970065E-3</v>
      </c>
      <c r="F19" s="11">
        <f t="shared" si="7"/>
        <v>-8.3562442722652674E-2</v>
      </c>
      <c r="H19" s="8">
        <f>+H18+1</f>
        <v>42299</v>
      </c>
      <c r="I19" s="9">
        <v>12.42</v>
      </c>
      <c r="J19" s="9">
        <v>12.427</v>
      </c>
      <c r="K19" s="10">
        <f>I19/I18-1</f>
        <v>-3.2102728731943087E-3</v>
      </c>
      <c r="L19" s="11">
        <f t="shared" si="8"/>
        <v>-5.6328961133012001E-4</v>
      </c>
      <c r="N19" s="8">
        <f>+N18+1</f>
        <v>42299</v>
      </c>
      <c r="O19" s="9">
        <v>42.85</v>
      </c>
      <c r="P19" s="9">
        <v>43.273000000000003</v>
      </c>
      <c r="Q19" s="10">
        <f t="shared" si="15"/>
        <v>-2.1689497716894879E-2</v>
      </c>
      <c r="R19" s="11">
        <f>+O19/P19-1</f>
        <v>-9.7751484759550644E-3</v>
      </c>
      <c r="T19" s="8">
        <f>+T18+1</f>
        <v>42299</v>
      </c>
      <c r="U19" s="9">
        <v>11.12</v>
      </c>
      <c r="V19" s="9"/>
      <c r="W19" s="10"/>
      <c r="X19" s="11"/>
      <c r="Z19" s="8">
        <f>+Z18+1</f>
        <v>42299</v>
      </c>
      <c r="AA19" s="6">
        <f>+AB19+22.42</f>
        <v>10129.91</v>
      </c>
      <c r="AB19" s="6">
        <v>10107.49</v>
      </c>
      <c r="AC19" s="22">
        <f t="shared" si="18"/>
        <v>-2.2132476991404415E-3</v>
      </c>
      <c r="AD19" s="7">
        <v>10010</v>
      </c>
      <c r="AE19" s="7">
        <v>10010</v>
      </c>
      <c r="AF19" s="24">
        <f t="shared" si="12"/>
        <v>0</v>
      </c>
      <c r="AG19" s="6">
        <v>10082.5</v>
      </c>
      <c r="AH19" s="6">
        <v>10070</v>
      </c>
      <c r="AI19" s="6">
        <v>10232.5</v>
      </c>
      <c r="AJ19" s="24">
        <f t="shared" si="4"/>
        <v>-2.4724239153340877E-3</v>
      </c>
      <c r="AK19" s="24">
        <f t="shared" si="19"/>
        <v>1.3588324106693417E-2</v>
      </c>
      <c r="AL19" s="24">
        <f t="shared" si="20"/>
        <v>1.0283421118635561E-2</v>
      </c>
      <c r="AM19" s="24">
        <f t="shared" si="21"/>
        <v>1.6137040714994999E-2</v>
      </c>
      <c r="AN19" s="24">
        <f t="shared" si="14"/>
        <v>3.7532885297046153E-3</v>
      </c>
      <c r="AP19" s="8">
        <f>+AP18+1</f>
        <v>42299</v>
      </c>
      <c r="AQ19" s="6">
        <v>39.700000000000003</v>
      </c>
      <c r="AR19" s="6">
        <v>39.57</v>
      </c>
      <c r="AS19" s="22">
        <f t="shared" si="17"/>
        <v>2.1879021879021909E-2</v>
      </c>
      <c r="AT19" s="22">
        <f t="shared" si="6"/>
        <v>3.2853171594642294E-3</v>
      </c>
      <c r="AU19" s="22">
        <f t="shared" si="13"/>
        <v>6.0821084642677103E-3</v>
      </c>
      <c r="AW19" s="8">
        <f>+AW18+1</f>
        <v>42299</v>
      </c>
      <c r="AZ19" s="22"/>
      <c r="BA19" s="22"/>
      <c r="BB19" s="22"/>
      <c r="BD19" s="8">
        <f>+BD18+1</f>
        <v>42299</v>
      </c>
      <c r="BG19" s="22"/>
      <c r="BH19" s="22"/>
      <c r="BI19" s="22"/>
      <c r="BK19" s="8">
        <f>+BK18+1</f>
        <v>42299</v>
      </c>
      <c r="BN19" s="22"/>
      <c r="BO19" s="22"/>
      <c r="BP19" s="22"/>
    </row>
    <row r="20" spans="2:68" ht="17.25" customHeight="1" thickBot="1">
      <c r="B20" s="12">
        <f>+B19+1</f>
        <v>42300</v>
      </c>
      <c r="C20" s="13">
        <v>11.18</v>
      </c>
      <c r="D20" s="13">
        <v>12.063000000000001</v>
      </c>
      <c r="E20" s="14">
        <f t="shared" si="16"/>
        <v>1.6363636363636358E-2</v>
      </c>
      <c r="F20" s="15">
        <f>+C20/D20-1</f>
        <v>-7.319903838182884E-2</v>
      </c>
      <c r="H20" s="12">
        <f>+H19+1</f>
        <v>42300</v>
      </c>
      <c r="I20" s="13">
        <v>12.58</v>
      </c>
      <c r="J20" s="13">
        <v>12.484999999999999</v>
      </c>
      <c r="K20" s="14">
        <f>I20/I19-1</f>
        <v>1.2882447665056418E-2</v>
      </c>
      <c r="L20" s="15">
        <f t="shared" si="8"/>
        <v>7.6091309571486576E-3</v>
      </c>
      <c r="N20" s="12">
        <f>+N19+1</f>
        <v>42300</v>
      </c>
      <c r="O20" s="13">
        <v>43.7</v>
      </c>
      <c r="P20" s="13">
        <v>43.737000000000002</v>
      </c>
      <c r="Q20" s="14">
        <f t="shared" si="15"/>
        <v>1.9836639439906767E-2</v>
      </c>
      <c r="R20" s="15">
        <f>+O20/P20-1</f>
        <v>-8.4596565836703164E-4</v>
      </c>
      <c r="T20" s="12">
        <f>+T19+1</f>
        <v>42300</v>
      </c>
      <c r="U20" s="19">
        <v>11.48</v>
      </c>
      <c r="V20" s="19">
        <v>11.552</v>
      </c>
      <c r="W20" s="14">
        <f>U20/U19-1</f>
        <v>3.2374100719424481E-2</v>
      </c>
      <c r="X20" s="15">
        <f>+U20/V20-1</f>
        <v>-6.2326869806093033E-3</v>
      </c>
      <c r="Z20" s="16">
        <f>+Z19+1</f>
        <v>42300</v>
      </c>
      <c r="AA20" s="17">
        <v>10107.49</v>
      </c>
      <c r="AB20" s="17">
        <v>10174.34</v>
      </c>
      <c r="AC20" s="20">
        <f t="shared" si="18"/>
        <v>6.6139071124482474E-3</v>
      </c>
      <c r="AD20" s="18">
        <v>10232.5</v>
      </c>
      <c r="AE20" s="18">
        <v>10145</v>
      </c>
      <c r="AF20" s="25">
        <f t="shared" si="12"/>
        <v>-8.5511849499144699E-3</v>
      </c>
      <c r="AG20" s="17">
        <v>10195</v>
      </c>
      <c r="AH20" s="17">
        <v>10200</v>
      </c>
      <c r="AI20" s="17">
        <v>10435</v>
      </c>
      <c r="AJ20" s="25">
        <f t="shared" si="4"/>
        <v>2.0305985449671216E-3</v>
      </c>
      <c r="AK20" s="25">
        <f t="shared" si="19"/>
        <v>1.2909632571995955E-2</v>
      </c>
      <c r="AL20" s="25">
        <f t="shared" si="20"/>
        <v>-3.1761544099682126E-3</v>
      </c>
      <c r="AM20" s="25">
        <f t="shared" si="21"/>
        <v>2.3039215686274428E-2</v>
      </c>
      <c r="AN20" s="25">
        <f t="shared" si="14"/>
        <v>1.4767681619034858E-2</v>
      </c>
      <c r="AP20" s="12">
        <f>+AP19+1</f>
        <v>42300</v>
      </c>
      <c r="AQ20" s="6">
        <v>40.369999999999997</v>
      </c>
      <c r="AR20" s="6">
        <v>39.57</v>
      </c>
      <c r="AS20" s="22">
        <f t="shared" si="17"/>
        <v>1.6876574307304715E-2</v>
      </c>
      <c r="AT20" s="22">
        <f>+AQ20/AR20-1</f>
        <v>2.0217336365933702E-2</v>
      </c>
      <c r="AU20" s="22">
        <f>AQ20/AR19-1</f>
        <v>2.0217336365933702E-2</v>
      </c>
      <c r="AW20" s="12">
        <f>+AW19+1</f>
        <v>42300</v>
      </c>
      <c r="AZ20" s="22"/>
      <c r="BA20" s="22"/>
      <c r="BB20" s="22"/>
      <c r="BD20" s="12">
        <f>+BD19+1</f>
        <v>42300</v>
      </c>
      <c r="BG20" s="22"/>
      <c r="BH20" s="22"/>
      <c r="BI20" s="22"/>
      <c r="BK20" s="12">
        <f>+BK19+1</f>
        <v>42300</v>
      </c>
      <c r="BN20" s="22"/>
      <c r="BO20" s="22"/>
      <c r="BP20" s="22"/>
    </row>
    <row r="21" spans="2:68">
      <c r="B21" s="8">
        <v>42303</v>
      </c>
      <c r="C21" s="9">
        <v>11.12</v>
      </c>
      <c r="D21" s="9">
        <v>12.096</v>
      </c>
      <c r="E21" s="10">
        <f t="shared" si="16"/>
        <v>-5.3667262969588903E-3</v>
      </c>
      <c r="F21" s="11">
        <f>+C21/D21-1</f>
        <v>-8.0687830687830808E-2</v>
      </c>
      <c r="H21" s="8">
        <v>42303</v>
      </c>
      <c r="I21" s="9">
        <v>12.46</v>
      </c>
      <c r="J21" s="9">
        <v>12.5</v>
      </c>
      <c r="K21" s="10">
        <f>I21/I20-1</f>
        <v>-9.5389507154212128E-3</v>
      </c>
      <c r="L21" s="11">
        <f>+I21/J21-1</f>
        <v>-3.1999999999999806E-3</v>
      </c>
      <c r="N21" s="8">
        <v>42303</v>
      </c>
      <c r="O21" s="9">
        <v>43.4</v>
      </c>
      <c r="P21" s="9">
        <v>43.933999999999997</v>
      </c>
      <c r="Q21" s="10">
        <f t="shared" si="15"/>
        <v>-6.8649885583524917E-3</v>
      </c>
      <c r="R21" s="11">
        <f>+O21/P21-1</f>
        <v>-1.2154595529658141E-2</v>
      </c>
      <c r="T21" s="8">
        <v>42303</v>
      </c>
      <c r="U21" s="9">
        <v>11.42</v>
      </c>
      <c r="V21" s="9">
        <v>11.49</v>
      </c>
      <c r="W21" s="10">
        <f>U21/U20-1</f>
        <v>-5.2264808362370019E-3</v>
      </c>
      <c r="X21" s="11">
        <f>+U21/V21-1</f>
        <v>-6.0922541340295844E-3</v>
      </c>
      <c r="Z21" s="8">
        <v>42303</v>
      </c>
      <c r="AA21" s="6">
        <v>10174.34</v>
      </c>
      <c r="AB21" s="6">
        <v>10197.27</v>
      </c>
      <c r="AC21" s="22">
        <f t="shared" si="18"/>
        <v>2.2537088400820249E-3</v>
      </c>
      <c r="AD21" s="7">
        <v>10360</v>
      </c>
      <c r="AE21" s="7">
        <v>10277.5</v>
      </c>
      <c r="AF21" s="24">
        <f t="shared" si="12"/>
        <v>-7.963320463320489E-3</v>
      </c>
      <c r="AG21" s="6">
        <v>10187.5</v>
      </c>
      <c r="AH21" s="6">
        <v>10177.5</v>
      </c>
      <c r="AI21" s="6">
        <v>10200</v>
      </c>
      <c r="AJ21" s="24">
        <f t="shared" si="4"/>
        <v>-9.5809956978687438E-4</v>
      </c>
      <c r="AK21" s="24">
        <f t="shared" si="19"/>
        <v>-2.2058823529411686E-3</v>
      </c>
      <c r="AL21" s="24">
        <f t="shared" si="20"/>
        <v>-2.4676569238140877E-2</v>
      </c>
      <c r="AM21" s="24">
        <f t="shared" si="21"/>
        <v>2.2107590272659738E-3</v>
      </c>
      <c r="AN21" s="24">
        <f t="shared" si="14"/>
        <v>1.6054832804918592E-2</v>
      </c>
      <c r="AP21" s="8">
        <v>42303</v>
      </c>
      <c r="AQ21" s="6">
        <v>39.49</v>
      </c>
      <c r="AS21" s="22">
        <f t="shared" si="17"/>
        <v>-2.1798365122615682E-2</v>
      </c>
      <c r="AT21" s="22"/>
      <c r="AU21" s="22">
        <f>AQ21/AR20-1</f>
        <v>-2.0217336365933036E-3</v>
      </c>
      <c r="AW21" s="8">
        <v>42303</v>
      </c>
      <c r="AZ21" s="22"/>
      <c r="BA21" s="22"/>
      <c r="BB21" s="22"/>
      <c r="BD21" s="8">
        <v>42303</v>
      </c>
      <c r="BG21" s="22"/>
      <c r="BH21" s="22"/>
      <c r="BI21" s="22"/>
      <c r="BK21" s="8">
        <v>42303</v>
      </c>
      <c r="BN21" s="22"/>
      <c r="BO21" s="22"/>
      <c r="BP21" s="22"/>
    </row>
    <row r="22" spans="2:68" ht="17.25" customHeight="1" thickBot="1">
      <c r="B22" s="12">
        <f>B21+1</f>
        <v>42304</v>
      </c>
      <c r="C22" s="13">
        <v>11.12</v>
      </c>
      <c r="D22" s="13">
        <v>12.096</v>
      </c>
      <c r="E22" s="14">
        <f t="shared" si="16"/>
        <v>0</v>
      </c>
      <c r="F22" s="15">
        <f>+C22/D22-1</f>
        <v>-8.0687830687830808E-2</v>
      </c>
      <c r="H22" s="12">
        <f>H21+1</f>
        <v>42304</v>
      </c>
      <c r="I22" s="13">
        <v>12.48</v>
      </c>
      <c r="J22" s="13"/>
      <c r="K22" s="14"/>
      <c r="L22" s="15"/>
      <c r="N22" s="12">
        <f>N21+1</f>
        <v>42304</v>
      </c>
      <c r="O22" s="13">
        <v>43.6</v>
      </c>
      <c r="P22" s="13"/>
      <c r="Q22" s="14"/>
      <c r="R22" s="15"/>
      <c r="T22" s="12">
        <f>T21+1</f>
        <v>42304</v>
      </c>
      <c r="U22" s="19">
        <v>11.56</v>
      </c>
      <c r="V22" s="19"/>
      <c r="W22" s="14"/>
      <c r="X22" s="15"/>
      <c r="Z22" s="16">
        <f>Z21+1</f>
        <v>42304</v>
      </c>
      <c r="AA22" s="17">
        <v>10197.27</v>
      </c>
      <c r="AB22" s="17">
        <v>10188.24</v>
      </c>
      <c r="AC22" s="20">
        <f t="shared" si="18"/>
        <v>-8.8553112744893525E-4</v>
      </c>
      <c r="AD22" s="18">
        <v>10204</v>
      </c>
      <c r="AE22" s="18">
        <v>10175</v>
      </c>
      <c r="AF22" s="25">
        <f t="shared" si="12"/>
        <v>-2.8420227361818373E-3</v>
      </c>
      <c r="AG22" s="17">
        <v>10193</v>
      </c>
      <c r="AH22" s="17">
        <v>10182</v>
      </c>
      <c r="AI22" s="17">
        <v>10140</v>
      </c>
      <c r="AJ22" s="25">
        <f t="shared" si="4"/>
        <v>4.6720532692590133E-4</v>
      </c>
      <c r="AK22" s="25">
        <f t="shared" si="19"/>
        <v>4.4215180545315036E-4</v>
      </c>
      <c r="AL22" s="25">
        <f t="shared" si="20"/>
        <v>-1.7647058823528905E-3</v>
      </c>
      <c r="AM22" s="25">
        <f t="shared" si="21"/>
        <v>-4.1249263406010206E-3</v>
      </c>
      <c r="AN22" s="25">
        <f t="shared" si="14"/>
        <v>1.6183217125838205E-3</v>
      </c>
      <c r="AP22" s="12">
        <f>AP21+1</f>
        <v>42304</v>
      </c>
      <c r="AQ22" s="6">
        <v>39.18</v>
      </c>
      <c r="AR22" s="6">
        <v>39.46</v>
      </c>
      <c r="AS22" s="22">
        <f t="shared" si="17"/>
        <v>-7.8500886300330031E-3</v>
      </c>
      <c r="AT22" s="22">
        <f>+AQ22/AR22-1</f>
        <v>-7.0957932083122177E-3</v>
      </c>
      <c r="AU22" s="22" t="e">
        <f t="shared" ref="AU22:AU27" si="22">AQ22/AR21-1</f>
        <v>#DIV/0!</v>
      </c>
      <c r="AW22" s="12">
        <f>AW21+1</f>
        <v>42304</v>
      </c>
      <c r="AZ22" s="22"/>
      <c r="BA22" s="22"/>
      <c r="BB22" s="22"/>
      <c r="BD22" s="12">
        <f>BD21+1</f>
        <v>42304</v>
      </c>
      <c r="BG22" s="22"/>
      <c r="BH22" s="22"/>
      <c r="BI22" s="22"/>
      <c r="BK22" s="12">
        <f>BK21+1</f>
        <v>42304</v>
      </c>
      <c r="BN22" s="22"/>
      <c r="BO22" s="22"/>
      <c r="BP22" s="22"/>
    </row>
    <row r="23" spans="2:68">
      <c r="B23" s="8">
        <f>B22+1</f>
        <v>42305</v>
      </c>
      <c r="C23" s="9">
        <v>11</v>
      </c>
      <c r="D23" s="9">
        <v>11.896000000000001</v>
      </c>
      <c r="E23" s="10">
        <f t="shared" si="16"/>
        <v>-1.0791366906474753E-2</v>
      </c>
      <c r="F23" s="11">
        <f t="shared" ref="F23:F32" si="23">+C23/D23-1</f>
        <v>-7.5319435104236776E-2</v>
      </c>
      <c r="H23" s="8">
        <f>H22+1</f>
        <v>42305</v>
      </c>
      <c r="I23" s="9">
        <v>12.3</v>
      </c>
      <c r="J23" s="9">
        <v>12.273999999999999</v>
      </c>
      <c r="K23" s="10">
        <f t="shared" ref="K23:K29" si="24">I23/I22-1</f>
        <v>-1.4423076923076872E-2</v>
      </c>
      <c r="L23" s="11">
        <f t="shared" ref="L23:L34" si="25">+I23/J23-1</f>
        <v>2.1182988430830108E-3</v>
      </c>
      <c r="N23" s="8">
        <f>N22+1</f>
        <v>42305</v>
      </c>
      <c r="O23" s="9">
        <v>42.9</v>
      </c>
      <c r="P23" s="9">
        <v>43.106999999999999</v>
      </c>
      <c r="Q23" s="10">
        <f>O23/O22-1</f>
        <v>-1.6055045871559703E-2</v>
      </c>
      <c r="R23" s="11">
        <f t="shared" ref="R23:R29" si="26">+O23/P23-1</f>
        <v>-4.8020043148444547E-3</v>
      </c>
      <c r="T23" s="8">
        <f>T22+1</f>
        <v>42305</v>
      </c>
      <c r="U23" s="9">
        <v>11.22</v>
      </c>
      <c r="V23" s="9">
        <v>11.295999999999999</v>
      </c>
      <c r="W23" s="10">
        <f t="shared" ref="W23:W28" si="27">U23/U22-1</f>
        <v>-2.9411764705882359E-2</v>
      </c>
      <c r="X23" s="11">
        <f>+U23/V23-1</f>
        <v>-6.7280453257789752E-3</v>
      </c>
      <c r="Z23" s="8">
        <f>Z22+1</f>
        <v>42305</v>
      </c>
      <c r="AA23" s="6">
        <v>10188.24</v>
      </c>
      <c r="AB23" s="6">
        <v>10026.32</v>
      </c>
      <c r="AC23" s="22">
        <f t="shared" si="18"/>
        <v>-1.5892833305850673E-2</v>
      </c>
      <c r="AD23" s="7">
        <v>10170</v>
      </c>
      <c r="AE23" s="7">
        <v>10130</v>
      </c>
      <c r="AF23" s="24">
        <f t="shared" si="12"/>
        <v>-3.9331366764995268E-3</v>
      </c>
      <c r="AG23" s="6">
        <v>10030</v>
      </c>
      <c r="AH23" s="6">
        <v>10009</v>
      </c>
      <c r="AI23" s="6">
        <v>10055</v>
      </c>
      <c r="AJ23" s="24">
        <f t="shared" ref="AJ23:AJ37" si="28">AG23/AB23-1</f>
        <v>3.6703396659998333E-4</v>
      </c>
      <c r="AK23" s="24">
        <f t="shared" si="19"/>
        <v>-1.6990768021999614E-2</v>
      </c>
      <c r="AL23" s="24">
        <f t="shared" si="20"/>
        <v>-1.2919132149901369E-2</v>
      </c>
      <c r="AM23" s="24">
        <f t="shared" si="21"/>
        <v>4.5958637226495291E-3</v>
      </c>
      <c r="AN23" s="24">
        <f t="shared" si="14"/>
        <v>-2.2590001258071478E-3</v>
      </c>
      <c r="AP23" s="8">
        <f>AP22+1</f>
        <v>42305</v>
      </c>
      <c r="AQ23" s="6">
        <v>38.76</v>
      </c>
      <c r="AR23" s="6">
        <v>38.61</v>
      </c>
      <c r="AS23" s="22">
        <f t="shared" si="17"/>
        <v>-1.071975497702915E-2</v>
      </c>
      <c r="AT23" s="22">
        <f>+AQ23/AR23-1</f>
        <v>3.8850038850037905E-3</v>
      </c>
      <c r="AU23" s="22">
        <f t="shared" si="22"/>
        <v>-1.7739483020780655E-2</v>
      </c>
      <c r="AW23" s="8">
        <f>AW22+1</f>
        <v>42305</v>
      </c>
      <c r="AZ23" s="22"/>
      <c r="BA23" s="22"/>
      <c r="BB23" s="22"/>
      <c r="BD23" s="8">
        <f>BD22+1</f>
        <v>42305</v>
      </c>
      <c r="BG23" s="22"/>
      <c r="BH23" s="22"/>
      <c r="BI23" s="22"/>
      <c r="BK23" s="8">
        <f>BK22+1</f>
        <v>42305</v>
      </c>
      <c r="BN23" s="22"/>
      <c r="BO23" s="22"/>
      <c r="BP23" s="22"/>
    </row>
    <row r="24" spans="2:68" ht="17.25" customHeight="1" thickBot="1">
      <c r="B24" s="12">
        <f>B23+1</f>
        <v>42306</v>
      </c>
      <c r="C24" s="13">
        <v>11.06</v>
      </c>
      <c r="D24" s="13">
        <v>11.878</v>
      </c>
      <c r="E24" s="14">
        <f t="shared" ref="E24:E29" si="29">C24/C23-1</f>
        <v>5.4545454545456007E-3</v>
      </c>
      <c r="F24" s="15">
        <f t="shared" si="23"/>
        <v>-6.8866812594712834E-2</v>
      </c>
      <c r="H24" s="12">
        <f>H23+1</f>
        <v>42306</v>
      </c>
      <c r="I24" s="13">
        <v>12.38</v>
      </c>
      <c r="J24" s="13">
        <v>12.326000000000001</v>
      </c>
      <c r="K24" s="14">
        <f t="shared" si="24"/>
        <v>6.5040650406504863E-3</v>
      </c>
      <c r="L24" s="15">
        <f t="shared" si="25"/>
        <v>4.3809832873600296E-3</v>
      </c>
      <c r="N24" s="12">
        <f>N23+1</f>
        <v>42306</v>
      </c>
      <c r="O24" s="13">
        <v>43.2</v>
      </c>
      <c r="P24" s="13">
        <v>43.39</v>
      </c>
      <c r="Q24" s="14">
        <f>O24/O23-1</f>
        <v>6.9930069930070893E-3</v>
      </c>
      <c r="R24" s="15">
        <f t="shared" si="26"/>
        <v>-4.3788891449642042E-3</v>
      </c>
      <c r="T24" s="12">
        <f>T23+1</f>
        <v>42306</v>
      </c>
      <c r="U24" s="19">
        <v>11.22</v>
      </c>
      <c r="V24" s="19">
        <v>11.353999999999999</v>
      </c>
      <c r="W24" s="14">
        <f t="shared" si="27"/>
        <v>0</v>
      </c>
      <c r="X24" s="15">
        <f>+U24/V24-1</f>
        <v>-1.1802008102871131E-2</v>
      </c>
      <c r="Z24" s="16">
        <f>Z23+1</f>
        <v>42306</v>
      </c>
      <c r="AA24" s="17">
        <v>10026.32</v>
      </c>
      <c r="AB24" s="17">
        <v>10020.879999999999</v>
      </c>
      <c r="AC24" s="20">
        <f t="shared" si="18"/>
        <v>-5.4257195062601404E-4</v>
      </c>
      <c r="AD24" s="18">
        <v>10060</v>
      </c>
      <c r="AE24" s="18">
        <v>10075</v>
      </c>
      <c r="AF24" s="25">
        <f t="shared" ref="AF24:AF34" si="30">AE24/AD24-1</f>
        <v>1.4910536779324524E-3</v>
      </c>
      <c r="AG24" s="17">
        <v>10020</v>
      </c>
      <c r="AH24" s="17">
        <v>10007</v>
      </c>
      <c r="AI24" s="17">
        <v>9990</v>
      </c>
      <c r="AJ24" s="25">
        <f t="shared" si="28"/>
        <v>-8.7816638857929341E-5</v>
      </c>
      <c r="AK24" s="25">
        <f t="shared" si="19"/>
        <v>-1.9982016185438045E-4</v>
      </c>
      <c r="AL24" s="25">
        <f t="shared" si="20"/>
        <v>-4.7737444057682765E-3</v>
      </c>
      <c r="AM24" s="25">
        <f t="shared" ref="AM24:AM37" si="31">AI24/AH24-1</f>
        <v>-1.6988108324172968E-3</v>
      </c>
      <c r="AN24" s="25">
        <f t="shared" si="14"/>
        <v>2.9865626977490681E-3</v>
      </c>
      <c r="AP24" s="12">
        <f>AP23+1</f>
        <v>42306</v>
      </c>
      <c r="AQ24" s="6">
        <v>38.380000000000003</v>
      </c>
      <c r="AR24" s="6">
        <v>38.61</v>
      </c>
      <c r="AS24" s="22">
        <f t="shared" si="17"/>
        <v>-9.8039215686273051E-3</v>
      </c>
      <c r="AT24" s="22">
        <f>+AQ24/AR24-1</f>
        <v>-5.9570059570058786E-3</v>
      </c>
      <c r="AU24" s="22">
        <f t="shared" si="22"/>
        <v>-5.9570059570058786E-3</v>
      </c>
      <c r="AW24" s="12">
        <f>AW23+1</f>
        <v>42306</v>
      </c>
      <c r="AZ24" s="22"/>
      <c r="BA24" s="22"/>
      <c r="BB24" s="22"/>
      <c r="BD24" s="12">
        <f>BD23+1</f>
        <v>42306</v>
      </c>
      <c r="BG24" s="22"/>
      <c r="BH24" s="22"/>
      <c r="BI24" s="22"/>
      <c r="BK24" s="12">
        <f>BK23+1</f>
        <v>42306</v>
      </c>
      <c r="BN24" s="22"/>
      <c r="BO24" s="22"/>
      <c r="BP24" s="22"/>
    </row>
    <row r="25" spans="2:68">
      <c r="B25" s="8">
        <v>42307</v>
      </c>
      <c r="C25" s="9">
        <v>11.1</v>
      </c>
      <c r="D25" s="9">
        <v>11.923999999999999</v>
      </c>
      <c r="E25" s="10">
        <f t="shared" si="29"/>
        <v>3.6166365280287938E-3</v>
      </c>
      <c r="F25" s="11">
        <f t="shared" si="23"/>
        <v>-6.9104327406910415E-2</v>
      </c>
      <c r="H25" s="8">
        <v>42307</v>
      </c>
      <c r="I25" s="9">
        <v>12.42</v>
      </c>
      <c r="J25" s="9">
        <v>12.442</v>
      </c>
      <c r="K25" s="10">
        <f t="shared" si="24"/>
        <v>3.2310177705976439E-3</v>
      </c>
      <c r="L25" s="11">
        <f t="shared" si="25"/>
        <v>-1.7682044687349352E-3</v>
      </c>
      <c r="N25" s="8">
        <v>42307</v>
      </c>
      <c r="O25" s="9">
        <v>43.15</v>
      </c>
      <c r="P25" s="9">
        <v>43.651000000000003</v>
      </c>
      <c r="Q25" s="10">
        <f t="shared" ref="Q25:Q31" si="32">O25/O24-1</f>
        <v>-1.1574074074075513E-3</v>
      </c>
      <c r="R25" s="11">
        <f t="shared" si="26"/>
        <v>-1.1477400288653294E-2</v>
      </c>
      <c r="T25" s="8">
        <v>42307</v>
      </c>
      <c r="U25" s="9">
        <v>11.22</v>
      </c>
      <c r="V25" s="9">
        <v>11.401</v>
      </c>
      <c r="W25" s="10">
        <f t="shared" si="27"/>
        <v>0</v>
      </c>
      <c r="X25" s="11">
        <f>+U25/V25-1</f>
        <v>-1.5875800368388648E-2</v>
      </c>
      <c r="Z25" s="8">
        <v>42307</v>
      </c>
      <c r="AA25" s="6">
        <v>10020.879999999999</v>
      </c>
      <c r="AB25" s="6">
        <v>10048.23</v>
      </c>
      <c r="AC25" s="22">
        <f t="shared" si="18"/>
        <v>2.7293012190545696E-3</v>
      </c>
      <c r="AD25" s="7">
        <v>10012</v>
      </c>
      <c r="AE25" s="7">
        <v>10002</v>
      </c>
      <c r="AF25" s="24">
        <f t="shared" si="30"/>
        <v>-9.9880143827402179E-4</v>
      </c>
      <c r="AG25" s="6">
        <v>10015</v>
      </c>
      <c r="AH25" s="6">
        <v>10005</v>
      </c>
      <c r="AI25" s="6">
        <v>9985</v>
      </c>
      <c r="AJ25" s="24">
        <f t="shared" si="28"/>
        <v>-3.3070500973803041E-3</v>
      </c>
      <c r="AK25" s="24">
        <f t="shared" ref="AK25:AK37" si="33">AH25/AH24-1</f>
        <v>-1.998600979314924E-4</v>
      </c>
      <c r="AL25" s="24">
        <f t="shared" ref="AL25:AL37" si="34">AH25/AI24-1</f>
        <v>1.5015015015014122E-3</v>
      </c>
      <c r="AM25" s="24">
        <f t="shared" si="31"/>
        <v>-1.9990004997501032E-3</v>
      </c>
      <c r="AN25" s="24">
        <f t="shared" si="14"/>
        <v>-7.9872208719098E-4</v>
      </c>
      <c r="AP25" s="8">
        <v>42307</v>
      </c>
      <c r="AQ25" s="6">
        <v>38.270000000000003</v>
      </c>
      <c r="AS25" s="22">
        <f t="shared" si="17"/>
        <v>-2.8660760812923014E-3</v>
      </c>
      <c r="AT25" s="22"/>
      <c r="AU25" s="22">
        <f t="shared" si="22"/>
        <v>-8.8060088060086805E-3</v>
      </c>
      <c r="AW25" s="8">
        <v>42307</v>
      </c>
      <c r="AZ25" s="22"/>
      <c r="BA25" s="22"/>
      <c r="BB25" s="22"/>
      <c r="BD25" s="8">
        <v>42307</v>
      </c>
      <c r="BG25" s="22"/>
      <c r="BH25" s="22"/>
      <c r="BI25" s="22"/>
      <c r="BK25" s="8">
        <v>42307</v>
      </c>
      <c r="BN25" s="22"/>
      <c r="BO25" s="22"/>
      <c r="BP25" s="22"/>
    </row>
    <row r="26" spans="2:68" ht="17.25" thickBot="1">
      <c r="B26" s="12">
        <v>42310</v>
      </c>
      <c r="C26" s="13">
        <v>10.9</v>
      </c>
      <c r="D26" s="13">
        <v>11.839</v>
      </c>
      <c r="E26" s="14">
        <f t="shared" si="29"/>
        <v>-1.8018018018017945E-2</v>
      </c>
      <c r="F26" s="15">
        <f t="shared" si="23"/>
        <v>-7.9314131261086218E-2</v>
      </c>
      <c r="H26" s="12">
        <v>42310</v>
      </c>
      <c r="I26" s="13">
        <v>12.2</v>
      </c>
      <c r="J26" s="13">
        <f>+I26/(1-0.0017)</f>
        <v>12.220775318040669</v>
      </c>
      <c r="K26" s="14">
        <f t="shared" si="24"/>
        <v>-1.7713365539452575E-2</v>
      </c>
      <c r="L26" s="15">
        <f t="shared" si="25"/>
        <v>-1.7000000000000348E-3</v>
      </c>
      <c r="N26" s="12">
        <v>42310</v>
      </c>
      <c r="O26" s="13">
        <v>42.2</v>
      </c>
      <c r="P26" s="13">
        <v>42.875999999999998</v>
      </c>
      <c r="Q26" s="14">
        <f t="shared" si="32"/>
        <v>-2.2016222479721792E-2</v>
      </c>
      <c r="R26" s="15">
        <f t="shared" si="26"/>
        <v>-1.5766396119040849E-2</v>
      </c>
      <c r="T26" s="12">
        <v>42310</v>
      </c>
      <c r="U26" s="19">
        <v>10.9</v>
      </c>
      <c r="V26" s="19"/>
      <c r="W26" s="14">
        <f t="shared" si="27"/>
        <v>-2.8520499108734443E-2</v>
      </c>
      <c r="X26" s="15"/>
      <c r="Z26" s="16">
        <v>42310</v>
      </c>
      <c r="AA26" s="17">
        <v>10048.23</v>
      </c>
      <c r="AB26" s="17">
        <v>9924.42</v>
      </c>
      <c r="AC26" s="20">
        <f t="shared" ref="AC26:AC44" si="35">AB26/AA26-1</f>
        <v>-1.2321573053164503E-2</v>
      </c>
      <c r="AD26" s="18">
        <v>9949</v>
      </c>
      <c r="AE26" s="18">
        <v>9913</v>
      </c>
      <c r="AF26" s="25">
        <f t="shared" si="30"/>
        <v>-3.6184541159915984E-3</v>
      </c>
      <c r="AG26" s="17">
        <v>9913</v>
      </c>
      <c r="AH26" s="17">
        <v>9865</v>
      </c>
      <c r="AI26" s="17">
        <v>9920</v>
      </c>
      <c r="AJ26" s="25">
        <f t="shared" si="28"/>
        <v>-1.1506969676817747E-3</v>
      </c>
      <c r="AK26" s="25">
        <f t="shared" si="33"/>
        <v>-1.3993003498250833E-2</v>
      </c>
      <c r="AL26" s="25">
        <f t="shared" si="34"/>
        <v>-1.2018027040560875E-2</v>
      </c>
      <c r="AM26" s="25">
        <f t="shared" si="31"/>
        <v>5.5752660922452346E-3</v>
      </c>
      <c r="AN26" s="25">
        <f t="shared" si="14"/>
        <v>-6.6119255105589487E-3</v>
      </c>
      <c r="AP26" s="12">
        <v>42310</v>
      </c>
      <c r="AQ26" s="6">
        <v>38.590000000000003</v>
      </c>
      <c r="AR26" s="6">
        <v>38.06</v>
      </c>
      <c r="AS26" s="22">
        <f>AQ26/AQ25-1</f>
        <v>8.3616409720408402E-3</v>
      </c>
      <c r="AT26" s="22">
        <f>+AQ26/AR26-1</f>
        <v>1.3925380977404034E-2</v>
      </c>
      <c r="AU26" s="22" t="e">
        <f t="shared" si="22"/>
        <v>#DIV/0!</v>
      </c>
      <c r="AW26" s="12">
        <v>42310</v>
      </c>
      <c r="AZ26" s="22"/>
      <c r="BA26" s="22"/>
      <c r="BB26" s="22"/>
      <c r="BD26" s="12">
        <v>42310</v>
      </c>
      <c r="BG26" s="22"/>
      <c r="BH26" s="22"/>
      <c r="BI26" s="22"/>
      <c r="BK26" s="12">
        <v>42310</v>
      </c>
      <c r="BN26" s="22"/>
      <c r="BO26" s="22"/>
      <c r="BP26" s="22"/>
    </row>
    <row r="27" spans="2:68">
      <c r="B27" s="8">
        <v>42311</v>
      </c>
      <c r="C27" s="9">
        <v>10.92</v>
      </c>
      <c r="D27" s="9">
        <v>11.757999999999999</v>
      </c>
      <c r="E27" s="10">
        <f t="shared" si="29"/>
        <v>1.8348623853210455E-3</v>
      </c>
      <c r="F27" s="11">
        <f t="shared" si="23"/>
        <v>-7.1270624255825754E-2</v>
      </c>
      <c r="H27" s="8">
        <v>42311</v>
      </c>
      <c r="I27" s="9">
        <v>12.18</v>
      </c>
      <c r="J27" s="9">
        <v>12.202</v>
      </c>
      <c r="K27" s="10">
        <f t="shared" si="24"/>
        <v>-1.6393442622950616E-3</v>
      </c>
      <c r="L27" s="11">
        <f t="shared" si="25"/>
        <v>-1.8029831175216948E-3</v>
      </c>
      <c r="N27" s="8">
        <v>42311</v>
      </c>
      <c r="O27" s="9">
        <v>42.1</v>
      </c>
      <c r="P27" s="9">
        <v>42.746000000000002</v>
      </c>
      <c r="Q27" s="10">
        <f t="shared" si="32"/>
        <v>-2.3696682464455776E-3</v>
      </c>
      <c r="R27" s="11">
        <f t="shared" si="26"/>
        <v>-1.5112525148551881E-2</v>
      </c>
      <c r="T27" s="8">
        <v>42311</v>
      </c>
      <c r="U27" s="9">
        <v>10.88</v>
      </c>
      <c r="V27" s="9">
        <v>11.146000000000001</v>
      </c>
      <c r="W27" s="10">
        <f t="shared" si="27"/>
        <v>-1.8348623853210455E-3</v>
      </c>
      <c r="X27" s="11">
        <f t="shared" ref="X27:X32" si="36">+U27/V27-1</f>
        <v>-2.3865063699982092E-2</v>
      </c>
      <c r="Z27" s="8">
        <v>42311</v>
      </c>
      <c r="AA27" s="6">
        <v>9924.42</v>
      </c>
      <c r="AB27" s="6">
        <v>9881.06</v>
      </c>
      <c r="AC27" s="22">
        <f t="shared" si="35"/>
        <v>-4.3690210611804225E-3</v>
      </c>
      <c r="AD27" s="7">
        <v>9975</v>
      </c>
      <c r="AE27" s="7">
        <v>9975</v>
      </c>
      <c r="AF27" s="24">
        <f t="shared" si="30"/>
        <v>0</v>
      </c>
      <c r="AG27" s="6">
        <v>9880</v>
      </c>
      <c r="AH27" s="6">
        <v>9854</v>
      </c>
      <c r="AI27" s="6">
        <v>9903</v>
      </c>
      <c r="AJ27" s="24">
        <f t="shared" si="28"/>
        <v>-1.0727594003068219E-4</v>
      </c>
      <c r="AK27" s="24">
        <f t="shared" si="33"/>
        <v>-1.1150532184490691E-3</v>
      </c>
      <c r="AL27" s="24">
        <f t="shared" si="34"/>
        <v>-6.6532258064516681E-3</v>
      </c>
      <c r="AM27" s="24">
        <f t="shared" si="31"/>
        <v>4.9725999594072423E-3</v>
      </c>
      <c r="AN27" s="24">
        <f t="shared" si="14"/>
        <v>6.2349357251668264E-3</v>
      </c>
      <c r="AP27" s="8">
        <v>42311</v>
      </c>
      <c r="AQ27" s="6">
        <v>38.630000000000003</v>
      </c>
      <c r="AR27" s="6">
        <v>38.31</v>
      </c>
      <c r="AS27" s="22">
        <f>AQ27/AQ26-1</f>
        <v>1.0365379632029104E-3</v>
      </c>
      <c r="AT27" s="22">
        <f>+AQ27/AR27-1</f>
        <v>8.3529104672408483E-3</v>
      </c>
      <c r="AU27" s="22">
        <f t="shared" si="22"/>
        <v>1.497635312664225E-2</v>
      </c>
      <c r="AW27" s="8">
        <v>42311</v>
      </c>
      <c r="AZ27" s="22"/>
      <c r="BA27" s="22"/>
      <c r="BB27" s="22"/>
      <c r="BD27" s="8">
        <v>42311</v>
      </c>
      <c r="BG27" s="22"/>
      <c r="BH27" s="22"/>
      <c r="BI27" s="22"/>
      <c r="BK27" s="8">
        <v>42311</v>
      </c>
      <c r="BN27" s="22"/>
      <c r="BO27" s="22"/>
      <c r="BP27" s="22"/>
    </row>
    <row r="28" spans="2:68" ht="17.25" thickBot="1">
      <c r="B28" s="12">
        <v>42312</v>
      </c>
      <c r="C28" s="13">
        <v>11.38</v>
      </c>
      <c r="D28" s="13">
        <v>12.269</v>
      </c>
      <c r="E28" s="14">
        <f t="shared" si="29"/>
        <v>4.2124542124542197E-2</v>
      </c>
      <c r="F28" s="15">
        <f t="shared" si="23"/>
        <v>-7.2459043116798405E-2</v>
      </c>
      <c r="H28" s="12">
        <v>42312</v>
      </c>
      <c r="I28" s="13">
        <v>12.76</v>
      </c>
      <c r="J28" s="13">
        <v>12.744</v>
      </c>
      <c r="K28" s="14">
        <f t="shared" si="24"/>
        <v>4.7619047619047672E-2</v>
      </c>
      <c r="L28" s="15">
        <f t="shared" si="25"/>
        <v>1.2554927809165228E-3</v>
      </c>
      <c r="N28" s="12">
        <v>42312</v>
      </c>
      <c r="O28" s="13">
        <v>44.4</v>
      </c>
      <c r="P28" s="13">
        <v>44.713000000000001</v>
      </c>
      <c r="Q28" s="14">
        <f t="shared" si="32"/>
        <v>5.4631828978622288E-2</v>
      </c>
      <c r="R28" s="15">
        <f t="shared" si="26"/>
        <v>-7.0002012837430128E-3</v>
      </c>
      <c r="T28" s="12">
        <v>42312</v>
      </c>
      <c r="U28" s="19">
        <v>11.72</v>
      </c>
      <c r="V28" s="19">
        <v>11.845000000000001</v>
      </c>
      <c r="W28" s="14">
        <f t="shared" si="27"/>
        <v>7.7205882352941124E-2</v>
      </c>
      <c r="X28" s="15">
        <f t="shared" si="36"/>
        <v>-1.0552975939214893E-2</v>
      </c>
      <c r="Z28" s="16">
        <v>42312</v>
      </c>
      <c r="AA28" s="17">
        <v>9881.06</v>
      </c>
      <c r="AB28" s="17">
        <v>10326.31</v>
      </c>
      <c r="AC28" s="20">
        <f t="shared" si="35"/>
        <v>4.5060954998755287E-2</v>
      </c>
      <c r="AD28" s="18">
        <v>9905</v>
      </c>
      <c r="AE28" s="18">
        <v>9932</v>
      </c>
      <c r="AF28" s="25">
        <f t="shared" si="30"/>
        <v>2.7258960121150366E-3</v>
      </c>
      <c r="AG28" s="17">
        <v>10322</v>
      </c>
      <c r="AH28" s="17">
        <v>10336</v>
      </c>
      <c r="AI28" s="17">
        <v>10283</v>
      </c>
      <c r="AJ28" s="25">
        <f t="shared" si="28"/>
        <v>-4.173804582662255E-4</v>
      </c>
      <c r="AK28" s="25">
        <f t="shared" si="33"/>
        <v>4.8914146539476455E-2</v>
      </c>
      <c r="AL28" s="25">
        <f t="shared" si="34"/>
        <v>4.3724124002827436E-2</v>
      </c>
      <c r="AM28" s="25">
        <f t="shared" si="31"/>
        <v>-5.1277089783281493E-3</v>
      </c>
      <c r="AN28" s="25">
        <f t="shared" si="14"/>
        <v>2.5271683907378429E-3</v>
      </c>
      <c r="AP28" s="12">
        <v>42312</v>
      </c>
      <c r="AQ28" s="6">
        <v>39.119999999999997</v>
      </c>
      <c r="AR28" s="6">
        <v>39.340000000000003</v>
      </c>
      <c r="AS28" s="22">
        <f t="shared" ref="AS28:AS33" si="37">AQ28/AQ27-1</f>
        <v>1.26844421434118E-2</v>
      </c>
      <c r="AT28" s="22">
        <f>+AQ28/AR28-1</f>
        <v>-5.5922724961872117E-3</v>
      </c>
      <c r="AU28" s="22">
        <f>AQ28/AR27-1</f>
        <v>2.1143304620203418E-2</v>
      </c>
      <c r="AW28" s="12">
        <v>42312</v>
      </c>
      <c r="AZ28" s="22"/>
      <c r="BA28" s="22"/>
      <c r="BB28" s="22"/>
      <c r="BD28" s="12">
        <v>42312</v>
      </c>
      <c r="BG28" s="22"/>
      <c r="BH28" s="22"/>
      <c r="BI28" s="22"/>
      <c r="BK28" s="12">
        <v>42312</v>
      </c>
      <c r="BN28" s="22"/>
      <c r="BO28" s="22"/>
      <c r="BP28" s="22"/>
    </row>
    <row r="29" spans="2:68">
      <c r="B29" s="8">
        <v>42313</v>
      </c>
      <c r="C29" s="9">
        <v>11.6</v>
      </c>
      <c r="D29" s="9">
        <v>12.628</v>
      </c>
      <c r="E29" s="10">
        <f t="shared" si="29"/>
        <v>1.9332161687170446E-2</v>
      </c>
      <c r="F29" s="11">
        <f t="shared" si="23"/>
        <v>-8.1406398479569209E-2</v>
      </c>
      <c r="H29" s="8">
        <v>42313</v>
      </c>
      <c r="I29" s="9">
        <v>13.1</v>
      </c>
      <c r="J29" s="9">
        <v>13.090999999999999</v>
      </c>
      <c r="K29" s="10">
        <f t="shared" si="24"/>
        <v>2.6645768025078453E-2</v>
      </c>
      <c r="L29" s="11">
        <f t="shared" si="25"/>
        <v>6.8749522572764121E-4</v>
      </c>
      <c r="N29" s="8">
        <v>42313</v>
      </c>
      <c r="O29" s="9">
        <v>45.25</v>
      </c>
      <c r="P29" s="9">
        <v>45.537999999999997</v>
      </c>
      <c r="Q29" s="10">
        <f t="shared" si="32"/>
        <v>1.9144144144144226E-2</v>
      </c>
      <c r="R29" s="11">
        <f t="shared" si="26"/>
        <v>-6.3243884228555425E-3</v>
      </c>
      <c r="T29" s="8">
        <v>42313</v>
      </c>
      <c r="U29" s="9">
        <v>11.78</v>
      </c>
      <c r="V29" s="9">
        <v>11.723000000000001</v>
      </c>
      <c r="W29" s="10">
        <f t="shared" ref="W29:W52" si="38">U29/U28-1</f>
        <v>5.1194539249146409E-3</v>
      </c>
      <c r="X29" s="11">
        <f t="shared" si="36"/>
        <v>4.8622366288491037E-3</v>
      </c>
      <c r="Z29" s="8">
        <v>42313</v>
      </c>
      <c r="AA29" s="6">
        <v>10326.31</v>
      </c>
      <c r="AB29" s="6">
        <v>10637.29</v>
      </c>
      <c r="AC29" s="22">
        <f t="shared" si="35"/>
        <v>3.0115307404096958E-2</v>
      </c>
      <c r="AD29" s="7">
        <v>10280</v>
      </c>
      <c r="AE29" s="7">
        <v>10258</v>
      </c>
      <c r="AF29" s="24">
        <f t="shared" si="30"/>
        <v>-2.1400778210116655E-3</v>
      </c>
      <c r="AG29" s="6">
        <v>10586</v>
      </c>
      <c r="AH29" s="6">
        <v>10621</v>
      </c>
      <c r="AI29" s="6">
        <v>10636</v>
      </c>
      <c r="AJ29" s="24">
        <f t="shared" si="28"/>
        <v>-4.8217168094506491E-3</v>
      </c>
      <c r="AK29" s="24">
        <f t="shared" si="33"/>
        <v>2.7573529411764719E-2</v>
      </c>
      <c r="AL29" s="24">
        <f t="shared" si="34"/>
        <v>3.2869785082174419E-2</v>
      </c>
      <c r="AM29" s="24">
        <f t="shared" si="31"/>
        <v>1.4122963939364741E-3</v>
      </c>
      <c r="AN29" s="24">
        <f t="shared" si="14"/>
        <v>-4.0772796995163221E-3</v>
      </c>
      <c r="AP29" s="8">
        <v>42313</v>
      </c>
      <c r="AQ29" s="6">
        <v>39.31</v>
      </c>
      <c r="AS29" s="22">
        <f t="shared" si="37"/>
        <v>4.8568507157464857E-3</v>
      </c>
      <c r="AW29" s="8">
        <v>42313</v>
      </c>
      <c r="AZ29" s="22"/>
      <c r="BD29" s="8">
        <v>42313</v>
      </c>
      <c r="BG29" s="22"/>
      <c r="BK29" s="8">
        <v>42313</v>
      </c>
      <c r="BN29" s="22"/>
    </row>
    <row r="30" spans="2:68" ht="17.25" thickBot="1">
      <c r="B30" s="12">
        <v>42314</v>
      </c>
      <c r="C30" s="13">
        <v>11.68</v>
      </c>
      <c r="D30" s="13">
        <v>12.86</v>
      </c>
      <c r="E30" s="14">
        <f t="shared" ref="E30:E53" si="39">C30/C29-1</f>
        <v>6.8965517241379448E-3</v>
      </c>
      <c r="F30" s="15">
        <f t="shared" si="23"/>
        <v>-9.1757387247278333E-2</v>
      </c>
      <c r="H30" s="12">
        <v>42314</v>
      </c>
      <c r="I30" s="13">
        <v>13.26</v>
      </c>
      <c r="J30" s="13">
        <v>13.34</v>
      </c>
      <c r="K30" s="14">
        <f>I30/I29-1</f>
        <v>1.2213740458015376E-2</v>
      </c>
      <c r="L30" s="15">
        <f t="shared" si="25"/>
        <v>-5.9970014992504206E-3</v>
      </c>
      <c r="N30" s="12">
        <v>42314</v>
      </c>
      <c r="O30" s="13">
        <v>46.55</v>
      </c>
      <c r="P30" s="13">
        <v>46.61</v>
      </c>
      <c r="Q30" s="14">
        <f t="shared" si="32"/>
        <v>2.8729281767955639E-2</v>
      </c>
      <c r="R30" s="15">
        <f>+O30/P30-1</f>
        <v>-1.2872774082814953E-3</v>
      </c>
      <c r="T30" s="12">
        <v>42314</v>
      </c>
      <c r="U30" s="19">
        <v>12.02</v>
      </c>
      <c r="V30" s="19"/>
      <c r="W30" s="14">
        <f t="shared" si="38"/>
        <v>2.0373514431239359E-2</v>
      </c>
      <c r="X30" s="15"/>
      <c r="Z30" s="16">
        <v>42314</v>
      </c>
      <c r="AA30" s="17">
        <v>10637.29</v>
      </c>
      <c r="AB30" s="17">
        <v>10850.5</v>
      </c>
      <c r="AC30" s="20">
        <f t="shared" si="35"/>
        <v>2.004363893435257E-2</v>
      </c>
      <c r="AD30" s="18">
        <v>10650</v>
      </c>
      <c r="AE30" s="18">
        <v>10595</v>
      </c>
      <c r="AF30" s="25">
        <f t="shared" si="30"/>
        <v>-5.1643192488263212E-3</v>
      </c>
      <c r="AG30" s="17">
        <v>10795</v>
      </c>
      <c r="AH30" s="17">
        <v>10798</v>
      </c>
      <c r="AI30" s="17">
        <v>10708</v>
      </c>
      <c r="AJ30" s="25">
        <f t="shared" si="28"/>
        <v>-5.114971660292178E-3</v>
      </c>
      <c r="AK30" s="25">
        <f t="shared" si="33"/>
        <v>1.6665097448451238E-2</v>
      </c>
      <c r="AL30" s="25">
        <f t="shared" si="34"/>
        <v>1.52312899586311E-2</v>
      </c>
      <c r="AM30" s="25">
        <f t="shared" si="31"/>
        <v>-8.3348768290424369E-3</v>
      </c>
      <c r="AN30" s="25">
        <f t="shared" ref="AN30:AN37" si="40">LN(AD30/AG29)</f>
        <v>6.0275187196383168E-3</v>
      </c>
      <c r="AP30" s="12">
        <v>42314</v>
      </c>
      <c r="AQ30" s="6">
        <v>38.950000000000003</v>
      </c>
      <c r="AR30" s="6">
        <v>39.222000000000001</v>
      </c>
      <c r="AS30" s="22">
        <f t="shared" si="37"/>
        <v>-9.1579750699567475E-3</v>
      </c>
      <c r="AT30" s="22">
        <f>+AQ30/AR30-1</f>
        <v>-6.9348834837590356E-3</v>
      </c>
      <c r="AU30" s="22"/>
      <c r="AW30" s="12">
        <v>42314</v>
      </c>
      <c r="AZ30" s="22"/>
      <c r="BA30" s="22"/>
      <c r="BB30" s="22"/>
      <c r="BD30" s="12">
        <v>42314</v>
      </c>
      <c r="BG30" s="22"/>
      <c r="BH30" s="22"/>
      <c r="BI30" s="22"/>
      <c r="BK30" s="12">
        <v>42314</v>
      </c>
      <c r="BN30" s="22"/>
      <c r="BO30" s="22"/>
      <c r="BP30" s="22"/>
    </row>
    <row r="31" spans="2:68">
      <c r="B31" s="8">
        <v>42317</v>
      </c>
      <c r="C31" s="9">
        <v>11.82</v>
      </c>
      <c r="D31" s="9">
        <v>13.042999999999999</v>
      </c>
      <c r="E31" s="10">
        <f t="shared" si="39"/>
        <v>1.1986301369863117E-2</v>
      </c>
      <c r="F31" s="11">
        <f t="shared" si="23"/>
        <v>-9.3766771448286379E-2</v>
      </c>
      <c r="H31" s="8">
        <v>42317</v>
      </c>
      <c r="I31" s="9">
        <v>13.4</v>
      </c>
      <c r="J31" s="9">
        <v>13.516</v>
      </c>
      <c r="K31" s="10">
        <f>I31/I30-1</f>
        <v>1.0558069381598756E-2</v>
      </c>
      <c r="L31" s="11">
        <f t="shared" si="25"/>
        <v>-8.5824208345663955E-3</v>
      </c>
      <c r="N31" s="8">
        <v>42317</v>
      </c>
      <c r="O31" s="9">
        <v>46.65</v>
      </c>
      <c r="P31" s="9">
        <v>46.991999999999997</v>
      </c>
      <c r="Q31" s="10">
        <f t="shared" si="32"/>
        <v>2.1482277121374072E-3</v>
      </c>
      <c r="R31" s="11">
        <f>+O31/P31-1</f>
        <v>-7.2778345250255061E-3</v>
      </c>
      <c r="T31" s="8">
        <v>42317</v>
      </c>
      <c r="U31" s="9">
        <v>12.2</v>
      </c>
      <c r="V31" s="9">
        <v>12.397</v>
      </c>
      <c r="W31" s="10">
        <f t="shared" si="38"/>
        <v>1.4975041597337757E-2</v>
      </c>
      <c r="X31" s="11">
        <f t="shared" si="36"/>
        <v>-1.5890941356779931E-2</v>
      </c>
      <c r="Z31" s="8">
        <v>42317</v>
      </c>
      <c r="AA31" s="6">
        <v>10850.5</v>
      </c>
      <c r="AB31" s="6">
        <v>11024.94</v>
      </c>
      <c r="AC31" s="22">
        <f t="shared" si="35"/>
        <v>1.6076678494078678E-2</v>
      </c>
      <c r="AD31" s="7">
        <v>10778</v>
      </c>
      <c r="AE31" s="7">
        <v>10923</v>
      </c>
      <c r="AF31" s="24">
        <f t="shared" si="30"/>
        <v>1.3453330859157564E-2</v>
      </c>
      <c r="AG31" s="6">
        <v>10940</v>
      </c>
      <c r="AH31" s="6">
        <v>10923</v>
      </c>
      <c r="AI31" s="6">
        <v>10865</v>
      </c>
      <c r="AJ31" s="24">
        <f t="shared" si="28"/>
        <v>-7.7043503184598405E-3</v>
      </c>
      <c r="AK31" s="24">
        <f t="shared" si="33"/>
        <v>1.1576217818114465E-2</v>
      </c>
      <c r="AL31" s="24">
        <f t="shared" si="34"/>
        <v>2.0078446021666085E-2</v>
      </c>
      <c r="AM31" s="24">
        <f t="shared" si="31"/>
        <v>-5.3098965485672833E-3</v>
      </c>
      <c r="AN31" s="24">
        <f t="shared" si="40"/>
        <v>-1.5760444554657658E-3</v>
      </c>
      <c r="AP31" s="8">
        <v>42317</v>
      </c>
      <c r="AQ31" s="6">
        <v>38.17</v>
      </c>
      <c r="AS31" s="22">
        <f t="shared" si="37"/>
        <v>-2.0025673940950006E-2</v>
      </c>
      <c r="AT31" s="22"/>
      <c r="AU31" s="22"/>
      <c r="AW31" s="8">
        <v>42317</v>
      </c>
      <c r="AZ31" s="22"/>
      <c r="BA31" s="22"/>
      <c r="BB31" s="22"/>
      <c r="BD31" s="8">
        <v>42317</v>
      </c>
      <c r="BG31" s="22"/>
      <c r="BH31" s="22"/>
      <c r="BI31" s="22"/>
      <c r="BK31" s="8">
        <v>42317</v>
      </c>
      <c r="BN31" s="22"/>
      <c r="BO31" s="22"/>
      <c r="BP31" s="22"/>
    </row>
    <row r="32" spans="2:68" ht="17.25" thickBot="1">
      <c r="B32" s="12">
        <v>42318</v>
      </c>
      <c r="C32" s="26">
        <v>11.72</v>
      </c>
      <c r="D32" s="26">
        <v>12.971</v>
      </c>
      <c r="E32" s="14">
        <f t="shared" si="39"/>
        <v>-8.4602368866327771E-3</v>
      </c>
      <c r="F32" s="27">
        <f t="shared" si="23"/>
        <v>-9.6445917816667892E-2</v>
      </c>
      <c r="H32" s="12">
        <v>42318</v>
      </c>
      <c r="I32" s="26">
        <v>13.3</v>
      </c>
      <c r="J32" s="26">
        <v>13.442</v>
      </c>
      <c r="K32" s="14">
        <f>I32/I31-1</f>
        <v>-7.4626865671642006E-3</v>
      </c>
      <c r="L32" s="27">
        <f t="shared" si="25"/>
        <v>-1.0563904180925454E-2</v>
      </c>
      <c r="N32" s="12">
        <v>42318</v>
      </c>
      <c r="O32" s="26">
        <v>46.25</v>
      </c>
      <c r="P32" s="26">
        <v>46.893999999999998</v>
      </c>
      <c r="Q32" s="14">
        <f t="shared" ref="Q32:Q59" si="41">O32/O31-1</f>
        <v>-8.5744908896033811E-3</v>
      </c>
      <c r="R32" s="27">
        <f>+O32/P32-1</f>
        <v>-1.3733100183392244E-2</v>
      </c>
      <c r="T32" s="12">
        <v>42318</v>
      </c>
      <c r="U32" s="19">
        <v>12.52</v>
      </c>
      <c r="V32" s="19">
        <f>+U32/(1-0.0159)</f>
        <v>12.722284320699115</v>
      </c>
      <c r="W32" s="14">
        <f t="shared" si="38"/>
        <v>2.6229508196721429E-2</v>
      </c>
      <c r="X32" s="27">
        <f t="shared" si="36"/>
        <v>-1.5900000000000025E-2</v>
      </c>
      <c r="Z32" s="16">
        <v>42318</v>
      </c>
      <c r="AA32" s="17">
        <v>11024.94</v>
      </c>
      <c r="AB32" s="17">
        <v>10968.44</v>
      </c>
      <c r="AC32" s="20">
        <f t="shared" si="35"/>
        <v>-5.1247444430536637E-3</v>
      </c>
      <c r="AD32" s="18">
        <v>10930</v>
      </c>
      <c r="AE32" s="18">
        <v>10883</v>
      </c>
      <c r="AF32" s="25">
        <f t="shared" si="30"/>
        <v>-4.3000914913082777E-3</v>
      </c>
      <c r="AG32" s="17">
        <v>10870</v>
      </c>
      <c r="AH32" s="17">
        <v>10818</v>
      </c>
      <c r="AI32" s="17">
        <v>10835</v>
      </c>
      <c r="AJ32" s="25">
        <f t="shared" si="28"/>
        <v>-8.9748405425019717E-3</v>
      </c>
      <c r="AK32" s="25">
        <f t="shared" si="33"/>
        <v>-9.6127437517166126E-3</v>
      </c>
      <c r="AL32" s="25">
        <f t="shared" si="34"/>
        <v>-4.3258168430740929E-3</v>
      </c>
      <c r="AM32" s="25">
        <f t="shared" si="31"/>
        <v>1.5714549824366042E-3</v>
      </c>
      <c r="AN32" s="25">
        <f t="shared" si="40"/>
        <v>-9.1449480538793057E-4</v>
      </c>
      <c r="AP32" s="12">
        <v>42318</v>
      </c>
      <c r="AQ32" s="6">
        <v>37.909999999999997</v>
      </c>
      <c r="AS32" s="22">
        <f t="shared" si="37"/>
        <v>-6.8116321718628692E-3</v>
      </c>
      <c r="AW32" s="12">
        <v>42318</v>
      </c>
      <c r="AZ32" s="22"/>
      <c r="BD32" s="12">
        <v>42318</v>
      </c>
      <c r="BG32" s="22"/>
      <c r="BK32" s="12">
        <v>42318</v>
      </c>
      <c r="BN32" s="22"/>
    </row>
    <row r="33" spans="2:68">
      <c r="B33" s="8">
        <v>42319</v>
      </c>
      <c r="C33" s="9">
        <v>11.72</v>
      </c>
      <c r="D33" s="9">
        <v>12.89</v>
      </c>
      <c r="E33" s="10">
        <f t="shared" si="39"/>
        <v>0</v>
      </c>
      <c r="F33" s="11">
        <f>+C33/D33-1</f>
        <v>-9.0768037238169064E-2</v>
      </c>
      <c r="H33" s="8">
        <v>42319</v>
      </c>
      <c r="I33" s="9">
        <v>13.3</v>
      </c>
      <c r="J33" s="9">
        <v>13.34</v>
      </c>
      <c r="K33" s="10">
        <f t="shared" ref="K33:K54" si="42">I33/I32-1</f>
        <v>0</v>
      </c>
      <c r="L33" s="11">
        <f t="shared" si="25"/>
        <v>-2.9985007496251548E-3</v>
      </c>
      <c r="N33" s="8">
        <v>42319</v>
      </c>
      <c r="O33" s="9">
        <v>46.6</v>
      </c>
      <c r="P33" s="9">
        <v>46.89</v>
      </c>
      <c r="Q33" s="10">
        <f t="shared" si="41"/>
        <v>7.5675675675674903E-3</v>
      </c>
      <c r="R33" s="11">
        <f>+O33/P33-1</f>
        <v>-6.1846875666453638E-3</v>
      </c>
      <c r="T33" s="8">
        <v>42319</v>
      </c>
      <c r="U33" s="9">
        <v>12.8</v>
      </c>
      <c r="V33" s="9"/>
      <c r="W33" s="10">
        <f t="shared" si="38"/>
        <v>2.2364217252396346E-2</v>
      </c>
      <c r="X33" s="11"/>
      <c r="Z33" s="8">
        <v>42319</v>
      </c>
      <c r="AA33" s="6">
        <v>10968.44</v>
      </c>
      <c r="AB33" s="6">
        <v>10886.92</v>
      </c>
      <c r="AC33" s="22">
        <f t="shared" si="35"/>
        <v>-7.4322328425920903E-3</v>
      </c>
      <c r="AD33" s="7">
        <v>10865</v>
      </c>
      <c r="AE33" s="7">
        <v>10838</v>
      </c>
      <c r="AF33" s="24">
        <f t="shared" si="30"/>
        <v>-2.485043718361668E-3</v>
      </c>
      <c r="AG33" s="6">
        <v>10868</v>
      </c>
      <c r="AH33" s="6">
        <v>10808</v>
      </c>
      <c r="AI33" s="6">
        <v>10870</v>
      </c>
      <c r="AJ33" s="24">
        <f t="shared" si="28"/>
        <v>-1.7378652548195594E-3</v>
      </c>
      <c r="AK33" s="24">
        <f t="shared" si="33"/>
        <v>-9.2438528378624429E-4</v>
      </c>
      <c r="AL33" s="24">
        <f t="shared" si="34"/>
        <v>-2.4919243193355367E-3</v>
      </c>
      <c r="AM33" s="24">
        <f t="shared" si="31"/>
        <v>5.7364914877868767E-3</v>
      </c>
      <c r="AN33" s="24">
        <f t="shared" si="40"/>
        <v>-4.6008742472515872E-4</v>
      </c>
      <c r="AP33" s="8">
        <v>42319</v>
      </c>
      <c r="AQ33" s="6">
        <v>37.92</v>
      </c>
      <c r="AR33" s="6">
        <v>38</v>
      </c>
      <c r="AS33" s="22">
        <f t="shared" si="37"/>
        <v>2.6378264310222832E-4</v>
      </c>
      <c r="AT33" s="22">
        <f t="shared" ref="AT33:AT52" si="43">+AQ33/AR33-1</f>
        <v>-2.1052631578947212E-3</v>
      </c>
      <c r="AU33" s="22" t="e">
        <f t="shared" ref="AU33:AU42" si="44">AQ33/AR32-1</f>
        <v>#DIV/0!</v>
      </c>
      <c r="AW33" s="8">
        <v>42319</v>
      </c>
      <c r="AZ33" s="22"/>
      <c r="BA33" s="22"/>
      <c r="BB33" s="22"/>
      <c r="BD33" s="8">
        <v>42319</v>
      </c>
      <c r="BG33" s="22"/>
      <c r="BH33" s="22"/>
      <c r="BI33" s="22"/>
      <c r="BK33" s="8">
        <v>42319</v>
      </c>
      <c r="BN33" s="22"/>
      <c r="BO33" s="22"/>
      <c r="BP33" s="22"/>
    </row>
    <row r="34" spans="2:68" ht="17.25" thickBot="1">
      <c r="B34" s="12">
        <v>42320</v>
      </c>
      <c r="C34" s="26">
        <v>11.66</v>
      </c>
      <c r="D34" s="26">
        <v>12.717000000000001</v>
      </c>
      <c r="E34" s="14">
        <f t="shared" si="39"/>
        <v>-5.1194539249147519E-3</v>
      </c>
      <c r="F34" s="27">
        <f>+C34/D34-1</f>
        <v>-8.3117087363371867E-2</v>
      </c>
      <c r="H34" s="12">
        <v>42320</v>
      </c>
      <c r="I34" s="26">
        <v>13.22</v>
      </c>
      <c r="J34" s="26">
        <v>13.161</v>
      </c>
      <c r="K34" s="14">
        <f t="shared" si="42"/>
        <v>-6.0150375939849177E-3</v>
      </c>
      <c r="L34" s="27">
        <f t="shared" si="25"/>
        <v>4.4829420256820018E-3</v>
      </c>
      <c r="N34" s="12">
        <v>42320</v>
      </c>
      <c r="O34" s="26">
        <v>46.4</v>
      </c>
      <c r="P34" s="26">
        <v>46.401000000000003</v>
      </c>
      <c r="Q34" s="14">
        <f t="shared" si="41"/>
        <v>-4.2918454935623185E-3</v>
      </c>
      <c r="R34" s="27">
        <f>+O34/P34-1</f>
        <v>-2.1551259671181988E-5</v>
      </c>
      <c r="T34" s="12">
        <v>42320</v>
      </c>
      <c r="U34" s="19">
        <v>12.68</v>
      </c>
      <c r="V34" s="19">
        <v>12.657999999999999</v>
      </c>
      <c r="W34" s="14">
        <f t="shared" si="38"/>
        <v>-9.3750000000000222E-3</v>
      </c>
      <c r="X34" s="27">
        <f>+U34/V34-1</f>
        <v>1.7380312845631796E-3</v>
      </c>
      <c r="Z34" s="16">
        <v>42320</v>
      </c>
      <c r="AA34" s="17">
        <v>10886.92</v>
      </c>
      <c r="AB34" s="17">
        <v>10745.12</v>
      </c>
      <c r="AC34" s="20">
        <f t="shared" si="35"/>
        <v>-1.3024804076818719E-2</v>
      </c>
      <c r="AD34" s="18">
        <v>10845</v>
      </c>
      <c r="AE34" s="18">
        <v>10865</v>
      </c>
      <c r="AF34" s="25">
        <f t="shared" si="30"/>
        <v>1.8441678192715472E-3</v>
      </c>
      <c r="AG34" s="17">
        <v>10680</v>
      </c>
      <c r="AH34" s="17">
        <v>10698</v>
      </c>
      <c r="AI34" s="17">
        <v>10595</v>
      </c>
      <c r="AJ34" s="25">
        <f t="shared" si="28"/>
        <v>-6.0604255699332477E-3</v>
      </c>
      <c r="AK34" s="25">
        <f t="shared" si="33"/>
        <v>-1.0177646188008871E-2</v>
      </c>
      <c r="AL34" s="25">
        <f t="shared" si="34"/>
        <v>-1.5823367065317395E-2</v>
      </c>
      <c r="AM34" s="25">
        <f t="shared" si="31"/>
        <v>-9.6279678444568528E-3</v>
      </c>
      <c r="AN34" s="25">
        <f t="shared" si="40"/>
        <v>-2.1185472852636236E-3</v>
      </c>
      <c r="AP34" s="12">
        <v>42320</v>
      </c>
      <c r="AQ34" s="6">
        <v>37.89</v>
      </c>
      <c r="AR34" s="6">
        <v>38.76</v>
      </c>
      <c r="AS34" s="22">
        <f t="shared" ref="AS34:AS42" si="45">AQ34/AQ33-1</f>
        <v>-7.9113924050633333E-4</v>
      </c>
      <c r="AT34" s="22">
        <f t="shared" si="43"/>
        <v>-2.2445820433436459E-2</v>
      </c>
      <c r="AU34" s="22">
        <f t="shared" si="44"/>
        <v>-2.8947368421052833E-3</v>
      </c>
      <c r="AW34" s="12">
        <v>42320</v>
      </c>
      <c r="AZ34" s="22"/>
      <c r="BA34" s="22"/>
      <c r="BB34" s="22"/>
      <c r="BD34" s="12">
        <v>42320</v>
      </c>
      <c r="BG34" s="22"/>
      <c r="BH34" s="22"/>
      <c r="BI34" s="22"/>
      <c r="BK34" s="12">
        <v>42320</v>
      </c>
      <c r="BN34" s="22"/>
      <c r="BO34" s="22"/>
      <c r="BP34" s="22"/>
    </row>
    <row r="35" spans="2:68">
      <c r="B35" s="8">
        <v>42321</v>
      </c>
      <c r="C35" s="9">
        <v>11.44</v>
      </c>
      <c r="D35" s="9">
        <v>12.557</v>
      </c>
      <c r="E35" s="10">
        <f t="shared" si="39"/>
        <v>-1.8867924528301994E-2</v>
      </c>
      <c r="F35" s="11">
        <f>+C35/D35-1</f>
        <v>-8.8954368081548219E-2</v>
      </c>
      <c r="H35" s="8">
        <v>42321</v>
      </c>
      <c r="I35" s="9">
        <v>12.96</v>
      </c>
      <c r="J35" s="9">
        <v>12.974</v>
      </c>
      <c r="K35" s="10">
        <f>I35/I34-1</f>
        <v>-1.9667170953101332E-2</v>
      </c>
      <c r="L35" s="11">
        <f t="shared" ref="L35:L54" si="46">+I35/J35-1</f>
        <v>-1.0790812394018134E-3</v>
      </c>
      <c r="N35" s="8">
        <v>42321</v>
      </c>
      <c r="O35" s="9">
        <v>45.45</v>
      </c>
      <c r="P35" s="9">
        <v>45.743000000000002</v>
      </c>
      <c r="Q35" s="10">
        <f t="shared" si="41"/>
        <v>-2.0474137931034364E-2</v>
      </c>
      <c r="R35" s="11">
        <f t="shared" ref="R35:R55" si="47">+O35/P35-1</f>
        <v>-6.4053516385020881E-3</v>
      </c>
      <c r="T35" s="8">
        <v>42321</v>
      </c>
      <c r="U35" s="9">
        <v>12.1</v>
      </c>
      <c r="V35" s="9">
        <v>12.301</v>
      </c>
      <c r="W35" s="10">
        <f t="shared" ref="W35:W43" si="48">U35/U34-1</f>
        <v>-4.5741324921135695E-2</v>
      </c>
      <c r="X35" s="11">
        <f t="shared" ref="X35:X44" si="49">+U35/V35-1</f>
        <v>-1.6340134948378271E-2</v>
      </c>
      <c r="Z35" s="8">
        <v>42321</v>
      </c>
      <c r="AA35" s="6">
        <v>10745.12</v>
      </c>
      <c r="AB35" s="6">
        <v>10614.73</v>
      </c>
      <c r="AC35" s="22">
        <f t="shared" si="35"/>
        <v>-1.2134810965349963E-2</v>
      </c>
      <c r="AD35" s="7">
        <v>10604</v>
      </c>
      <c r="AE35" s="7">
        <v>10602</v>
      </c>
      <c r="AF35" s="24">
        <f>AE35/AD35-1</f>
        <v>-1.8860807242548905E-4</v>
      </c>
      <c r="AG35" s="6">
        <v>10551</v>
      </c>
      <c r="AH35" s="6">
        <v>10557</v>
      </c>
      <c r="AI35" s="6">
        <v>10330</v>
      </c>
      <c r="AJ35" s="24">
        <f t="shared" si="28"/>
        <v>-6.0039209664305426E-3</v>
      </c>
      <c r="AK35" s="24">
        <f t="shared" si="33"/>
        <v>-1.3180033651149725E-2</v>
      </c>
      <c r="AL35" s="24">
        <f t="shared" si="34"/>
        <v>-3.5865974516281485E-3</v>
      </c>
      <c r="AM35" s="24">
        <f t="shared" si="31"/>
        <v>-2.1502320735057312E-2</v>
      </c>
      <c r="AN35" s="24">
        <f t="shared" si="40"/>
        <v>-7.141545105269714E-3</v>
      </c>
      <c r="AP35" s="8">
        <v>42321</v>
      </c>
      <c r="AQ35" s="6">
        <v>37.130000000000003</v>
      </c>
      <c r="AR35" s="6">
        <v>37.840000000000003</v>
      </c>
      <c r="AS35" s="22">
        <f t="shared" si="45"/>
        <v>-2.0058062813407163E-2</v>
      </c>
      <c r="AT35" s="22">
        <f t="shared" si="43"/>
        <v>-1.8763213530655465E-2</v>
      </c>
      <c r="AU35" s="22">
        <f t="shared" si="44"/>
        <v>-4.2053663570691291E-2</v>
      </c>
      <c r="AW35" s="8">
        <v>42321</v>
      </c>
      <c r="AZ35" s="22"/>
      <c r="BA35" s="22"/>
      <c r="BB35" s="22"/>
      <c r="BD35" s="8">
        <v>42321</v>
      </c>
      <c r="BG35" s="22"/>
      <c r="BH35" s="22"/>
      <c r="BI35" s="22"/>
      <c r="BK35" s="8">
        <v>42321</v>
      </c>
      <c r="BN35" s="22"/>
      <c r="BO35" s="22"/>
      <c r="BP35" s="22"/>
    </row>
    <row r="36" spans="2:68" ht="17.25" thickBot="1">
      <c r="B36" s="12">
        <v>42324</v>
      </c>
      <c r="C36" s="26">
        <v>11.34</v>
      </c>
      <c r="D36" s="26">
        <v>12.565</v>
      </c>
      <c r="E36" s="14">
        <f t="shared" si="39"/>
        <v>-8.7412587412587506E-3</v>
      </c>
      <c r="F36" s="27">
        <f>+C36/D36-1</f>
        <v>-9.7493036211699136E-2</v>
      </c>
      <c r="H36" s="12">
        <v>42324</v>
      </c>
      <c r="I36" s="26">
        <v>13</v>
      </c>
      <c r="J36" s="26">
        <v>13.145</v>
      </c>
      <c r="K36" s="14">
        <f t="shared" si="42"/>
        <v>3.0864197530864335E-3</v>
      </c>
      <c r="L36" s="27">
        <f t="shared" si="46"/>
        <v>-1.1030810193990104E-2</v>
      </c>
      <c r="N36" s="12">
        <v>42324</v>
      </c>
      <c r="O36" s="26">
        <v>45.5</v>
      </c>
      <c r="P36" s="26">
        <v>46.27</v>
      </c>
      <c r="Q36" s="14">
        <f t="shared" si="41"/>
        <v>1.1001100110010764E-3</v>
      </c>
      <c r="R36" s="27">
        <f t="shared" si="47"/>
        <v>-1.6641452344931973E-2</v>
      </c>
      <c r="T36" s="12">
        <v>42324</v>
      </c>
      <c r="U36" s="19">
        <v>12.36</v>
      </c>
      <c r="V36" s="19">
        <v>12.73</v>
      </c>
      <c r="W36" s="14">
        <f t="shared" si="38"/>
        <v>2.1487603305785141E-2</v>
      </c>
      <c r="X36" s="27">
        <f t="shared" si="49"/>
        <v>-2.9065200314218442E-2</v>
      </c>
      <c r="Z36" s="16">
        <v>42324</v>
      </c>
      <c r="AA36" s="17">
        <v>10614.73</v>
      </c>
      <c r="AB36" s="17">
        <v>10622.73</v>
      </c>
      <c r="AC36" s="20">
        <f t="shared" si="35"/>
        <v>7.5366966470169494E-4</v>
      </c>
      <c r="AD36" s="18">
        <v>10333</v>
      </c>
      <c r="AE36" s="18">
        <v>10418</v>
      </c>
      <c r="AF36" s="25">
        <f>AE36/AD36-1</f>
        <v>8.2260718087681095E-3</v>
      </c>
      <c r="AG36" s="17">
        <v>10493</v>
      </c>
      <c r="AH36" s="17">
        <v>10475</v>
      </c>
      <c r="AI36" s="17">
        <v>10540</v>
      </c>
      <c r="AJ36" s="25">
        <f t="shared" si="28"/>
        <v>-1.2212491515834367E-2</v>
      </c>
      <c r="AK36" s="25">
        <f t="shared" si="33"/>
        <v>-7.7673581509898337E-3</v>
      </c>
      <c r="AL36" s="25">
        <f t="shared" si="34"/>
        <v>1.4036786060019457E-2</v>
      </c>
      <c r="AM36" s="25">
        <f t="shared" si="31"/>
        <v>6.2052505966587734E-3</v>
      </c>
      <c r="AN36" s="25">
        <f t="shared" si="40"/>
        <v>-2.0877984927737219E-2</v>
      </c>
      <c r="AP36" s="12">
        <v>42324</v>
      </c>
      <c r="AQ36" s="6">
        <v>37.69</v>
      </c>
      <c r="AR36" s="6">
        <v>37.11</v>
      </c>
      <c r="AS36" s="22">
        <f t="shared" si="45"/>
        <v>1.5082143819014071E-2</v>
      </c>
      <c r="AT36" s="22">
        <f t="shared" si="43"/>
        <v>1.5629210455402776E-2</v>
      </c>
      <c r="AU36" s="22">
        <f t="shared" si="44"/>
        <v>-3.9640591966174643E-3</v>
      </c>
      <c r="AW36" s="12">
        <v>42324</v>
      </c>
      <c r="AZ36" s="22"/>
      <c r="BA36" s="22"/>
      <c r="BB36" s="22"/>
      <c r="BD36" s="12">
        <v>42324</v>
      </c>
      <c r="BG36" s="22"/>
      <c r="BH36" s="22"/>
      <c r="BI36" s="22"/>
      <c r="BK36" s="12">
        <v>42324</v>
      </c>
      <c r="BN36" s="22"/>
      <c r="BO36" s="22"/>
      <c r="BP36" s="22"/>
    </row>
    <row r="37" spans="2:68">
      <c r="B37" s="8">
        <v>42325</v>
      </c>
      <c r="C37" s="9">
        <v>11.38</v>
      </c>
      <c r="D37" s="9">
        <v>12.596</v>
      </c>
      <c r="E37" s="10">
        <f t="shared" si="39"/>
        <v>3.5273368606703048E-3</v>
      </c>
      <c r="F37" s="11">
        <f>+C37/D37-1</f>
        <v>-9.6538583677357792E-2</v>
      </c>
      <c r="H37" s="8">
        <v>42325</v>
      </c>
      <c r="I37" s="9">
        <v>13.02</v>
      </c>
      <c r="J37" s="9">
        <v>13.156000000000001</v>
      </c>
      <c r="K37" s="10">
        <f>I37/I36-1</f>
        <v>1.5384615384614886E-3</v>
      </c>
      <c r="L37" s="11">
        <f t="shared" si="46"/>
        <v>-1.0337488598358258E-2</v>
      </c>
      <c r="N37" s="8">
        <v>42325</v>
      </c>
      <c r="O37" s="9">
        <v>45.7</v>
      </c>
      <c r="P37" s="9">
        <v>46.36</v>
      </c>
      <c r="Q37" s="10">
        <f t="shared" si="41"/>
        <v>4.39560439560438E-3</v>
      </c>
      <c r="R37" s="11">
        <f t="shared" si="47"/>
        <v>-1.4236410698878266E-2</v>
      </c>
      <c r="T37" s="8">
        <v>42325</v>
      </c>
      <c r="U37" s="9">
        <v>12.26</v>
      </c>
      <c r="V37" s="9">
        <v>12.351000000000001</v>
      </c>
      <c r="W37" s="10">
        <f t="shared" si="48"/>
        <v>-8.090614886731351E-3</v>
      </c>
      <c r="X37" s="11">
        <f t="shared" si="49"/>
        <v>-7.3678244676544935E-3</v>
      </c>
      <c r="Z37" s="8">
        <v>42325</v>
      </c>
      <c r="AA37" s="6">
        <v>10622.73</v>
      </c>
      <c r="AB37" s="6">
        <v>10648.75</v>
      </c>
      <c r="AC37" s="22">
        <f t="shared" si="35"/>
        <v>2.4494644973562796E-3</v>
      </c>
      <c r="AD37" s="7">
        <v>10590</v>
      </c>
      <c r="AE37" s="7">
        <v>10610</v>
      </c>
      <c r="AF37" s="24">
        <f>AE37/AD37-1</f>
        <v>1.8885741265344258E-3</v>
      </c>
      <c r="AG37" s="6">
        <v>10503</v>
      </c>
      <c r="AH37" s="6">
        <v>10508</v>
      </c>
      <c r="AI37" s="6">
        <v>10548</v>
      </c>
      <c r="AJ37" s="24">
        <f t="shared" si="28"/>
        <v>-1.3687052470947259E-2</v>
      </c>
      <c r="AK37" s="24">
        <f t="shared" si="33"/>
        <v>3.1503579952267824E-3</v>
      </c>
      <c r="AL37" s="24">
        <f t="shared" si="34"/>
        <v>-3.0360531309298056E-3</v>
      </c>
      <c r="AM37" s="24">
        <f t="shared" si="31"/>
        <v>3.806623524933439E-3</v>
      </c>
      <c r="AN37" s="24">
        <f t="shared" si="40"/>
        <v>9.2017914375410823E-3</v>
      </c>
      <c r="AP37" s="8">
        <v>42325</v>
      </c>
      <c r="AQ37" s="6">
        <v>37.520000000000003</v>
      </c>
      <c r="AR37" s="6">
        <v>37.520000000000003</v>
      </c>
      <c r="AS37" s="22">
        <f t="shared" si="45"/>
        <v>-4.5104802334835492E-3</v>
      </c>
      <c r="AT37" s="22">
        <f t="shared" si="43"/>
        <v>0</v>
      </c>
      <c r="AU37" s="22">
        <f t="shared" si="44"/>
        <v>1.1048234977095284E-2</v>
      </c>
      <c r="AW37" s="8">
        <v>42325</v>
      </c>
      <c r="AZ37" s="22"/>
      <c r="BA37" s="22"/>
      <c r="BB37" s="22"/>
      <c r="BD37" s="8">
        <v>42325</v>
      </c>
      <c r="BG37" s="22"/>
      <c r="BH37" s="22"/>
      <c r="BI37" s="22"/>
      <c r="BK37" s="8">
        <v>42325</v>
      </c>
      <c r="BN37" s="22"/>
      <c r="BO37" s="22"/>
      <c r="BP37" s="22"/>
    </row>
    <row r="38" spans="2:68" ht="17.25" thickBot="1">
      <c r="B38" s="12">
        <v>42326</v>
      </c>
      <c r="C38" s="26">
        <v>11.32</v>
      </c>
      <c r="D38" s="26">
        <v>12.536</v>
      </c>
      <c r="E38" s="14">
        <f t="shared" ref="E38:E44" si="50">C38/C37-1</f>
        <v>-5.2724077328647478E-3</v>
      </c>
      <c r="F38" s="27">
        <f t="shared" ref="F38:F54" si="51">+C38/D38-1</f>
        <v>-9.7000638162093145E-2</v>
      </c>
      <c r="H38" s="12">
        <v>42326</v>
      </c>
      <c r="I38" s="26">
        <v>13</v>
      </c>
      <c r="J38" s="26">
        <v>13.084</v>
      </c>
      <c r="K38" s="14">
        <f t="shared" si="42"/>
        <v>-1.536098310291778E-3</v>
      </c>
      <c r="L38" s="27">
        <f t="shared" si="46"/>
        <v>-6.4200550290430813E-3</v>
      </c>
      <c r="N38" s="12">
        <v>42326</v>
      </c>
      <c r="O38" s="26">
        <v>45.5</v>
      </c>
      <c r="P38" s="26">
        <v>45.758000000000003</v>
      </c>
      <c r="Q38" s="14">
        <f t="shared" si="41"/>
        <v>-4.3763676148796948E-3</v>
      </c>
      <c r="R38" s="27">
        <f t="shared" si="47"/>
        <v>-5.6383583198567067E-3</v>
      </c>
      <c r="T38" s="12">
        <v>42326</v>
      </c>
      <c r="U38" s="19">
        <v>11.96</v>
      </c>
      <c r="V38" s="19">
        <v>12.076000000000001</v>
      </c>
      <c r="W38" s="14">
        <f t="shared" si="38"/>
        <v>-2.4469820554649191E-2</v>
      </c>
      <c r="X38" s="27">
        <f t="shared" si="49"/>
        <v>-9.605829744948613E-3</v>
      </c>
      <c r="Z38" s="16">
        <v>42326</v>
      </c>
      <c r="AA38" s="17">
        <v>10648.75</v>
      </c>
      <c r="AB38" s="17">
        <v>10608.99</v>
      </c>
      <c r="AC38" s="20">
        <f t="shared" si="35"/>
        <v>-3.7337715694329976E-3</v>
      </c>
      <c r="AD38" s="18">
        <v>10570</v>
      </c>
      <c r="AE38" s="18"/>
      <c r="AF38" s="25"/>
      <c r="AG38" s="17"/>
      <c r="AH38" s="17"/>
      <c r="AI38" s="17">
        <v>10557</v>
      </c>
      <c r="AJ38" s="25"/>
      <c r="AK38" s="25"/>
      <c r="AL38" s="25"/>
      <c r="AM38" s="25"/>
      <c r="AN38" s="25"/>
      <c r="AP38" s="12">
        <v>42326</v>
      </c>
      <c r="AQ38" s="6">
        <v>37.78</v>
      </c>
      <c r="AR38" s="6">
        <v>37.44</v>
      </c>
      <c r="AS38" s="22">
        <f t="shared" si="45"/>
        <v>6.9296375266523214E-3</v>
      </c>
      <c r="AT38" s="22">
        <f t="shared" si="43"/>
        <v>9.081196581196771E-3</v>
      </c>
      <c r="AU38" s="22">
        <f t="shared" si="44"/>
        <v>6.9296375266523214E-3</v>
      </c>
      <c r="AW38" s="12">
        <v>42326</v>
      </c>
      <c r="AZ38" s="22"/>
      <c r="BA38" s="22"/>
      <c r="BB38" s="22"/>
      <c r="BD38" s="12">
        <v>42326</v>
      </c>
      <c r="BG38" s="22"/>
      <c r="BH38" s="22"/>
      <c r="BI38" s="22"/>
      <c r="BK38" s="12">
        <v>42326</v>
      </c>
      <c r="BN38" s="22"/>
      <c r="BO38" s="22"/>
      <c r="BP38" s="22"/>
    </row>
    <row r="39" spans="2:68">
      <c r="B39" s="8">
        <v>42327</v>
      </c>
      <c r="C39" s="9">
        <v>11.44</v>
      </c>
      <c r="D39" s="9">
        <v>12.657</v>
      </c>
      <c r="E39" s="10">
        <f t="shared" si="39"/>
        <v>1.0600706713780772E-2</v>
      </c>
      <c r="F39" s="11">
        <f t="shared" si="51"/>
        <v>-9.6152326775697294E-2</v>
      </c>
      <c r="H39" s="8">
        <v>42327</v>
      </c>
      <c r="I39" s="9">
        <v>13.14</v>
      </c>
      <c r="J39" s="9">
        <v>13.211</v>
      </c>
      <c r="K39" s="10">
        <f>I39/I38-1</f>
        <v>1.0769230769230864E-2</v>
      </c>
      <c r="L39" s="11">
        <f t="shared" si="46"/>
        <v>-5.3743092877147625E-3</v>
      </c>
      <c r="N39" s="8">
        <v>42327</v>
      </c>
      <c r="O39" s="9">
        <v>46.05</v>
      </c>
      <c r="P39" s="9">
        <v>46.511000000000003</v>
      </c>
      <c r="Q39" s="10">
        <f t="shared" si="41"/>
        <v>1.2087912087912045E-2</v>
      </c>
      <c r="R39" s="11">
        <f t="shared" si="47"/>
        <v>-9.911633807056508E-3</v>
      </c>
      <c r="T39" s="8">
        <v>42327</v>
      </c>
      <c r="U39" s="9">
        <v>12.42</v>
      </c>
      <c r="V39" s="9">
        <v>12.571</v>
      </c>
      <c r="W39" s="10">
        <f t="shared" si="48"/>
        <v>3.8461538461538325E-2</v>
      </c>
      <c r="X39" s="11">
        <f t="shared" si="49"/>
        <v>-1.2011773128629333E-2</v>
      </c>
      <c r="Z39" s="8">
        <v>42327</v>
      </c>
      <c r="AA39" s="6">
        <v>10608.99</v>
      </c>
      <c r="AB39" s="6">
        <v>10712.47</v>
      </c>
      <c r="AC39" s="22">
        <f t="shared" si="35"/>
        <v>9.7539916617885858E-3</v>
      </c>
      <c r="AD39" s="7"/>
      <c r="AE39" s="7"/>
      <c r="AF39" s="24"/>
      <c r="AI39" s="6">
        <v>10670</v>
      </c>
      <c r="AJ39" s="24"/>
      <c r="AK39" s="24"/>
      <c r="AL39" s="24"/>
      <c r="AM39" s="24"/>
      <c r="AN39" s="24"/>
      <c r="AP39" s="8">
        <v>42327</v>
      </c>
      <c r="AQ39" s="6">
        <v>37.83</v>
      </c>
      <c r="AS39" s="22">
        <f t="shared" si="45"/>
        <v>1.3234515616726839E-3</v>
      </c>
      <c r="AT39" s="22" t="e">
        <f t="shared" si="43"/>
        <v>#DIV/0!</v>
      </c>
      <c r="AU39" s="22">
        <f t="shared" si="44"/>
        <v>1.0416666666666741E-2</v>
      </c>
      <c r="AW39" s="8">
        <v>42327</v>
      </c>
      <c r="AZ39" s="22"/>
      <c r="BA39" s="22"/>
      <c r="BB39" s="22"/>
      <c r="BD39" s="8">
        <v>42327</v>
      </c>
      <c r="BG39" s="22"/>
      <c r="BH39" s="22"/>
      <c r="BI39" s="22"/>
      <c r="BK39" s="8">
        <v>42327</v>
      </c>
      <c r="BN39" s="22"/>
      <c r="BO39" s="22"/>
      <c r="BP39" s="22"/>
    </row>
    <row r="40" spans="2:68" ht="17.25" thickBot="1">
      <c r="B40" s="12">
        <v>42328</v>
      </c>
      <c r="C40" s="26">
        <v>11.48</v>
      </c>
      <c r="D40" s="26">
        <v>12.63</v>
      </c>
      <c r="E40" s="14">
        <f t="shared" si="50"/>
        <v>3.4965034965035446E-3</v>
      </c>
      <c r="F40" s="27">
        <f t="shared" si="51"/>
        <v>-9.1053048297703887E-2</v>
      </c>
      <c r="H40" s="12">
        <v>42328</v>
      </c>
      <c r="I40" s="26">
        <v>13.18</v>
      </c>
      <c r="J40" s="26">
        <v>13.179</v>
      </c>
      <c r="K40" s="14">
        <f t="shared" si="42"/>
        <v>3.0441400304412891E-3</v>
      </c>
      <c r="L40" s="27">
        <f t="shared" si="46"/>
        <v>7.5878291220909944E-5</v>
      </c>
      <c r="N40" s="12">
        <v>42328</v>
      </c>
      <c r="O40" s="26">
        <v>46.25</v>
      </c>
      <c r="P40" s="26">
        <v>46.505000000000003</v>
      </c>
      <c r="Q40" s="14">
        <f t="shared" si="41"/>
        <v>4.3431053203040193E-3</v>
      </c>
      <c r="R40" s="27">
        <f t="shared" si="47"/>
        <v>-5.4832813675949055E-3</v>
      </c>
      <c r="T40" s="12">
        <v>42328</v>
      </c>
      <c r="U40" s="19">
        <v>12.5</v>
      </c>
      <c r="V40" s="19">
        <v>12.701000000000001</v>
      </c>
      <c r="W40" s="14">
        <f t="shared" si="38"/>
        <v>6.441223832528209E-3</v>
      </c>
      <c r="X40" s="27">
        <f t="shared" si="49"/>
        <v>-1.5825525549169384E-2</v>
      </c>
      <c r="Z40" s="16">
        <v>42328</v>
      </c>
      <c r="AA40" s="17">
        <v>10712.47</v>
      </c>
      <c r="AB40" s="17">
        <v>10688.16</v>
      </c>
      <c r="AC40" s="20">
        <f t="shared" si="35"/>
        <v>-2.2693179070746305E-3</v>
      </c>
      <c r="AD40" s="18"/>
      <c r="AE40" s="18"/>
      <c r="AF40" s="25"/>
      <c r="AG40" s="17"/>
      <c r="AH40" s="17"/>
      <c r="AI40" s="17">
        <v>10690</v>
      </c>
      <c r="AJ40" s="25"/>
      <c r="AK40" s="25"/>
      <c r="AL40" s="25"/>
      <c r="AM40" s="25"/>
      <c r="AN40" s="25"/>
      <c r="AP40" s="12">
        <v>42328</v>
      </c>
      <c r="AQ40" s="6">
        <v>38.47</v>
      </c>
      <c r="AR40" s="6">
        <v>38.369999999999997</v>
      </c>
      <c r="AS40" s="22">
        <f t="shared" si="45"/>
        <v>1.6917790113666342E-2</v>
      </c>
      <c r="AT40" s="22">
        <f t="shared" si="43"/>
        <v>2.6062027625750606E-3</v>
      </c>
      <c r="AU40" s="22" t="e">
        <f t="shared" si="44"/>
        <v>#DIV/0!</v>
      </c>
      <c r="AW40" s="12">
        <v>42328</v>
      </c>
      <c r="AZ40" s="22"/>
      <c r="BA40" s="22"/>
      <c r="BB40" s="22"/>
      <c r="BD40" s="12">
        <v>42328</v>
      </c>
      <c r="BG40" s="22"/>
      <c r="BH40" s="22"/>
      <c r="BI40" s="22"/>
      <c r="BK40" s="12">
        <v>42328</v>
      </c>
      <c r="BN40" s="22"/>
      <c r="BO40" s="22"/>
      <c r="BP40" s="22"/>
    </row>
    <row r="41" spans="2:68">
      <c r="B41" s="8">
        <v>42331</v>
      </c>
      <c r="C41" s="9">
        <v>11.4</v>
      </c>
      <c r="D41" s="9">
        <v>12.585000000000001</v>
      </c>
      <c r="E41" s="10">
        <f t="shared" si="39"/>
        <v>-6.9686411149826322E-3</v>
      </c>
      <c r="F41" s="11">
        <f t="shared" si="51"/>
        <v>-9.4159713945172863E-2</v>
      </c>
      <c r="H41" s="8">
        <v>42331</v>
      </c>
      <c r="I41" s="9">
        <v>13.06</v>
      </c>
      <c r="J41" s="9">
        <v>13.112</v>
      </c>
      <c r="K41" s="10">
        <f>I41/I40-1</f>
        <v>-9.1047040971168336E-3</v>
      </c>
      <c r="L41" s="11">
        <f t="shared" si="46"/>
        <v>-3.9658328248931562E-3</v>
      </c>
      <c r="N41" s="8">
        <v>42331</v>
      </c>
      <c r="O41" s="9">
        <v>45.95</v>
      </c>
      <c r="P41" s="9">
        <v>46.061</v>
      </c>
      <c r="Q41" s="10">
        <f t="shared" si="41"/>
        <v>-6.4864864864864202E-3</v>
      </c>
      <c r="R41" s="11">
        <f t="shared" si="47"/>
        <v>-2.4098478105121224E-3</v>
      </c>
      <c r="T41" s="8">
        <v>42331</v>
      </c>
      <c r="U41" s="9">
        <v>12.32</v>
      </c>
      <c r="V41" s="9">
        <v>12.528</v>
      </c>
      <c r="W41" s="10">
        <f t="shared" si="48"/>
        <v>-1.4399999999999968E-2</v>
      </c>
      <c r="X41" s="11">
        <f t="shared" si="49"/>
        <v>-1.6602809706258048E-2</v>
      </c>
      <c r="Z41" s="8">
        <v>42331</v>
      </c>
      <c r="AA41" s="6">
        <v>10688.16</v>
      </c>
      <c r="AB41" s="6">
        <v>10666.59</v>
      </c>
      <c r="AC41" s="22">
        <f t="shared" si="35"/>
        <v>-2.0181209862127902E-3</v>
      </c>
      <c r="AD41" s="7">
        <v>10660</v>
      </c>
      <c r="AE41" s="7"/>
      <c r="AF41" s="24"/>
      <c r="AG41" s="6">
        <v>10570</v>
      </c>
      <c r="AH41" s="6">
        <v>10602.5</v>
      </c>
      <c r="AI41" s="6">
        <v>10600</v>
      </c>
      <c r="AJ41" s="24"/>
      <c r="AK41" s="24"/>
      <c r="AL41" s="24"/>
      <c r="AM41" s="24"/>
      <c r="AN41" s="24"/>
      <c r="AP41" s="8">
        <v>42331</v>
      </c>
      <c r="AQ41" s="6">
        <v>38.049999999999997</v>
      </c>
      <c r="AR41" s="6">
        <v>38.14</v>
      </c>
      <c r="AS41" s="22">
        <f t="shared" si="45"/>
        <v>-1.0917598128411754E-2</v>
      </c>
      <c r="AT41" s="22">
        <f t="shared" si="43"/>
        <v>-2.3597273203985747E-3</v>
      </c>
      <c r="AU41" s="22">
        <f t="shared" si="44"/>
        <v>-8.3398488402397497E-3</v>
      </c>
      <c r="AW41" s="8">
        <v>42331</v>
      </c>
      <c r="AZ41" s="22"/>
      <c r="BA41" s="22"/>
      <c r="BB41" s="22"/>
      <c r="BD41" s="8">
        <v>42331</v>
      </c>
      <c r="BG41" s="22"/>
      <c r="BH41" s="22"/>
      <c r="BI41" s="22"/>
      <c r="BK41" s="8">
        <v>42331</v>
      </c>
      <c r="BN41" s="22"/>
      <c r="BO41" s="22"/>
      <c r="BP41" s="22"/>
    </row>
    <row r="42" spans="2:68" ht="17.25" thickBot="1">
      <c r="B42" s="12">
        <v>42332</v>
      </c>
      <c r="C42" s="26">
        <v>11.38</v>
      </c>
      <c r="D42" s="26">
        <v>12.708</v>
      </c>
      <c r="E42" s="14">
        <f t="shared" si="50"/>
        <v>-1.7543859649122862E-3</v>
      </c>
      <c r="F42" s="27">
        <f t="shared" si="51"/>
        <v>-0.10450110166824045</v>
      </c>
      <c r="H42" s="12">
        <v>42332</v>
      </c>
      <c r="I42" s="26">
        <v>13</v>
      </c>
      <c r="J42" s="26">
        <v>13.074</v>
      </c>
      <c r="K42" s="14">
        <f t="shared" si="42"/>
        <v>-4.5941807044410643E-3</v>
      </c>
      <c r="L42" s="27">
        <f t="shared" si="46"/>
        <v>-5.6600887257151067E-3</v>
      </c>
      <c r="N42" s="12">
        <v>42332</v>
      </c>
      <c r="O42" s="26">
        <v>45.75</v>
      </c>
      <c r="P42" s="26">
        <v>46.05</v>
      </c>
      <c r="Q42" s="14">
        <f t="shared" si="41"/>
        <v>-4.3525571273123065E-3</v>
      </c>
      <c r="R42" s="27">
        <f t="shared" si="47"/>
        <v>-6.5146579804559179E-3</v>
      </c>
      <c r="T42" s="12">
        <v>42332</v>
      </c>
      <c r="U42" s="19">
        <v>12.6</v>
      </c>
      <c r="V42" s="19">
        <v>12.731999999999999</v>
      </c>
      <c r="W42" s="14">
        <f t="shared" si="38"/>
        <v>2.2727272727272707E-2</v>
      </c>
      <c r="X42" s="27">
        <f t="shared" si="49"/>
        <v>-1.0367577756833168E-2</v>
      </c>
      <c r="Z42" s="16">
        <v>42332</v>
      </c>
      <c r="AA42" s="17">
        <v>10666.59</v>
      </c>
      <c r="AB42" s="17">
        <v>10636.36</v>
      </c>
      <c r="AC42" s="20">
        <f t="shared" si="35"/>
        <v>-2.8340828699705556E-3</v>
      </c>
      <c r="AD42" s="18">
        <v>10607</v>
      </c>
      <c r="AE42" s="18"/>
      <c r="AF42" s="25"/>
      <c r="AG42" s="17"/>
      <c r="AH42" s="17"/>
      <c r="AI42" s="17">
        <v>10530</v>
      </c>
      <c r="AJ42" s="25"/>
      <c r="AK42" s="25"/>
      <c r="AL42" s="25"/>
      <c r="AM42" s="25"/>
      <c r="AN42" s="25"/>
      <c r="AP42" s="12">
        <v>42332</v>
      </c>
      <c r="AQ42" s="6">
        <v>38.06</v>
      </c>
      <c r="AR42" s="6">
        <v>37.97</v>
      </c>
      <c r="AS42" s="22">
        <f t="shared" si="45"/>
        <v>2.6281208935619027E-4</v>
      </c>
      <c r="AT42" s="22">
        <f t="shared" si="43"/>
        <v>2.3702923360549022E-3</v>
      </c>
      <c r="AU42" s="22">
        <f t="shared" si="44"/>
        <v>-2.0975353959097331E-3</v>
      </c>
      <c r="AW42" s="12">
        <v>42332</v>
      </c>
      <c r="AX42" s="6">
        <v>43.89</v>
      </c>
      <c r="AY42" s="6">
        <v>44.103499999999997</v>
      </c>
      <c r="AZ42" s="22" t="e">
        <f>AX42/AX41-1</f>
        <v>#DIV/0!</v>
      </c>
      <c r="BA42" s="22">
        <f>+AX42/AY42-1</f>
        <v>-4.8408856439964287E-3</v>
      </c>
      <c r="BB42" s="22" t="e">
        <f>AX42/AY41-1</f>
        <v>#DIV/0!</v>
      </c>
      <c r="BD42" s="12">
        <v>42332</v>
      </c>
      <c r="BG42" s="22"/>
      <c r="BH42" s="22"/>
      <c r="BI42" s="22"/>
      <c r="BK42" s="12">
        <v>42332</v>
      </c>
      <c r="BN42" s="22"/>
      <c r="BO42" s="22"/>
      <c r="BP42" s="22"/>
    </row>
    <row r="43" spans="2:68">
      <c r="B43" s="8">
        <v>42333</v>
      </c>
      <c r="C43" s="9">
        <v>11.5</v>
      </c>
      <c r="D43" s="9">
        <v>12.759</v>
      </c>
      <c r="E43" s="10">
        <f t="shared" si="39"/>
        <v>1.0544815465729274E-2</v>
      </c>
      <c r="F43" s="11">
        <f t="shared" si="51"/>
        <v>-9.8675444784073973E-2</v>
      </c>
      <c r="H43" s="8">
        <v>42333</v>
      </c>
      <c r="I43" s="9">
        <v>13.06</v>
      </c>
      <c r="J43" s="9">
        <v>13.147</v>
      </c>
      <c r="K43" s="10">
        <f>I43/I42-1</f>
        <v>4.6153846153846878E-3</v>
      </c>
      <c r="L43" s="11">
        <f t="shared" si="46"/>
        <v>-6.6174792728378451E-3</v>
      </c>
      <c r="N43" s="8">
        <v>42333</v>
      </c>
      <c r="O43" s="9">
        <v>46.15</v>
      </c>
      <c r="P43" s="9">
        <v>46.453000000000003</v>
      </c>
      <c r="Q43" s="10">
        <f t="shared" si="41"/>
        <v>8.7431693989070691E-3</v>
      </c>
      <c r="R43" s="11">
        <f t="shared" si="47"/>
        <v>-6.5227218909436058E-3</v>
      </c>
      <c r="T43" s="8">
        <v>42333</v>
      </c>
      <c r="U43" s="9">
        <v>12.98</v>
      </c>
      <c r="V43" s="9">
        <v>13.122999999999999</v>
      </c>
      <c r="W43" s="10">
        <f t="shared" si="48"/>
        <v>3.0158730158730274E-2</v>
      </c>
      <c r="X43" s="11">
        <f t="shared" si="49"/>
        <v>-1.0896898575020852E-2</v>
      </c>
      <c r="Z43" s="8">
        <v>42333</v>
      </c>
      <c r="AA43" s="6">
        <v>10636.36</v>
      </c>
      <c r="AB43" s="6">
        <v>10676.33</v>
      </c>
      <c r="AC43" s="22">
        <f t="shared" si="35"/>
        <v>3.7578645326032944E-3</v>
      </c>
      <c r="AD43" s="7">
        <v>10555</v>
      </c>
      <c r="AE43" s="7"/>
      <c r="AF43" s="24"/>
      <c r="AI43" s="6">
        <v>10565</v>
      </c>
      <c r="AJ43" s="24"/>
      <c r="AK43" s="24"/>
      <c r="AL43" s="24"/>
      <c r="AM43" s="24"/>
      <c r="AN43" s="24"/>
      <c r="AP43" s="8">
        <v>42333</v>
      </c>
      <c r="AQ43" s="6">
        <v>37.97</v>
      </c>
      <c r="AS43" s="22">
        <f t="shared" ref="AS43:AS48" si="52">AQ43/AQ42-1</f>
        <v>-2.3646873357856535E-3</v>
      </c>
      <c r="AT43" s="22" t="e">
        <f t="shared" si="43"/>
        <v>#DIV/0!</v>
      </c>
      <c r="AU43" s="22">
        <f t="shared" ref="AU43:AU50" si="53">AQ43/AR42-1</f>
        <v>0</v>
      </c>
      <c r="AW43" s="8">
        <v>42333</v>
      </c>
      <c r="AX43" s="6">
        <v>44.69</v>
      </c>
      <c r="AZ43" s="22">
        <f>AX43/AX42-1</f>
        <v>1.8227386648439259E-2</v>
      </c>
      <c r="BA43" s="22" t="e">
        <f t="shared" ref="BA43:BA49" si="54">+AX43/AY43-1</f>
        <v>#DIV/0!</v>
      </c>
      <c r="BB43" s="22">
        <f t="shared" ref="BB43:BB51" si="55">AX43/AY42-1</f>
        <v>1.3298264310088737E-2</v>
      </c>
      <c r="BD43" s="8">
        <v>42333</v>
      </c>
      <c r="BG43" s="22"/>
      <c r="BH43" s="22"/>
      <c r="BI43" s="22"/>
      <c r="BK43" s="8">
        <v>42333</v>
      </c>
      <c r="BN43" s="22"/>
      <c r="BO43" s="22"/>
      <c r="BP43" s="22"/>
    </row>
    <row r="44" spans="2:68" ht="17.25" thickBot="1">
      <c r="B44" s="12">
        <v>42334</v>
      </c>
      <c r="C44" s="26">
        <v>11.44</v>
      </c>
      <c r="D44" s="26">
        <v>12.695</v>
      </c>
      <c r="E44" s="14">
        <f t="shared" si="50"/>
        <v>-5.2173913043478404E-3</v>
      </c>
      <c r="F44" s="27">
        <f t="shared" si="51"/>
        <v>-9.8857818038597944E-2</v>
      </c>
      <c r="H44" s="12">
        <v>42334</v>
      </c>
      <c r="I44" s="26">
        <v>13</v>
      </c>
      <c r="J44" s="26">
        <v>13.065</v>
      </c>
      <c r="K44" s="14">
        <f t="shared" si="42"/>
        <v>-4.5941807044410643E-3</v>
      </c>
      <c r="L44" s="27">
        <f t="shared" si="46"/>
        <v>-4.9751243781094301E-3</v>
      </c>
      <c r="N44" s="12">
        <v>42334</v>
      </c>
      <c r="O44" s="26">
        <v>45.9</v>
      </c>
      <c r="P44" s="26">
        <v>46.134999999999998</v>
      </c>
      <c r="Q44" s="14">
        <f t="shared" si="41"/>
        <v>-5.4171180931744667E-3</v>
      </c>
      <c r="R44" s="27">
        <f t="shared" si="47"/>
        <v>-5.0937466132003895E-3</v>
      </c>
      <c r="T44" s="12">
        <v>42334</v>
      </c>
      <c r="U44" s="19">
        <v>12.82</v>
      </c>
      <c r="V44" s="19">
        <v>12.808</v>
      </c>
      <c r="W44" s="14">
        <f t="shared" si="38"/>
        <v>-1.2326656394452962E-2</v>
      </c>
      <c r="X44" s="27">
        <f t="shared" si="49"/>
        <v>9.369144284823161E-4</v>
      </c>
      <c r="Z44" s="16">
        <v>42334</v>
      </c>
      <c r="AA44" s="17">
        <v>10676.33</v>
      </c>
      <c r="AB44" s="17">
        <v>10628.97</v>
      </c>
      <c r="AC44" s="20">
        <f t="shared" si="35"/>
        <v>-4.4359812782108765E-3</v>
      </c>
      <c r="AD44" s="18">
        <v>10585</v>
      </c>
      <c r="AE44" s="18"/>
      <c r="AF44" s="25"/>
      <c r="AG44" s="17"/>
      <c r="AH44" s="17"/>
      <c r="AI44" s="17">
        <v>10495</v>
      </c>
      <c r="AJ44" s="25"/>
      <c r="AK44" s="25"/>
      <c r="AL44" s="25"/>
      <c r="AM44" s="25"/>
      <c r="AN44" s="25"/>
      <c r="AP44" s="12">
        <v>42334</v>
      </c>
      <c r="AQ44" s="6">
        <v>37.97</v>
      </c>
      <c r="AS44" s="22">
        <f t="shared" si="52"/>
        <v>0</v>
      </c>
      <c r="AT44" s="22" t="e">
        <f t="shared" si="43"/>
        <v>#DIV/0!</v>
      </c>
      <c r="AU44" s="22" t="e">
        <f t="shared" si="53"/>
        <v>#DIV/0!</v>
      </c>
      <c r="AW44" s="12">
        <v>42334</v>
      </c>
      <c r="AX44" s="6">
        <v>44.69</v>
      </c>
      <c r="AZ44" s="22">
        <f>AX44/AX43-1</f>
        <v>0</v>
      </c>
      <c r="BA44" s="22" t="e">
        <f t="shared" si="54"/>
        <v>#DIV/0!</v>
      </c>
      <c r="BB44" s="22" t="e">
        <f t="shared" si="55"/>
        <v>#DIV/0!</v>
      </c>
      <c r="BD44" s="12">
        <v>42334</v>
      </c>
      <c r="BG44" s="22"/>
      <c r="BH44" s="22"/>
      <c r="BI44" s="22"/>
      <c r="BK44" s="12">
        <v>42334</v>
      </c>
      <c r="BN44" s="22"/>
      <c r="BO44" s="22"/>
      <c r="BP44" s="22"/>
    </row>
    <row r="45" spans="2:68">
      <c r="B45" s="8">
        <v>42335</v>
      </c>
      <c r="C45" s="9">
        <v>11.02</v>
      </c>
      <c r="D45" s="9">
        <v>12.096</v>
      </c>
      <c r="E45" s="10">
        <f t="shared" si="39"/>
        <v>-3.6713286713286664E-2</v>
      </c>
      <c r="F45" s="11">
        <f t="shared" si="51"/>
        <v>-8.8955026455026509E-2</v>
      </c>
      <c r="H45" s="8">
        <v>42335</v>
      </c>
      <c r="I45" s="9">
        <v>12.42</v>
      </c>
      <c r="J45" s="9">
        <v>12.41</v>
      </c>
      <c r="K45" s="10">
        <f>I45/I44-1</f>
        <v>-4.4615384615384612E-2</v>
      </c>
      <c r="L45" s="11">
        <f t="shared" si="46"/>
        <v>8.058017727639033E-4</v>
      </c>
      <c r="N45" s="8">
        <v>42335</v>
      </c>
      <c r="O45" s="9">
        <v>43.55</v>
      </c>
      <c r="P45" s="9">
        <v>43.555999999999997</v>
      </c>
      <c r="Q45" s="10">
        <f t="shared" si="41"/>
        <v>-5.1198257080610099E-2</v>
      </c>
      <c r="R45" s="11">
        <f t="shared" si="47"/>
        <v>-1.3775369639090762E-4</v>
      </c>
      <c r="T45" s="8">
        <v>42335</v>
      </c>
      <c r="U45" s="9">
        <v>12.1</v>
      </c>
      <c r="V45" s="9">
        <v>11.937200000000001</v>
      </c>
      <c r="W45" s="10">
        <f>U45/U44-1</f>
        <v>-5.616224648985968E-2</v>
      </c>
      <c r="X45" s="11">
        <f t="shared" ref="X45:X53" si="56">+U45/V45-1</f>
        <v>1.3638039071138808E-2</v>
      </c>
      <c r="Z45" s="8">
        <v>42335</v>
      </c>
      <c r="AA45" s="6">
        <v>10628.97</v>
      </c>
      <c r="AB45" s="6">
        <v>10124.9</v>
      </c>
      <c r="AC45" s="22">
        <f>AB45/AA45-1</f>
        <v>-4.7424162454122953E-2</v>
      </c>
      <c r="AD45" s="7">
        <v>10512</v>
      </c>
      <c r="AE45" s="7">
        <v>10485</v>
      </c>
      <c r="AF45" s="24">
        <f t="shared" ref="AF45:AF53" si="57">AE45/AD45-1</f>
        <v>-2.5684931506849695E-3</v>
      </c>
      <c r="AG45" s="6">
        <v>10050</v>
      </c>
      <c r="AH45" s="6">
        <v>10015</v>
      </c>
      <c r="AI45" s="6">
        <v>9992</v>
      </c>
      <c r="AJ45" s="24">
        <f t="shared" ref="AJ45:AJ53" si="58">AG45/AB45-1</f>
        <v>-7.3976039269523231E-3</v>
      </c>
      <c r="AK45" s="24" t="e">
        <f t="shared" ref="AK45:AK53" si="59">AH45/AH44-1</f>
        <v>#DIV/0!</v>
      </c>
      <c r="AL45" s="24">
        <f t="shared" ref="AL45:AL53" si="60">AH45/AI44-1</f>
        <v>-4.5736064792758491E-2</v>
      </c>
      <c r="AM45" s="24">
        <f t="shared" ref="AM45:AM51" si="61">AI45/AH45-1</f>
        <v>-2.2965551672491369E-3</v>
      </c>
      <c r="AN45" s="24" t="e">
        <f t="shared" ref="AN45:AN56" si="62">LN(AD45/AG44)</f>
        <v>#DIV/0!</v>
      </c>
      <c r="AP45" s="8">
        <v>42335</v>
      </c>
      <c r="AQ45" s="6">
        <v>36.93</v>
      </c>
      <c r="AR45" s="6">
        <v>36.909999999999997</v>
      </c>
      <c r="AS45" s="22">
        <f t="shared" si="52"/>
        <v>-2.7390044772188538E-2</v>
      </c>
      <c r="AT45" s="22">
        <f t="shared" si="43"/>
        <v>5.4185857491195755E-4</v>
      </c>
      <c r="AU45" s="22" t="e">
        <f t="shared" si="53"/>
        <v>#DIV/0!</v>
      </c>
      <c r="AW45" s="8">
        <v>42335</v>
      </c>
      <c r="AX45" s="6">
        <v>40.549999999999997</v>
      </c>
      <c r="AY45" s="6">
        <v>41.057600000000001</v>
      </c>
      <c r="AZ45" s="22">
        <f>AX45/AX44-1</f>
        <v>-9.2638174088162883E-2</v>
      </c>
      <c r="BA45" s="22">
        <f t="shared" si="54"/>
        <v>-1.2363119130197608E-2</v>
      </c>
      <c r="BB45" s="22" t="e">
        <f t="shared" si="55"/>
        <v>#DIV/0!</v>
      </c>
      <c r="BD45" s="8">
        <v>42335</v>
      </c>
      <c r="BG45" s="22"/>
      <c r="BH45" s="22"/>
      <c r="BI45" s="22"/>
      <c r="BK45" s="8">
        <v>42335</v>
      </c>
      <c r="BN45" s="22"/>
      <c r="BO45" s="22"/>
      <c r="BP45" s="22"/>
    </row>
    <row r="46" spans="2:68" ht="17.25" thickBot="1">
      <c r="B46" s="12">
        <v>42338</v>
      </c>
      <c r="C46" s="26">
        <v>10.92</v>
      </c>
      <c r="D46" s="26">
        <v>12.096</v>
      </c>
      <c r="E46" s="14">
        <f>C46/C45-1</f>
        <v>-9.0744101633393193E-3</v>
      </c>
      <c r="F46" s="27">
        <f>+C46/D46-1</f>
        <v>-9.722222222222221E-2</v>
      </c>
      <c r="H46" s="12">
        <v>42338</v>
      </c>
      <c r="I46" s="26">
        <v>12.36</v>
      </c>
      <c r="J46" s="26">
        <v>12.477</v>
      </c>
      <c r="K46" s="14">
        <f t="shared" si="42"/>
        <v>-4.8309178743961567E-3</v>
      </c>
      <c r="L46" s="27">
        <f t="shared" si="46"/>
        <v>-9.3772541476316862E-3</v>
      </c>
      <c r="N46" s="12">
        <v>42338</v>
      </c>
      <c r="O46" s="26">
        <v>43.5</v>
      </c>
      <c r="P46" s="26">
        <v>43.747</v>
      </c>
      <c r="Q46" s="14">
        <f t="shared" si="41"/>
        <v>-1.1481056257175437E-3</v>
      </c>
      <c r="R46" s="27">
        <f t="shared" si="47"/>
        <v>-5.6461014469563198E-3</v>
      </c>
      <c r="T46" s="12">
        <v>42338</v>
      </c>
      <c r="U46" s="19">
        <v>11.8</v>
      </c>
      <c r="V46" s="19">
        <v>12.086</v>
      </c>
      <c r="W46" s="14">
        <f t="shared" si="38"/>
        <v>-2.4793388429751984E-2</v>
      </c>
      <c r="X46" s="27">
        <f t="shared" si="56"/>
        <v>-2.3663743173920171E-2</v>
      </c>
      <c r="Z46" s="16">
        <v>42338</v>
      </c>
      <c r="AA46" s="17">
        <v>10124.9</v>
      </c>
      <c r="AB46" s="17">
        <v>10148.1</v>
      </c>
      <c r="AC46" s="20">
        <f>AB46/AA46-1</f>
        <v>2.291380655611519E-3</v>
      </c>
      <c r="AD46" s="18">
        <v>10022</v>
      </c>
      <c r="AE46" s="18">
        <v>10012</v>
      </c>
      <c r="AF46" s="25">
        <f t="shared" si="57"/>
        <v>-9.9780482937539272E-4</v>
      </c>
      <c r="AG46" s="17">
        <v>10027</v>
      </c>
      <c r="AH46" s="17">
        <v>9950</v>
      </c>
      <c r="AI46" s="17">
        <v>10007</v>
      </c>
      <c r="AJ46" s="25">
        <f t="shared" si="58"/>
        <v>-1.193326829652841E-2</v>
      </c>
      <c r="AK46" s="25">
        <f t="shared" si="59"/>
        <v>-6.4902646030953193E-3</v>
      </c>
      <c r="AL46" s="25">
        <f t="shared" si="60"/>
        <v>-4.2033626901520904E-3</v>
      </c>
      <c r="AM46" s="25">
        <f t="shared" si="61"/>
        <v>5.7286432160803535E-3</v>
      </c>
      <c r="AN46" s="25">
        <f t="shared" si="62"/>
        <v>-2.789957967551888E-3</v>
      </c>
      <c r="AP46" s="12">
        <v>42338</v>
      </c>
      <c r="AQ46" s="6">
        <v>37.450000000000003</v>
      </c>
      <c r="AR46" s="6">
        <v>36.729999999999997</v>
      </c>
      <c r="AS46" s="22">
        <f t="shared" si="52"/>
        <v>1.4080693203357697E-2</v>
      </c>
      <c r="AT46" s="22">
        <f t="shared" si="43"/>
        <v>1.9602504764497874E-2</v>
      </c>
      <c r="AU46" s="22">
        <f t="shared" si="53"/>
        <v>1.4630181522622854E-2</v>
      </c>
      <c r="AW46" s="12">
        <v>42338</v>
      </c>
      <c r="AX46" s="6">
        <v>41.65</v>
      </c>
      <c r="AY46" s="6">
        <v>41.527500000000003</v>
      </c>
      <c r="AZ46" s="22">
        <f t="shared" ref="AZ46:AZ53" si="63">AX46/AX45-1</f>
        <v>2.7127003699136898E-2</v>
      </c>
      <c r="BA46" s="22">
        <f t="shared" si="54"/>
        <v>2.9498525073745618E-3</v>
      </c>
      <c r="BB46" s="22">
        <f t="shared" si="55"/>
        <v>1.4428510190561461E-2</v>
      </c>
      <c r="BD46" s="12">
        <v>42338</v>
      </c>
      <c r="BG46" s="22"/>
      <c r="BH46" s="22"/>
      <c r="BI46" s="22"/>
      <c r="BK46" s="12">
        <v>42338</v>
      </c>
      <c r="BN46" s="22"/>
      <c r="BO46" s="22"/>
      <c r="BP46" s="22"/>
    </row>
    <row r="47" spans="2:68">
      <c r="B47" s="8">
        <v>42339</v>
      </c>
      <c r="C47" s="9">
        <v>11.01</v>
      </c>
      <c r="D47" s="9">
        <v>12.167999999999999</v>
      </c>
      <c r="E47" s="10">
        <f t="shared" si="39"/>
        <v>8.2417582417582125E-3</v>
      </c>
      <c r="F47" s="11">
        <f t="shared" si="51"/>
        <v>-9.5167652859960539E-2</v>
      </c>
      <c r="H47" s="8">
        <v>42339</v>
      </c>
      <c r="I47" s="9">
        <v>12.48</v>
      </c>
      <c r="J47" s="9">
        <v>12.557</v>
      </c>
      <c r="K47" s="10">
        <f>I47/I46-1</f>
        <v>9.7087378640776656E-3</v>
      </c>
      <c r="L47" s="11">
        <f t="shared" si="46"/>
        <v>-6.1320379071434505E-3</v>
      </c>
      <c r="N47" s="8">
        <v>42339</v>
      </c>
      <c r="O47" s="9">
        <v>43.9</v>
      </c>
      <c r="P47" s="9">
        <v>43.994</v>
      </c>
      <c r="Q47" s="10">
        <f t="shared" si="41"/>
        <v>9.1954022988505191E-3</v>
      </c>
      <c r="R47" s="11">
        <f t="shared" si="47"/>
        <v>-2.1366549984088712E-3</v>
      </c>
      <c r="T47" s="8">
        <v>42339</v>
      </c>
      <c r="U47" s="9">
        <v>11.96</v>
      </c>
      <c r="V47" s="9">
        <v>11.98</v>
      </c>
      <c r="W47" s="10">
        <f>U47/U46-1</f>
        <v>1.3559322033898313E-2</v>
      </c>
      <c r="X47" s="11">
        <f t="shared" si="56"/>
        <v>-1.6694490818029983E-3</v>
      </c>
      <c r="Z47" s="8">
        <v>42339</v>
      </c>
      <c r="AA47" s="6">
        <v>10148.1</v>
      </c>
      <c r="AB47" s="6">
        <v>10209.19</v>
      </c>
      <c r="AC47" s="22">
        <f>AB47/AA47-1</f>
        <v>6.0198460795617414E-3</v>
      </c>
      <c r="AD47" s="7">
        <v>10012.5</v>
      </c>
      <c r="AE47" s="7">
        <v>10017</v>
      </c>
      <c r="AF47" s="24">
        <f t="shared" si="57"/>
        <v>4.4943820224729869E-4</v>
      </c>
      <c r="AG47" s="6">
        <v>10092</v>
      </c>
      <c r="AH47" s="6">
        <v>10097</v>
      </c>
      <c r="AI47" s="6">
        <v>10120</v>
      </c>
      <c r="AJ47" s="24">
        <f t="shared" si="58"/>
        <v>-1.1478873446375326E-2</v>
      </c>
      <c r="AK47" s="24">
        <f t="shared" si="59"/>
        <v>1.4773869346733637E-2</v>
      </c>
      <c r="AL47" s="24">
        <f t="shared" si="60"/>
        <v>8.9937044069150485E-3</v>
      </c>
      <c r="AM47" s="24">
        <f t="shared" si="61"/>
        <v>2.277904328018332E-3</v>
      </c>
      <c r="AN47" s="24">
        <f t="shared" si="62"/>
        <v>-1.447142147310634E-3</v>
      </c>
      <c r="AP47" s="8">
        <v>42339</v>
      </c>
      <c r="AQ47" s="6">
        <v>37.630000000000003</v>
      </c>
      <c r="AR47" s="6">
        <v>37.42</v>
      </c>
      <c r="AS47" s="22">
        <f t="shared" si="52"/>
        <v>4.8064085447263594E-3</v>
      </c>
      <c r="AT47" s="22">
        <f t="shared" si="43"/>
        <v>5.6119722073757483E-3</v>
      </c>
      <c r="AU47" s="22">
        <f t="shared" si="53"/>
        <v>2.4503130955622288E-2</v>
      </c>
      <c r="AW47" s="8">
        <v>42339</v>
      </c>
      <c r="AX47" s="6">
        <v>41.31</v>
      </c>
      <c r="AY47" s="6">
        <v>41.5242</v>
      </c>
      <c r="AZ47" s="22">
        <f t="shared" si="63"/>
        <v>-8.1632653061223248E-3</v>
      </c>
      <c r="BA47" s="22">
        <f t="shared" si="54"/>
        <v>-5.1584377302873463E-3</v>
      </c>
      <c r="BB47" s="22">
        <f t="shared" si="55"/>
        <v>-5.2374932273794306E-3</v>
      </c>
      <c r="BD47" s="8">
        <v>42339</v>
      </c>
      <c r="BG47" s="22"/>
      <c r="BH47" s="22"/>
      <c r="BI47" s="22"/>
      <c r="BK47" s="8">
        <v>42339</v>
      </c>
      <c r="BN47" s="22"/>
      <c r="BO47" s="22"/>
      <c r="BP47" s="22"/>
    </row>
    <row r="48" spans="2:68" ht="17.25" thickBot="1">
      <c r="B48" s="12">
        <v>42340</v>
      </c>
      <c r="C48" s="26">
        <v>11.44</v>
      </c>
      <c r="D48" s="26">
        <v>12.782999999999999</v>
      </c>
      <c r="E48" s="14">
        <f>C48/C47-1</f>
        <v>3.9055404178020003E-2</v>
      </c>
      <c r="F48" s="27">
        <f t="shared" si="51"/>
        <v>-0.10506140968473754</v>
      </c>
      <c r="H48" s="12">
        <v>42340</v>
      </c>
      <c r="I48" s="26">
        <v>13.08</v>
      </c>
      <c r="J48" s="26">
        <v>13.19</v>
      </c>
      <c r="K48" s="14">
        <f t="shared" si="42"/>
        <v>4.8076923076923128E-2</v>
      </c>
      <c r="L48" s="27">
        <f t="shared" si="46"/>
        <v>-8.3396512509475995E-3</v>
      </c>
      <c r="N48" s="12">
        <v>42340</v>
      </c>
      <c r="O48" s="26">
        <v>45.2</v>
      </c>
      <c r="P48" s="26">
        <v>45.585999999999999</v>
      </c>
      <c r="Q48" s="14">
        <f t="shared" si="41"/>
        <v>2.9612756264236983E-2</v>
      </c>
      <c r="R48" s="27">
        <f t="shared" si="47"/>
        <v>-8.4675119554248335E-3</v>
      </c>
      <c r="T48" s="12">
        <v>42340</v>
      </c>
      <c r="U48" s="19">
        <v>11.86</v>
      </c>
      <c r="V48" s="19">
        <v>11.794</v>
      </c>
      <c r="W48" s="14">
        <f t="shared" si="38"/>
        <v>-8.3612040133780319E-3</v>
      </c>
      <c r="X48" s="27">
        <f t="shared" si="56"/>
        <v>5.5960657961675597E-3</v>
      </c>
      <c r="Z48" s="16">
        <v>42340</v>
      </c>
      <c r="AA48" s="17">
        <v>10209.19</v>
      </c>
      <c r="AB48" s="17">
        <v>10724.75</v>
      </c>
      <c r="AC48" s="20">
        <f>AB48/AA48-1</f>
        <v>5.0499598890803243E-2</v>
      </c>
      <c r="AD48" s="18">
        <v>10100</v>
      </c>
      <c r="AE48" s="18">
        <v>10127</v>
      </c>
      <c r="AF48" s="25">
        <f t="shared" si="57"/>
        <v>2.6732673267326756E-3</v>
      </c>
      <c r="AG48" s="17">
        <v>10562</v>
      </c>
      <c r="AH48" s="17">
        <v>10580</v>
      </c>
      <c r="AI48" s="17">
        <v>10595</v>
      </c>
      <c r="AJ48" s="25">
        <f t="shared" si="58"/>
        <v>-1.5175178908599318E-2</v>
      </c>
      <c r="AK48" s="25">
        <f t="shared" si="59"/>
        <v>4.7835990888382751E-2</v>
      </c>
      <c r="AL48" s="25">
        <f t="shared" si="60"/>
        <v>4.5454545454545414E-2</v>
      </c>
      <c r="AM48" s="25">
        <f t="shared" si="61"/>
        <v>1.4177693761814325E-3</v>
      </c>
      <c r="AN48" s="25">
        <f t="shared" si="62"/>
        <v>7.923930684024075E-4</v>
      </c>
      <c r="AP48" s="12">
        <v>42340</v>
      </c>
      <c r="AQ48" s="6">
        <v>37.31</v>
      </c>
      <c r="AR48" s="6">
        <v>37.69</v>
      </c>
      <c r="AS48" s="22">
        <f t="shared" si="52"/>
        <v>-8.5038533085304291E-3</v>
      </c>
      <c r="AT48" s="22">
        <f t="shared" si="43"/>
        <v>-1.0082249933669241E-2</v>
      </c>
      <c r="AU48" s="22">
        <f t="shared" si="53"/>
        <v>-2.9396044895777518E-3</v>
      </c>
      <c r="AW48" s="12">
        <v>42340</v>
      </c>
      <c r="AX48" s="6">
        <v>41.12</v>
      </c>
      <c r="AY48" s="6">
        <v>41.331400000000002</v>
      </c>
      <c r="AZ48" s="22">
        <f t="shared" si="63"/>
        <v>-4.5993706124426437E-3</v>
      </c>
      <c r="BA48" s="22">
        <f t="shared" si="54"/>
        <v>-5.1147553675898738E-3</v>
      </c>
      <c r="BB48" s="22">
        <f t="shared" si="55"/>
        <v>-9.734082775827213E-3</v>
      </c>
      <c r="BD48" s="12">
        <v>42340</v>
      </c>
      <c r="BG48" s="22"/>
      <c r="BH48" s="22"/>
      <c r="BI48" s="22"/>
      <c r="BK48" s="12">
        <v>42340</v>
      </c>
      <c r="BN48" s="22"/>
      <c r="BO48" s="22"/>
      <c r="BP48" s="22"/>
    </row>
    <row r="49" spans="2:68">
      <c r="B49" s="8">
        <v>42341</v>
      </c>
      <c r="C49" s="9">
        <v>11.4</v>
      </c>
      <c r="D49" s="9">
        <v>12.84</v>
      </c>
      <c r="E49" s="10">
        <f t="shared" si="39"/>
        <v>-3.4965034965034336E-3</v>
      </c>
      <c r="F49" s="11">
        <f t="shared" si="51"/>
        <v>-0.11214953271028039</v>
      </c>
      <c r="H49" s="8">
        <v>42341</v>
      </c>
      <c r="I49" s="9">
        <v>13.18</v>
      </c>
      <c r="J49" s="9">
        <v>13.244999999999999</v>
      </c>
      <c r="K49" s="10">
        <f>I49/I48-1</f>
        <v>7.6452599388379117E-3</v>
      </c>
      <c r="L49" s="11">
        <f t="shared" si="46"/>
        <v>-4.9075122687806116E-3</v>
      </c>
      <c r="N49" s="8">
        <v>42341</v>
      </c>
      <c r="O49" s="9">
        <v>45.6</v>
      </c>
      <c r="P49" s="9">
        <v>45.86</v>
      </c>
      <c r="Q49" s="10">
        <f t="shared" si="41"/>
        <v>8.8495575221239076E-3</v>
      </c>
      <c r="R49" s="11">
        <f t="shared" si="47"/>
        <v>-5.6694286960313756E-3</v>
      </c>
      <c r="T49" s="8">
        <v>42341</v>
      </c>
      <c r="U49" s="9">
        <v>12.1</v>
      </c>
      <c r="V49" s="9">
        <v>12.21</v>
      </c>
      <c r="W49" s="10">
        <f>U49/U48-1</f>
        <v>2.0236087689713411E-2</v>
      </c>
      <c r="X49" s="11">
        <f t="shared" si="56"/>
        <v>-9.009009009009139E-3</v>
      </c>
      <c r="Z49" s="8">
        <v>42341</v>
      </c>
      <c r="AA49" s="6">
        <v>10724.75</v>
      </c>
      <c r="AB49" s="6">
        <v>10778.29</v>
      </c>
      <c r="AC49" s="22">
        <f t="shared" ref="AC49:AC59" si="64">AB49/AA49-1</f>
        <v>4.992190960162235E-3</v>
      </c>
      <c r="AD49" s="7">
        <v>10525</v>
      </c>
      <c r="AE49" s="7">
        <v>10520</v>
      </c>
      <c r="AF49" s="24">
        <f t="shared" si="57"/>
        <v>-4.7505938242276002E-4</v>
      </c>
      <c r="AG49" s="6">
        <v>10600</v>
      </c>
      <c r="AH49" s="6">
        <v>10592</v>
      </c>
      <c r="AI49" s="6">
        <v>10525</v>
      </c>
      <c r="AJ49" s="24">
        <f t="shared" si="58"/>
        <v>-1.6541584982404545E-2</v>
      </c>
      <c r="AK49" s="24">
        <f t="shared" si="59"/>
        <v>1.1342155009452792E-3</v>
      </c>
      <c r="AL49" s="24">
        <f t="shared" si="60"/>
        <v>-2.8315243039167548E-4</v>
      </c>
      <c r="AM49" s="24">
        <f t="shared" si="61"/>
        <v>-6.3255287009063021E-3</v>
      </c>
      <c r="AN49" s="24">
        <f t="shared" si="62"/>
        <v>-3.5092747162963544E-3</v>
      </c>
      <c r="AP49" s="8">
        <v>42341</v>
      </c>
      <c r="AQ49" s="6">
        <v>37.04</v>
      </c>
      <c r="AR49" s="6">
        <v>37.06</v>
      </c>
      <c r="AS49" s="22">
        <f>AQ49/AQ48-1</f>
        <v>-7.2366657732512163E-3</v>
      </c>
      <c r="AT49" s="22">
        <f t="shared" si="43"/>
        <v>-5.3966540744743163E-4</v>
      </c>
      <c r="AU49" s="22">
        <f t="shared" si="53"/>
        <v>-1.7245953833908145E-2</v>
      </c>
      <c r="AW49" s="8">
        <v>42341</v>
      </c>
      <c r="AX49" s="6">
        <v>42.33</v>
      </c>
      <c r="AY49" s="6">
        <v>42.396299999999997</v>
      </c>
      <c r="AZ49" s="22">
        <f t="shared" si="63"/>
        <v>2.9426070038910623E-2</v>
      </c>
      <c r="BA49" s="22">
        <f t="shared" si="54"/>
        <v>-1.5638157103331496E-3</v>
      </c>
      <c r="BB49" s="22">
        <f t="shared" si="55"/>
        <v>2.4160807521641958E-2</v>
      </c>
      <c r="BD49" s="8">
        <v>42341</v>
      </c>
      <c r="BG49" s="22"/>
      <c r="BH49" s="22"/>
      <c r="BI49" s="22"/>
      <c r="BK49" s="8">
        <v>42341</v>
      </c>
      <c r="BN49" s="22"/>
      <c r="BO49" s="22"/>
      <c r="BP49" s="22"/>
    </row>
    <row r="50" spans="2:68" ht="17.25" thickBot="1">
      <c r="B50" s="12">
        <v>42342</v>
      </c>
      <c r="C50" s="26">
        <v>11.16</v>
      </c>
      <c r="D50" s="26">
        <v>12.551</v>
      </c>
      <c r="E50" s="14">
        <f>C50/C49-1</f>
        <v>-2.1052631578947434E-2</v>
      </c>
      <c r="F50" s="27">
        <f t="shared" si="51"/>
        <v>-0.11082782248426415</v>
      </c>
      <c r="H50" s="12">
        <v>42342</v>
      </c>
      <c r="I50" s="26">
        <v>12.92</v>
      </c>
      <c r="J50" s="26">
        <v>12.955</v>
      </c>
      <c r="K50" s="14">
        <f t="shared" si="42"/>
        <v>-1.9726858877086473E-2</v>
      </c>
      <c r="L50" s="27">
        <f t="shared" si="46"/>
        <v>-2.7016595908915253E-3</v>
      </c>
      <c r="N50" s="12">
        <v>42342</v>
      </c>
      <c r="O50" s="26">
        <v>44.85</v>
      </c>
      <c r="P50" s="26">
        <v>45.119</v>
      </c>
      <c r="Q50" s="14">
        <f t="shared" si="41"/>
        <v>-1.6447368421052655E-2</v>
      </c>
      <c r="R50" s="27">
        <f t="shared" si="47"/>
        <v>-5.9620115694053455E-3</v>
      </c>
      <c r="T50" s="12">
        <v>42342</v>
      </c>
      <c r="U50" s="19">
        <v>12.06</v>
      </c>
      <c r="V50" s="19">
        <v>12.167999999999999</v>
      </c>
      <c r="W50" s="14">
        <f t="shared" si="38"/>
        <v>-3.3057851239668423E-3</v>
      </c>
      <c r="X50" s="27">
        <f t="shared" si="56"/>
        <v>-8.8757396449703485E-3</v>
      </c>
      <c r="Z50" s="16">
        <v>42342</v>
      </c>
      <c r="AA50" s="17">
        <v>10778.29</v>
      </c>
      <c r="AB50" s="17">
        <v>10514.53</v>
      </c>
      <c r="AC50" s="20">
        <f t="shared" si="64"/>
        <v>-2.4471414296701965E-2</v>
      </c>
      <c r="AD50" s="18">
        <v>10500</v>
      </c>
      <c r="AE50" s="18">
        <v>10477</v>
      </c>
      <c r="AF50" s="25">
        <f t="shared" si="57"/>
        <v>-2.1904761904761871E-3</v>
      </c>
      <c r="AG50" s="17">
        <v>10300</v>
      </c>
      <c r="AH50" s="17">
        <v>10305</v>
      </c>
      <c r="AI50" s="17">
        <v>10370</v>
      </c>
      <c r="AJ50" s="25">
        <f t="shared" si="58"/>
        <v>-2.0403194436651062E-2</v>
      </c>
      <c r="AK50" s="25">
        <f t="shared" si="59"/>
        <v>-2.709592145015105E-2</v>
      </c>
      <c r="AL50" s="25">
        <f t="shared" si="60"/>
        <v>-2.0902612826603328E-2</v>
      </c>
      <c r="AM50" s="25">
        <f t="shared" si="61"/>
        <v>6.3076176613294788E-3</v>
      </c>
      <c r="AN50" s="25">
        <f t="shared" si="62"/>
        <v>-9.47874395454377E-3</v>
      </c>
      <c r="AP50" s="12">
        <v>42342</v>
      </c>
      <c r="AQ50" s="6">
        <v>37.36</v>
      </c>
      <c r="AR50" s="6">
        <v>37.06</v>
      </c>
      <c r="AS50" s="22">
        <f>AQ50/AQ49-1</f>
        <v>8.6393088552916275E-3</v>
      </c>
      <c r="AT50" s="22">
        <f t="shared" si="43"/>
        <v>8.0949811117105863E-3</v>
      </c>
      <c r="AU50" s="22">
        <f t="shared" si="53"/>
        <v>8.0949811117105863E-3</v>
      </c>
      <c r="AW50" s="12">
        <v>42342</v>
      </c>
      <c r="AX50" s="6">
        <v>42.17</v>
      </c>
      <c r="AY50" s="6">
        <v>42.396299999999997</v>
      </c>
      <c r="AZ50" s="22">
        <f t="shared" si="63"/>
        <v>-3.7798251830851726E-3</v>
      </c>
      <c r="BA50" s="22">
        <f>+AX50/AY50-1</f>
        <v>-5.3377299434147485E-3</v>
      </c>
      <c r="BB50" s="22">
        <f t="shared" si="55"/>
        <v>-5.3377299434147485E-3</v>
      </c>
      <c r="BD50" s="12">
        <v>42342</v>
      </c>
      <c r="BG50" s="22"/>
      <c r="BH50" s="22"/>
      <c r="BI50" s="22"/>
      <c r="BK50" s="12">
        <v>42342</v>
      </c>
      <c r="BN50" s="22"/>
      <c r="BO50" s="22"/>
      <c r="BP50" s="22"/>
    </row>
    <row r="51" spans="2:68">
      <c r="B51" s="8">
        <v>42345</v>
      </c>
      <c r="C51" s="9">
        <v>11.1</v>
      </c>
      <c r="D51" s="9">
        <v>12.5</v>
      </c>
      <c r="E51" s="10">
        <f t="shared" si="39"/>
        <v>-5.3763440860215006E-3</v>
      </c>
      <c r="F51" s="11">
        <f t="shared" si="51"/>
        <v>-0.11199999999999999</v>
      </c>
      <c r="H51" s="8">
        <v>42345</v>
      </c>
      <c r="I51" s="9">
        <v>12.76</v>
      </c>
      <c r="J51" s="9">
        <v>12.868</v>
      </c>
      <c r="K51" s="10">
        <f>I51/I50-1</f>
        <v>-1.2383900928792602E-2</v>
      </c>
      <c r="L51" s="11">
        <f t="shared" si="46"/>
        <v>-8.392912651538742E-3</v>
      </c>
      <c r="N51" s="8">
        <v>42345</v>
      </c>
      <c r="O51" s="9">
        <v>44.7</v>
      </c>
      <c r="P51" s="9">
        <v>45.052</v>
      </c>
      <c r="Q51" s="10">
        <f t="shared" si="41"/>
        <v>-3.3444816053511683E-3</v>
      </c>
      <c r="R51" s="11">
        <f t="shared" si="47"/>
        <v>-7.8131936429014504E-3</v>
      </c>
      <c r="T51" s="8">
        <v>42345</v>
      </c>
      <c r="U51" s="9">
        <v>12.08</v>
      </c>
      <c r="V51" s="9">
        <v>12.313000000000001</v>
      </c>
      <c r="W51" s="10">
        <f>U51/U50-1</f>
        <v>1.6583747927030323E-3</v>
      </c>
      <c r="X51" s="11">
        <f t="shared" si="56"/>
        <v>-1.892308941768861E-2</v>
      </c>
      <c r="Z51" s="8">
        <v>42345</v>
      </c>
      <c r="AA51" s="6">
        <v>10514.53</v>
      </c>
      <c r="AB51" s="6">
        <v>10496.05</v>
      </c>
      <c r="AC51" s="22">
        <f t="shared" si="64"/>
        <v>-1.7575678608555689E-3</v>
      </c>
      <c r="AD51" s="7">
        <v>10367.5</v>
      </c>
      <c r="AE51" s="7">
        <v>10372.5</v>
      </c>
      <c r="AF51" s="24">
        <f t="shared" si="57"/>
        <v>4.8227634434527822E-4</v>
      </c>
      <c r="AG51" s="6">
        <v>10325</v>
      </c>
      <c r="AH51" s="6">
        <v>10307</v>
      </c>
      <c r="AI51" s="6">
        <v>10262.5</v>
      </c>
      <c r="AJ51" s="24">
        <f t="shared" si="58"/>
        <v>-1.6296606818755555E-2</v>
      </c>
      <c r="AK51" s="24">
        <f t="shared" si="59"/>
        <v>1.9408054342551218E-4</v>
      </c>
      <c r="AL51" s="24">
        <f t="shared" si="60"/>
        <v>-6.0752169720347249E-3</v>
      </c>
      <c r="AM51" s="24">
        <f t="shared" si="61"/>
        <v>-4.3174541573687275E-3</v>
      </c>
      <c r="AN51" s="24">
        <f t="shared" si="62"/>
        <v>6.5320179028091974E-3</v>
      </c>
      <c r="AP51" s="8">
        <v>42345</v>
      </c>
      <c r="AQ51" s="6">
        <v>36.799999999999997</v>
      </c>
      <c r="AR51" s="6">
        <v>36.869999999999997</v>
      </c>
      <c r="AS51" s="22">
        <f>AQ51/AQ50-1</f>
        <v>-1.4989293361884481E-2</v>
      </c>
      <c r="AT51" s="22">
        <f t="shared" si="43"/>
        <v>-1.8985625169514186E-3</v>
      </c>
      <c r="AU51" s="22"/>
      <c r="AW51" s="8">
        <v>42345</v>
      </c>
      <c r="AX51" s="6">
        <v>41.86</v>
      </c>
      <c r="AY51" s="6">
        <v>42.474600000000002</v>
      </c>
      <c r="AZ51" s="22">
        <f t="shared" si="63"/>
        <v>-7.3511975337918756E-3</v>
      </c>
      <c r="BA51" s="22">
        <f>+AX51/AY51-1</f>
        <v>-1.4469824318533941E-2</v>
      </c>
      <c r="BB51" s="22">
        <f t="shared" si="55"/>
        <v>-1.2649688770010492E-2</v>
      </c>
      <c r="BD51" s="8">
        <v>42345</v>
      </c>
      <c r="BE51" s="6">
        <v>45.7</v>
      </c>
      <c r="BF51" s="6">
        <v>45.800899999999999</v>
      </c>
      <c r="BG51" s="22" t="e">
        <f>BE51/BE50-1</f>
        <v>#DIV/0!</v>
      </c>
      <c r="BH51" s="22">
        <f>+BE51/BF51-1</f>
        <v>-2.2030134779009725E-3</v>
      </c>
      <c r="BI51" s="22" t="e">
        <f>BE51/BF50-1</f>
        <v>#DIV/0!</v>
      </c>
      <c r="BK51" s="8">
        <v>42345</v>
      </c>
      <c r="BL51" s="6">
        <v>36.270000000000003</v>
      </c>
      <c r="BM51" s="6">
        <v>36.613900000000001</v>
      </c>
      <c r="BN51" s="22" t="e">
        <f>BL51/BL50-1</f>
        <v>#DIV/0!</v>
      </c>
      <c r="BO51" s="22">
        <f>+BL51/BM51-1</f>
        <v>-9.3926077254812279E-3</v>
      </c>
      <c r="BP51" s="22" t="e">
        <f>BL51/BM50-1</f>
        <v>#DIV/0!</v>
      </c>
    </row>
    <row r="52" spans="2:68" ht="17.25" thickBot="1">
      <c r="B52" s="12">
        <v>42346</v>
      </c>
      <c r="C52" s="26">
        <v>10.92</v>
      </c>
      <c r="D52" s="26">
        <v>12.316000000000001</v>
      </c>
      <c r="E52" s="14">
        <f>C52/C51-1</f>
        <v>-1.6216216216216162E-2</v>
      </c>
      <c r="F52" s="27">
        <f t="shared" si="51"/>
        <v>-0.1133484897694057</v>
      </c>
      <c r="H52" s="12">
        <v>42346</v>
      </c>
      <c r="I52" s="26">
        <v>12.6</v>
      </c>
      <c r="J52" s="26">
        <v>12.651</v>
      </c>
      <c r="K52" s="14">
        <f t="shared" si="42"/>
        <v>-1.2539184952978122E-2</v>
      </c>
      <c r="L52" s="27">
        <f t="shared" si="46"/>
        <v>-4.0313018733697525E-3</v>
      </c>
      <c r="N52" s="12">
        <v>42346</v>
      </c>
      <c r="O52" s="26">
        <v>43.85</v>
      </c>
      <c r="P52" s="26">
        <v>44.006999999999998</v>
      </c>
      <c r="Q52" s="14">
        <f t="shared" si="41"/>
        <v>-1.9015659955257336E-2</v>
      </c>
      <c r="R52" s="27">
        <f t="shared" si="47"/>
        <v>-3.5676142431885216E-3</v>
      </c>
      <c r="T52" s="12">
        <v>42346</v>
      </c>
      <c r="U52" s="19">
        <v>11.84</v>
      </c>
      <c r="V52" s="19">
        <v>12.058</v>
      </c>
      <c r="W52" s="14">
        <f t="shared" si="38"/>
        <v>-1.9867549668874163E-2</v>
      </c>
      <c r="X52" s="27">
        <f t="shared" si="56"/>
        <v>-1.8079283463260931E-2</v>
      </c>
      <c r="Z52" s="16">
        <v>42346</v>
      </c>
      <c r="AA52" s="17">
        <v>10496.05</v>
      </c>
      <c r="AB52" s="17">
        <v>10357.36</v>
      </c>
      <c r="AC52" s="20">
        <f t="shared" si="64"/>
        <v>-1.3213542237317744E-2</v>
      </c>
      <c r="AD52" s="18">
        <v>10250</v>
      </c>
      <c r="AE52" s="18">
        <v>10242</v>
      </c>
      <c r="AF52" s="25">
        <f t="shared" si="57"/>
        <v>-7.8048780487804947E-4</v>
      </c>
      <c r="AG52" s="17">
        <v>10129</v>
      </c>
      <c r="AH52" s="17">
        <v>10135</v>
      </c>
      <c r="AI52" s="17">
        <v>10120</v>
      </c>
      <c r="AJ52" s="25">
        <f t="shared" si="58"/>
        <v>-2.2048089474537957E-2</v>
      </c>
      <c r="AK52" s="25">
        <f t="shared" si="59"/>
        <v>-1.6687687979043409E-2</v>
      </c>
      <c r="AL52" s="25">
        <f t="shared" si="60"/>
        <v>-1.2423873325213108E-2</v>
      </c>
      <c r="AM52" s="25">
        <f>AI52/AH52-1</f>
        <v>-1.4800197335964604E-3</v>
      </c>
      <c r="AN52" s="25">
        <f t="shared" si="62"/>
        <v>-7.2904332626792323E-3</v>
      </c>
      <c r="AP52" s="12">
        <v>42346</v>
      </c>
      <c r="AQ52" s="6">
        <v>36.24</v>
      </c>
      <c r="AR52" s="6">
        <v>36.35</v>
      </c>
      <c r="AS52" s="22">
        <f>AQ52/AQ51-1</f>
        <v>-1.5217391304347738E-2</v>
      </c>
      <c r="AT52" s="22">
        <f t="shared" si="43"/>
        <v>-3.0261348005501398E-3</v>
      </c>
      <c r="AU52" s="22"/>
      <c r="AW52" s="12">
        <v>42346</v>
      </c>
      <c r="AX52" s="6">
        <v>40.909999999999997</v>
      </c>
      <c r="AY52" s="6">
        <v>41.529200000000003</v>
      </c>
      <c r="AZ52" s="22">
        <f t="shared" si="63"/>
        <v>-2.269469660774015E-2</v>
      </c>
      <c r="BA52" s="22">
        <f>+AX52/AY52-1</f>
        <v>-1.490999104244739E-2</v>
      </c>
      <c r="BB52" s="22"/>
      <c r="BD52" s="12">
        <v>42346</v>
      </c>
      <c r="BE52" s="6">
        <v>44.46</v>
      </c>
      <c r="BF52" s="6">
        <v>44.408099999999997</v>
      </c>
      <c r="BG52" s="22">
        <f>BE52/BE51-1</f>
        <v>-2.7133479212253842E-2</v>
      </c>
      <c r="BH52" s="22">
        <f>+BE52/BF52-1</f>
        <v>1.1687057090936648E-3</v>
      </c>
      <c r="BI52" s="22"/>
      <c r="BK52" s="12">
        <v>42346</v>
      </c>
      <c r="BL52" s="6">
        <v>35.700000000000003</v>
      </c>
      <c r="BM52" s="6">
        <v>35.8568</v>
      </c>
      <c r="BN52" s="22">
        <f>BL52/BL51-1</f>
        <v>-1.5715467328370591E-2</v>
      </c>
      <c r="BO52" s="22">
        <f>+BL52/BM52-1</f>
        <v>-4.3729501796032633E-3</v>
      </c>
      <c r="BP52" s="22"/>
    </row>
    <row r="53" spans="2:68">
      <c r="B53" s="8">
        <v>42347</v>
      </c>
      <c r="C53" s="9">
        <v>11</v>
      </c>
      <c r="D53" s="9">
        <v>12.361000000000001</v>
      </c>
      <c r="E53" s="10">
        <f t="shared" si="39"/>
        <v>7.3260073260073E-3</v>
      </c>
      <c r="F53" s="11">
        <f t="shared" si="51"/>
        <v>-0.1101043604886337</v>
      </c>
      <c r="H53" s="8">
        <v>42347</v>
      </c>
      <c r="I53" s="9">
        <v>12.62</v>
      </c>
      <c r="J53" s="9">
        <v>12.704000000000001</v>
      </c>
      <c r="K53" s="10">
        <f>I53/I52-1</f>
        <v>1.5873015873015817E-3</v>
      </c>
      <c r="L53" s="11">
        <f t="shared" si="46"/>
        <v>-6.6120906801008239E-3</v>
      </c>
      <c r="N53" s="8">
        <v>42347</v>
      </c>
      <c r="O53" s="9">
        <v>43.7</v>
      </c>
      <c r="P53" s="9">
        <v>44.19</v>
      </c>
      <c r="Q53" s="10">
        <f t="shared" si="41"/>
        <v>-3.4207525655644E-3</v>
      </c>
      <c r="R53" s="11">
        <f t="shared" si="47"/>
        <v>-1.1088481556913221E-2</v>
      </c>
      <c r="T53" s="8">
        <v>42347</v>
      </c>
      <c r="U53" s="9">
        <v>11.92</v>
      </c>
      <c r="V53" s="9">
        <v>11.948</v>
      </c>
      <c r="W53" s="10">
        <f>U53/U52-1</f>
        <v>6.7567567567567988E-3</v>
      </c>
      <c r="X53" s="11">
        <f t="shared" si="56"/>
        <v>-2.3434884499498043E-3</v>
      </c>
      <c r="Z53" s="8">
        <v>42347</v>
      </c>
      <c r="AA53" s="6">
        <v>10357.36</v>
      </c>
      <c r="AB53" s="6">
        <v>10406.26</v>
      </c>
      <c r="AC53" s="22">
        <f t="shared" si="64"/>
        <v>4.721280326260624E-3</v>
      </c>
      <c r="AD53" s="7">
        <v>10072.5</v>
      </c>
      <c r="AE53" s="7">
        <v>10210</v>
      </c>
      <c r="AF53" s="24">
        <f t="shared" si="57"/>
        <v>1.3651030032266087E-2</v>
      </c>
      <c r="AG53" s="6">
        <v>10212</v>
      </c>
      <c r="AH53" s="6">
        <v>10237.5</v>
      </c>
      <c r="AI53" s="6">
        <v>10122.5</v>
      </c>
      <c r="AJ53" s="24">
        <f t="shared" si="58"/>
        <v>-1.8667609688783449E-2</v>
      </c>
      <c r="AK53" s="24">
        <f t="shared" si="59"/>
        <v>1.0113468179575813E-2</v>
      </c>
      <c r="AL53" s="24">
        <f t="shared" si="60"/>
        <v>1.1610671936758798E-2</v>
      </c>
      <c r="AM53" s="24">
        <f>AI53/AH53-1</f>
        <v>-1.1233211233211193E-2</v>
      </c>
      <c r="AN53" s="24">
        <f t="shared" si="62"/>
        <v>-5.5936586212948277E-3</v>
      </c>
      <c r="AP53" s="8">
        <v>42347</v>
      </c>
      <c r="AQ53" s="6">
        <v>35.86</v>
      </c>
      <c r="AS53" s="22">
        <f>AQ53/AQ52-1</f>
        <v>-1.0485651214128144E-2</v>
      </c>
      <c r="AT53" s="22"/>
      <c r="AU53" s="22"/>
      <c r="AW53" s="8">
        <v>42347</v>
      </c>
      <c r="AX53" s="6">
        <v>40.25</v>
      </c>
      <c r="AZ53" s="22">
        <f t="shared" si="63"/>
        <v>-1.6132974822781643E-2</v>
      </c>
      <c r="BA53" s="22"/>
      <c r="BB53" s="22"/>
      <c r="BD53" s="8">
        <v>42347</v>
      </c>
      <c r="BE53" s="6">
        <v>43.77</v>
      </c>
      <c r="BG53" s="22">
        <f>BE53/BE52-1</f>
        <v>-1.5519568151147078E-2</v>
      </c>
      <c r="BH53" s="22"/>
      <c r="BI53" s="22"/>
      <c r="BK53" s="8">
        <v>42347</v>
      </c>
      <c r="BL53" s="6">
        <v>35.51</v>
      </c>
      <c r="BN53" s="22">
        <f>BL53/BL52-1</f>
        <v>-5.3221288515407084E-3</v>
      </c>
      <c r="BO53" s="22"/>
      <c r="BP53" s="22"/>
    </row>
    <row r="54" spans="2:68" ht="17.25" thickBot="1">
      <c r="B54" s="12">
        <v>42348</v>
      </c>
      <c r="C54" s="26">
        <v>10.86</v>
      </c>
      <c r="D54" s="26">
        <v>12.29</v>
      </c>
      <c r="E54" s="14">
        <f t="shared" ref="E54:E59" si="65">C54/C53-1</f>
        <v>-1.2727272727272809E-2</v>
      </c>
      <c r="F54" s="27">
        <f t="shared" si="51"/>
        <v>-0.11635475996745315</v>
      </c>
      <c r="H54" s="12">
        <v>42348</v>
      </c>
      <c r="I54" s="26">
        <v>12.5</v>
      </c>
      <c r="J54" s="26">
        <v>12.6</v>
      </c>
      <c r="K54" s="14">
        <f t="shared" si="42"/>
        <v>-9.5087163232963068E-3</v>
      </c>
      <c r="L54" s="27">
        <f t="shared" si="46"/>
        <v>-7.9365079365079083E-3</v>
      </c>
      <c r="N54" s="12">
        <v>42348</v>
      </c>
      <c r="O54" s="26">
        <v>43.3</v>
      </c>
      <c r="P54" s="26">
        <v>43.84</v>
      </c>
      <c r="Q54" s="14">
        <f t="shared" si="41"/>
        <v>-9.1533180778032852E-3</v>
      </c>
      <c r="R54" s="27">
        <f t="shared" si="47"/>
        <v>-1.2317518248175285E-2</v>
      </c>
      <c r="T54" s="12">
        <v>42348</v>
      </c>
      <c r="U54" s="19"/>
      <c r="V54" s="19"/>
      <c r="W54" s="14"/>
      <c r="X54" s="27"/>
      <c r="Z54" s="16">
        <v>42348</v>
      </c>
      <c r="AA54" s="17">
        <v>10406.26</v>
      </c>
      <c r="AB54" s="17">
        <v>10358.719999999999</v>
      </c>
      <c r="AC54" s="20">
        <f t="shared" si="64"/>
        <v>-4.5684040183505692E-3</v>
      </c>
      <c r="AD54" s="18"/>
      <c r="AE54" s="18"/>
      <c r="AF54" s="25"/>
      <c r="AG54" s="17"/>
      <c r="AH54" s="17"/>
      <c r="AI54" s="17"/>
      <c r="AJ54" s="25"/>
      <c r="AK54" s="25"/>
      <c r="AL54" s="25"/>
      <c r="AM54" s="25"/>
      <c r="AN54" s="25" t="e">
        <f t="shared" si="62"/>
        <v>#NUM!</v>
      </c>
      <c r="AP54" s="12">
        <v>42348</v>
      </c>
      <c r="AS54" s="22"/>
      <c r="AT54" s="22"/>
      <c r="AU54" s="22"/>
      <c r="AW54" s="12">
        <v>42348</v>
      </c>
      <c r="AZ54" s="22"/>
      <c r="BA54" s="22"/>
      <c r="BB54" s="22"/>
      <c r="BD54" s="12">
        <v>42348</v>
      </c>
      <c r="BG54" s="22"/>
      <c r="BH54" s="22"/>
      <c r="BI54" s="22"/>
      <c r="BK54" s="12">
        <v>42348</v>
      </c>
      <c r="BN54" s="22"/>
      <c r="BO54" s="22"/>
      <c r="BP54" s="22"/>
    </row>
    <row r="55" spans="2:68">
      <c r="B55" s="8">
        <v>42349</v>
      </c>
      <c r="C55" s="9">
        <v>10.82</v>
      </c>
      <c r="D55" s="9">
        <v>12.2</v>
      </c>
      <c r="E55" s="10">
        <f t="shared" si="65"/>
        <v>-3.6832412523019054E-3</v>
      </c>
      <c r="F55" s="11">
        <f>+C55/D55-1</f>
        <v>-0.11311475409836058</v>
      </c>
      <c r="H55" s="8">
        <v>42349</v>
      </c>
      <c r="I55" s="9">
        <v>12.48</v>
      </c>
      <c r="J55" s="9">
        <v>12.518000000000001</v>
      </c>
      <c r="K55" s="10">
        <f>I55/I54-1</f>
        <v>-1.5999999999999348E-3</v>
      </c>
      <c r="L55" s="11">
        <f>+I55/J55-1</f>
        <v>-3.0356286946796596E-3</v>
      </c>
      <c r="N55" s="8">
        <v>42349</v>
      </c>
      <c r="O55" s="9">
        <v>43.3</v>
      </c>
      <c r="P55" s="9">
        <v>43.69</v>
      </c>
      <c r="Q55" s="10">
        <f t="shared" si="41"/>
        <v>0</v>
      </c>
      <c r="R55" s="11">
        <f t="shared" si="47"/>
        <v>-8.926527809567375E-3</v>
      </c>
      <c r="T55" s="8">
        <v>42349</v>
      </c>
      <c r="U55" s="9">
        <v>11.7</v>
      </c>
      <c r="V55" s="9">
        <v>11.906000000000001</v>
      </c>
      <c r="W55" s="10" t="e">
        <f>U55/U54-1</f>
        <v>#DIV/0!</v>
      </c>
      <c r="X55" s="11">
        <f>+U55/V55-1</f>
        <v>-1.7302200571140736E-2</v>
      </c>
      <c r="Z55" s="8">
        <v>42349</v>
      </c>
      <c r="AA55" s="6">
        <v>10358.719999999999</v>
      </c>
      <c r="AB55" s="6">
        <v>10304.99</v>
      </c>
      <c r="AC55" s="22">
        <f t="shared" si="64"/>
        <v>-5.1869342930400686E-3</v>
      </c>
      <c r="AD55" s="7"/>
      <c r="AE55" s="7"/>
      <c r="AF55" s="24"/>
      <c r="AJ55" s="24"/>
      <c r="AK55" s="24"/>
      <c r="AL55" s="24"/>
      <c r="AM55" s="24"/>
      <c r="AN55" s="24" t="e">
        <f t="shared" si="62"/>
        <v>#DIV/0!</v>
      </c>
      <c r="AP55" s="8">
        <v>42349</v>
      </c>
      <c r="AQ55" s="6">
        <v>34.53</v>
      </c>
      <c r="AR55" s="6">
        <v>35.25</v>
      </c>
      <c r="AS55" s="22"/>
      <c r="AT55" s="22">
        <f>+AQ55/AR55-1</f>
        <v>-2.0425531914893602E-2</v>
      </c>
      <c r="AU55" s="22"/>
      <c r="AW55" s="8">
        <v>42349</v>
      </c>
      <c r="AX55" s="6">
        <v>39.81</v>
      </c>
      <c r="AY55" s="6">
        <v>40.755099999999999</v>
      </c>
      <c r="AZ55" s="22" t="e">
        <f>AX55/AX54-1</f>
        <v>#DIV/0!</v>
      </c>
      <c r="BA55" s="22">
        <f>+AX55/AY55-1</f>
        <v>-2.3189735763131436E-2</v>
      </c>
      <c r="BB55" s="22"/>
      <c r="BD55" s="8">
        <v>42349</v>
      </c>
      <c r="BE55" s="6">
        <v>43.05</v>
      </c>
      <c r="BF55" s="6">
        <v>43.484099999999998</v>
      </c>
      <c r="BG55" s="22"/>
      <c r="BH55" s="22">
        <f>+BE55/BF55-1</f>
        <v>-9.9829592885675167E-3</v>
      </c>
      <c r="BI55" s="22"/>
      <c r="BK55" s="8">
        <v>42349</v>
      </c>
      <c r="BL55" s="6">
        <v>34.909999999999997</v>
      </c>
      <c r="BM55" s="6">
        <v>35.5306</v>
      </c>
      <c r="BN55" s="22"/>
      <c r="BO55" s="22">
        <f>+BL55/BM55-1</f>
        <v>-1.7466634394015412E-2</v>
      </c>
      <c r="BP55" s="22"/>
    </row>
    <row r="56" spans="2:68" ht="17.25" thickBot="1">
      <c r="B56" s="12">
        <v>42352</v>
      </c>
      <c r="C56" s="26">
        <v>10.64</v>
      </c>
      <c r="D56" s="26">
        <v>12.198</v>
      </c>
      <c r="E56" s="14">
        <f t="shared" si="65"/>
        <v>-1.6635859519408491E-2</v>
      </c>
      <c r="F56" s="27">
        <f>+C56/D56-1</f>
        <v>-0.12772585669781933</v>
      </c>
      <c r="H56" s="12">
        <v>42352</v>
      </c>
      <c r="I56" s="26">
        <v>12.7</v>
      </c>
      <c r="J56" s="26">
        <v>12.81</v>
      </c>
      <c r="K56" s="14">
        <f>I56/I55-1</f>
        <v>1.7628205128205066E-2</v>
      </c>
      <c r="L56" s="27">
        <f>+I56/J56-1</f>
        <v>-8.5870413739267404E-3</v>
      </c>
      <c r="N56" s="12">
        <v>42352</v>
      </c>
      <c r="O56" s="26">
        <v>44.35</v>
      </c>
      <c r="P56" s="26">
        <v>44.652000000000001</v>
      </c>
      <c r="Q56" s="14">
        <f>O56/O55-1</f>
        <v>2.4249422632794504E-2</v>
      </c>
      <c r="R56" s="27">
        <f>+O56/P56-1</f>
        <v>-6.7634148526382054E-3</v>
      </c>
      <c r="T56" s="12">
        <v>42352</v>
      </c>
      <c r="U56" s="19">
        <v>11.8</v>
      </c>
      <c r="V56" s="19"/>
      <c r="W56" s="14">
        <f>U56/U55-1</f>
        <v>8.5470085470087387E-3</v>
      </c>
      <c r="X56" s="27" t="e">
        <f>+U56/V56-1</f>
        <v>#DIV/0!</v>
      </c>
      <c r="Z56" s="16">
        <v>42352</v>
      </c>
      <c r="AA56" s="17">
        <v>10304.99</v>
      </c>
      <c r="AB56" s="17">
        <v>10592.76</v>
      </c>
      <c r="AC56" s="20">
        <f t="shared" si="64"/>
        <v>2.7925306089574109E-2</v>
      </c>
      <c r="AD56" s="18"/>
      <c r="AE56" s="18"/>
      <c r="AF56" s="25"/>
      <c r="AG56" s="17"/>
      <c r="AH56" s="17"/>
      <c r="AI56" s="17"/>
      <c r="AJ56" s="25"/>
      <c r="AK56" s="25"/>
      <c r="AL56" s="25"/>
      <c r="AM56" s="25"/>
      <c r="AN56" s="25" t="e">
        <f t="shared" si="62"/>
        <v>#DIV/0!</v>
      </c>
      <c r="AP56" s="12">
        <v>42352</v>
      </c>
      <c r="AQ56" s="6">
        <v>35.04</v>
      </c>
      <c r="AS56" s="22">
        <f>AQ56/AQ55-1</f>
        <v>1.476976542137276E-2</v>
      </c>
      <c r="AT56" s="22"/>
      <c r="AU56" s="22"/>
      <c r="AW56" s="12">
        <v>42352</v>
      </c>
      <c r="AX56" s="6">
        <v>41.29</v>
      </c>
      <c r="AZ56" s="22">
        <f>AX56/AX55-1</f>
        <v>3.7176588796784538E-2</v>
      </c>
      <c r="BA56" s="22"/>
      <c r="BB56" s="22"/>
      <c r="BD56" s="12">
        <v>42352</v>
      </c>
      <c r="BE56" s="6">
        <v>43.86</v>
      </c>
      <c r="BG56" s="22">
        <f>BE56/BE55-1</f>
        <v>1.8815331010453074E-2</v>
      </c>
      <c r="BH56" s="22"/>
      <c r="BI56" s="22"/>
      <c r="BK56" s="12">
        <v>42352</v>
      </c>
      <c r="BL56" s="6">
        <v>36.26</v>
      </c>
      <c r="BN56" s="22">
        <f>BL56/BL55-1</f>
        <v>3.867086794614738E-2</v>
      </c>
      <c r="BO56" s="22"/>
      <c r="BP56" s="22"/>
    </row>
    <row r="57" spans="2:68">
      <c r="B57" s="8">
        <v>42353</v>
      </c>
      <c r="C57" s="9">
        <v>10.5</v>
      </c>
      <c r="D57" s="9">
        <v>12.07</v>
      </c>
      <c r="E57" s="10">
        <f t="shared" si="65"/>
        <v>-1.3157894736842146E-2</v>
      </c>
      <c r="F57" s="11">
        <f>+C57/D57-1</f>
        <v>-0.13007456503728254</v>
      </c>
      <c r="H57" s="8">
        <v>42353</v>
      </c>
      <c r="I57" s="9">
        <v>12.56</v>
      </c>
      <c r="J57" s="9">
        <v>12.7</v>
      </c>
      <c r="K57" s="10">
        <f>I57/I56-1</f>
        <v>-1.1023622047244053E-2</v>
      </c>
      <c r="L57" s="11">
        <f>+I57/J57-1</f>
        <v>-1.1023622047244053E-2</v>
      </c>
      <c r="N57" s="8">
        <v>42353</v>
      </c>
      <c r="O57" s="9">
        <v>45.4</v>
      </c>
      <c r="P57" s="9">
        <v>44.54</v>
      </c>
      <c r="Q57" s="10">
        <f t="shared" si="41"/>
        <v>2.3675310033821839E-2</v>
      </c>
      <c r="R57" s="11">
        <f>+O57/P57-1</f>
        <v>1.930848675348007E-2</v>
      </c>
      <c r="T57" s="8">
        <v>42353</v>
      </c>
      <c r="U57" s="9"/>
      <c r="V57" s="9"/>
      <c r="W57" s="10"/>
      <c r="X57" s="11"/>
      <c r="Z57" s="8">
        <v>42353</v>
      </c>
      <c r="AA57" s="6">
        <v>10592.76</v>
      </c>
      <c r="AB57" s="6">
        <v>10448.25</v>
      </c>
      <c r="AC57" s="22">
        <f t="shared" si="64"/>
        <v>-1.3642336841389824E-2</v>
      </c>
      <c r="AD57" s="7"/>
      <c r="AE57" s="7"/>
      <c r="AF57" s="24"/>
      <c r="AJ57" s="24"/>
      <c r="AK57" s="24"/>
      <c r="AL57" s="24"/>
      <c r="AM57" s="24"/>
      <c r="AN57" s="24"/>
      <c r="AP57" s="8">
        <v>42353</v>
      </c>
      <c r="AS57" s="22"/>
      <c r="AT57" s="22"/>
      <c r="AU57" s="22"/>
      <c r="AW57" s="8">
        <v>42353</v>
      </c>
      <c r="AZ57" s="22"/>
      <c r="BA57" s="22"/>
      <c r="BB57" s="22"/>
      <c r="BD57" s="8">
        <v>42353</v>
      </c>
      <c r="BG57" s="22"/>
      <c r="BH57" s="22"/>
      <c r="BI57" s="22"/>
      <c r="BK57" s="8">
        <v>42353</v>
      </c>
      <c r="BN57" s="22"/>
      <c r="BO57" s="22"/>
      <c r="BP57" s="22"/>
    </row>
    <row r="58" spans="2:68" ht="17.25" thickBot="1">
      <c r="B58" s="12">
        <v>42354</v>
      </c>
      <c r="C58" s="26">
        <v>10.58</v>
      </c>
      <c r="D58" s="26">
        <v>12.01</v>
      </c>
      <c r="E58" s="14">
        <f t="shared" si="65"/>
        <v>7.6190476190476364E-3</v>
      </c>
      <c r="F58" s="27">
        <f>+C58/D58-1</f>
        <v>-0.11906744379683598</v>
      </c>
      <c r="H58" s="12">
        <v>42354</v>
      </c>
      <c r="I58" s="26">
        <v>12.66</v>
      </c>
      <c r="J58" s="26">
        <v>12.69</v>
      </c>
      <c r="K58" s="14">
        <f>I58/I57-1</f>
        <v>7.9617834394904996E-3</v>
      </c>
      <c r="L58" s="27">
        <f>+I58/J58-1</f>
        <v>-2.3640661938534313E-3</v>
      </c>
      <c r="N58" s="12">
        <v>42354</v>
      </c>
      <c r="O58" s="26">
        <v>44.35</v>
      </c>
      <c r="P58" s="26">
        <v>44.64</v>
      </c>
      <c r="Q58" s="14">
        <f t="shared" si="41"/>
        <v>-2.312775330396466E-2</v>
      </c>
      <c r="R58" s="27">
        <f>+O58/P58-1</f>
        <v>-6.4964157706093317E-3</v>
      </c>
      <c r="T58" s="12">
        <v>42354</v>
      </c>
      <c r="U58" s="19">
        <v>12.18</v>
      </c>
      <c r="V58" s="19"/>
      <c r="W58" s="14"/>
      <c r="X58" s="27"/>
      <c r="Z58" s="16">
        <v>42354</v>
      </c>
      <c r="AA58" s="17">
        <v>10448.25</v>
      </c>
      <c r="AB58" s="17">
        <v>10446.31</v>
      </c>
      <c r="AC58" s="20">
        <f t="shared" si="64"/>
        <v>-1.8567702725336144E-4</v>
      </c>
      <c r="AD58" s="18"/>
      <c r="AE58" s="18"/>
      <c r="AF58" s="25"/>
      <c r="AG58" s="17"/>
      <c r="AH58" s="17"/>
      <c r="AI58" s="17"/>
      <c r="AJ58" s="25"/>
      <c r="AK58" s="25"/>
      <c r="AL58" s="25"/>
      <c r="AM58" s="25"/>
      <c r="AN58" s="25"/>
      <c r="AP58" s="12">
        <v>42354</v>
      </c>
      <c r="AS58" s="22"/>
      <c r="AT58" s="22"/>
      <c r="AU58" s="22"/>
      <c r="AW58" s="12">
        <v>42354</v>
      </c>
      <c r="AZ58" s="22"/>
      <c r="BA58" s="22"/>
      <c r="BB58" s="22"/>
      <c r="BD58" s="12">
        <v>42354</v>
      </c>
      <c r="BG58" s="22"/>
      <c r="BH58" s="22"/>
      <c r="BI58" s="22"/>
      <c r="BK58" s="12">
        <v>42354</v>
      </c>
      <c r="BN58" s="22"/>
      <c r="BO58" s="22"/>
      <c r="BP58" s="22"/>
    </row>
    <row r="59" spans="2:68">
      <c r="B59" s="8">
        <v>42355</v>
      </c>
      <c r="C59" s="9">
        <v>10.98</v>
      </c>
      <c r="D59" s="9">
        <v>12.180999999999999</v>
      </c>
      <c r="E59" s="10">
        <f t="shared" si="65"/>
        <v>3.7807183364839458E-2</v>
      </c>
      <c r="F59" s="11">
        <f>+C59/D59-1</f>
        <v>-9.8596174369920297E-2</v>
      </c>
      <c r="H59" s="8">
        <v>42355</v>
      </c>
      <c r="I59" s="9">
        <v>12.86</v>
      </c>
      <c r="J59" s="9">
        <v>12.846</v>
      </c>
      <c r="K59" s="10">
        <f>I59/I58-1</f>
        <v>1.5797788309636518E-2</v>
      </c>
      <c r="L59" s="11">
        <f>+I59/J59-1</f>
        <v>1.0898334111786312E-3</v>
      </c>
      <c r="N59" s="8">
        <v>42355</v>
      </c>
      <c r="O59" s="9">
        <v>45.4</v>
      </c>
      <c r="P59" s="9">
        <v>45.258000000000003</v>
      </c>
      <c r="Q59" s="10">
        <f t="shared" si="41"/>
        <v>2.3675310033821839E-2</v>
      </c>
      <c r="R59" s="11">
        <f>+O59/P59-1</f>
        <v>3.137566839011896E-3</v>
      </c>
      <c r="T59" s="8">
        <v>42355</v>
      </c>
      <c r="U59" s="9">
        <v>12.58</v>
      </c>
      <c r="V59" s="9">
        <v>12.58</v>
      </c>
      <c r="W59" s="10">
        <f>U59/U58-1</f>
        <v>3.284072249589487E-2</v>
      </c>
      <c r="X59" s="11">
        <f>+U59/V59-1</f>
        <v>0</v>
      </c>
      <c r="Z59" s="8">
        <v>42355</v>
      </c>
      <c r="AA59" s="6">
        <v>10446.31</v>
      </c>
      <c r="AB59" s="6">
        <v>10621.09</v>
      </c>
      <c r="AC59" s="22">
        <f t="shared" si="64"/>
        <v>1.6731266830105618E-2</v>
      </c>
      <c r="AD59" s="7"/>
      <c r="AE59" s="7"/>
      <c r="AF59" s="24"/>
      <c r="AJ59" s="24"/>
      <c r="AK59" s="24"/>
      <c r="AL59" s="24"/>
      <c r="AM59" s="24"/>
      <c r="AN59" s="24"/>
      <c r="AP59" s="8">
        <v>42355</v>
      </c>
      <c r="AS59" s="22"/>
      <c r="AT59" s="22"/>
      <c r="AU59" s="22"/>
      <c r="AW59" s="8">
        <v>42355</v>
      </c>
      <c r="AZ59" s="22"/>
      <c r="BA59" s="22"/>
      <c r="BB59" s="22"/>
      <c r="BD59" s="8">
        <v>42355</v>
      </c>
      <c r="BG59" s="22"/>
      <c r="BH59" s="22"/>
      <c r="BI59" s="22"/>
      <c r="BK59" s="8">
        <v>42355</v>
      </c>
      <c r="BN59" s="22"/>
      <c r="BO59" s="22"/>
      <c r="BP59" s="22"/>
    </row>
    <row r="60" spans="2:68" ht="14.25" customHeight="1" thickBot="1">
      <c r="B60" s="12">
        <v>42356</v>
      </c>
      <c r="C60" s="26"/>
      <c r="D60" s="26"/>
      <c r="E60" s="14"/>
      <c r="F60" s="27"/>
      <c r="H60" s="12">
        <v>42356</v>
      </c>
      <c r="I60" s="26"/>
      <c r="J60" s="26"/>
      <c r="K60" s="14"/>
      <c r="L60" s="27"/>
      <c r="N60" s="12">
        <v>42356</v>
      </c>
      <c r="O60" s="26"/>
      <c r="P60" s="26"/>
      <c r="Q60" s="14"/>
      <c r="R60" s="27"/>
      <c r="T60" s="12">
        <v>42356</v>
      </c>
      <c r="U60" s="19"/>
      <c r="V60" s="19"/>
      <c r="W60" s="14"/>
      <c r="X60" s="27"/>
      <c r="Z60" s="16">
        <v>42356</v>
      </c>
      <c r="AA60" s="17"/>
      <c r="AB60" s="17"/>
      <c r="AC60" s="20"/>
      <c r="AD60" s="18"/>
      <c r="AE60" s="18"/>
      <c r="AF60" s="25"/>
      <c r="AG60" s="17"/>
      <c r="AH60" s="17"/>
      <c r="AI60" s="17"/>
      <c r="AJ60" s="25"/>
      <c r="AK60" s="25"/>
      <c r="AL60" s="25"/>
      <c r="AM60" s="25"/>
      <c r="AN60" s="25"/>
      <c r="AP60" s="12">
        <v>42356</v>
      </c>
      <c r="AS60" s="22"/>
      <c r="AT60" s="22"/>
      <c r="AU60" s="22"/>
      <c r="AW60" s="12">
        <v>42356</v>
      </c>
      <c r="AZ60" s="22"/>
      <c r="BA60" s="22"/>
      <c r="BB60" s="22"/>
      <c r="BD60" s="12">
        <v>42356</v>
      </c>
      <c r="BG60" s="22"/>
      <c r="BH60" s="22"/>
      <c r="BI60" s="22"/>
      <c r="BK60" s="12">
        <v>42356</v>
      </c>
      <c r="BN60" s="22"/>
      <c r="BO60" s="22"/>
      <c r="BP60" s="22"/>
    </row>
    <row r="61" spans="2:68">
      <c r="B61" s="8">
        <v>42725</v>
      </c>
      <c r="C61" s="9"/>
      <c r="D61" s="9"/>
      <c r="E61" s="10"/>
      <c r="F61" s="11"/>
      <c r="H61" s="8">
        <v>42725</v>
      </c>
      <c r="I61" s="9"/>
      <c r="J61" s="9"/>
      <c r="K61" s="10"/>
      <c r="L61" s="11"/>
      <c r="N61" s="8">
        <v>42725</v>
      </c>
      <c r="O61" s="9"/>
      <c r="P61" s="9"/>
      <c r="Q61" s="10"/>
      <c r="R61" s="11"/>
      <c r="T61" s="8">
        <v>42725</v>
      </c>
      <c r="U61" s="9"/>
      <c r="V61" s="9"/>
      <c r="W61" s="10"/>
      <c r="X61" s="11"/>
      <c r="Z61" s="8">
        <v>42725</v>
      </c>
      <c r="AC61" s="22"/>
      <c r="AD61" s="7"/>
      <c r="AE61" s="7"/>
      <c r="AF61" s="24"/>
      <c r="AJ61" s="24"/>
      <c r="AK61" s="24"/>
      <c r="AL61" s="24"/>
      <c r="AM61" s="24"/>
      <c r="AN61" s="24"/>
      <c r="AP61" s="8">
        <v>42725</v>
      </c>
      <c r="AS61" s="22"/>
      <c r="AT61" s="22"/>
      <c r="AU61" s="22"/>
      <c r="AW61" s="8">
        <v>42725</v>
      </c>
      <c r="AZ61" s="22"/>
      <c r="BA61" s="22"/>
      <c r="BB61" s="22"/>
      <c r="BD61" s="8">
        <v>42725</v>
      </c>
      <c r="BG61" s="22"/>
      <c r="BH61" s="22"/>
      <c r="BI61" s="22"/>
      <c r="BK61" s="8">
        <v>42725</v>
      </c>
      <c r="BN61" s="22"/>
      <c r="BO61" s="22"/>
      <c r="BP61" s="22"/>
    </row>
    <row r="62" spans="2:68" ht="17.25" thickBot="1">
      <c r="B62" s="12">
        <v>42726</v>
      </c>
      <c r="C62" s="26"/>
      <c r="D62" s="26"/>
      <c r="E62" s="14"/>
      <c r="F62" s="27"/>
      <c r="H62" s="12">
        <v>42726</v>
      </c>
      <c r="I62" s="26"/>
      <c r="J62" s="26"/>
      <c r="K62" s="14"/>
      <c r="L62" s="27"/>
      <c r="N62" s="12">
        <v>42726</v>
      </c>
      <c r="O62" s="26"/>
      <c r="P62" s="26"/>
      <c r="Q62" s="14"/>
      <c r="R62" s="27"/>
      <c r="T62" s="12">
        <v>42726</v>
      </c>
      <c r="U62" s="19"/>
      <c r="V62" s="19"/>
      <c r="W62" s="14"/>
      <c r="X62" s="27"/>
      <c r="Z62" s="16">
        <v>42726</v>
      </c>
      <c r="AA62" s="17"/>
      <c r="AB62" s="17"/>
      <c r="AC62" s="20"/>
      <c r="AD62" s="18"/>
      <c r="AE62" s="18"/>
      <c r="AF62" s="25"/>
      <c r="AG62" s="17"/>
      <c r="AH62" s="17"/>
      <c r="AI62" s="17"/>
      <c r="AJ62" s="25"/>
      <c r="AK62" s="25"/>
      <c r="AL62" s="25"/>
      <c r="AM62" s="25"/>
      <c r="AN62" s="25"/>
      <c r="AP62" s="12">
        <v>42726</v>
      </c>
      <c r="AS62" s="22"/>
      <c r="AT62" s="22"/>
      <c r="AU62" s="22"/>
      <c r="AW62" s="12">
        <v>42726</v>
      </c>
      <c r="AZ62" s="22"/>
      <c r="BA62" s="22"/>
      <c r="BB62" s="22"/>
      <c r="BD62" s="12">
        <v>42726</v>
      </c>
      <c r="BG62" s="22"/>
      <c r="BH62" s="22"/>
      <c r="BI62" s="22"/>
      <c r="BK62" s="12">
        <v>42726</v>
      </c>
      <c r="BN62" s="22"/>
      <c r="BO62" s="22"/>
      <c r="BP62" s="22"/>
    </row>
    <row r="63" spans="2:68">
      <c r="B63" s="8">
        <v>42727</v>
      </c>
      <c r="C63" s="9"/>
      <c r="D63" s="9"/>
      <c r="E63" s="10"/>
      <c r="F63" s="11"/>
      <c r="H63" s="8">
        <v>42727</v>
      </c>
      <c r="I63" s="9"/>
      <c r="J63" s="9"/>
      <c r="K63" s="10"/>
      <c r="L63" s="11"/>
      <c r="N63" s="8">
        <v>42727</v>
      </c>
      <c r="O63" s="9"/>
      <c r="P63" s="9"/>
      <c r="Q63" s="10"/>
      <c r="R63" s="11"/>
      <c r="T63" s="8">
        <v>42727</v>
      </c>
      <c r="U63" s="9"/>
      <c r="V63" s="9"/>
      <c r="W63" s="10"/>
      <c r="X63" s="11"/>
      <c r="Z63" s="8">
        <v>42727</v>
      </c>
      <c r="AC63" s="22"/>
      <c r="AD63" s="7"/>
      <c r="AE63" s="7"/>
      <c r="AF63" s="24"/>
      <c r="AJ63" s="24"/>
      <c r="AK63" s="24"/>
      <c r="AL63" s="24"/>
      <c r="AM63" s="24"/>
      <c r="AN63" s="24"/>
      <c r="AP63" s="8">
        <v>42727</v>
      </c>
      <c r="AS63" s="22"/>
      <c r="AT63" s="22"/>
      <c r="AU63" s="22"/>
      <c r="AW63" s="8">
        <v>42727</v>
      </c>
      <c r="AZ63" s="22"/>
      <c r="BA63" s="22"/>
      <c r="BB63" s="22"/>
      <c r="BD63" s="8">
        <v>42727</v>
      </c>
      <c r="BG63" s="22"/>
      <c r="BH63" s="22"/>
      <c r="BI63" s="22"/>
      <c r="BK63" s="8">
        <v>42727</v>
      </c>
      <c r="BN63" s="22"/>
      <c r="BO63" s="22"/>
      <c r="BP63" s="22"/>
    </row>
    <row r="64" spans="2:68" ht="17.25" thickBot="1">
      <c r="B64" s="12">
        <v>42728</v>
      </c>
      <c r="C64" s="26"/>
      <c r="D64" s="26"/>
      <c r="E64" s="14"/>
      <c r="F64" s="27"/>
      <c r="H64" s="12">
        <v>42728</v>
      </c>
      <c r="I64" s="26"/>
      <c r="J64" s="26"/>
      <c r="K64" s="14"/>
      <c r="L64" s="27"/>
      <c r="N64" s="12">
        <v>42728</v>
      </c>
      <c r="O64" s="26"/>
      <c r="P64" s="26"/>
      <c r="Q64" s="14"/>
      <c r="R64" s="27"/>
      <c r="T64" s="12">
        <v>42728</v>
      </c>
      <c r="U64" s="19"/>
      <c r="V64" s="19"/>
      <c r="W64" s="14"/>
      <c r="X64" s="27"/>
      <c r="Z64" s="16">
        <v>42728</v>
      </c>
      <c r="AA64" s="17"/>
      <c r="AB64" s="17"/>
      <c r="AC64" s="20"/>
      <c r="AD64" s="18"/>
      <c r="AE64" s="18"/>
      <c r="AF64" s="25"/>
      <c r="AG64" s="17"/>
      <c r="AH64" s="17"/>
      <c r="AI64" s="17"/>
      <c r="AJ64" s="25"/>
      <c r="AK64" s="25"/>
      <c r="AL64" s="25"/>
      <c r="AM64" s="25"/>
      <c r="AN64" s="25"/>
      <c r="AP64" s="12">
        <v>42728</v>
      </c>
      <c r="AS64" s="22"/>
      <c r="AT64" s="22"/>
      <c r="AU64" s="22"/>
      <c r="AW64" s="12">
        <v>42728</v>
      </c>
      <c r="AZ64" s="22"/>
      <c r="BA64" s="22"/>
      <c r="BB64" s="22"/>
      <c r="BD64" s="12">
        <v>42728</v>
      </c>
      <c r="BG64" s="22"/>
      <c r="BH64" s="22"/>
      <c r="BI64" s="22"/>
      <c r="BK64" s="12">
        <v>42728</v>
      </c>
      <c r="BN64" s="22"/>
      <c r="BO64" s="22"/>
      <c r="BP64" s="22"/>
    </row>
    <row r="65" spans="2:68">
      <c r="B65" s="8">
        <v>42729</v>
      </c>
      <c r="C65" s="9"/>
      <c r="D65" s="9"/>
      <c r="E65" s="10"/>
      <c r="F65" s="11"/>
      <c r="H65" s="8">
        <v>42729</v>
      </c>
      <c r="I65" s="9"/>
      <c r="J65" s="9"/>
      <c r="K65" s="10"/>
      <c r="L65" s="11"/>
      <c r="N65" s="8">
        <v>42729</v>
      </c>
      <c r="O65" s="9"/>
      <c r="P65" s="9"/>
      <c r="Q65" s="10"/>
      <c r="R65" s="11"/>
      <c r="T65" s="8">
        <v>42729</v>
      </c>
      <c r="U65" s="9"/>
      <c r="V65" s="9"/>
      <c r="W65" s="10"/>
      <c r="X65" s="11"/>
      <c r="Z65" s="8">
        <v>42729</v>
      </c>
      <c r="AC65" s="22"/>
      <c r="AD65" s="7"/>
      <c r="AE65" s="7"/>
      <c r="AF65" s="24"/>
      <c r="AJ65" s="24"/>
      <c r="AK65" s="24"/>
      <c r="AL65" s="24"/>
      <c r="AM65" s="24"/>
      <c r="AN65" s="24"/>
      <c r="AP65" s="8">
        <v>42729</v>
      </c>
      <c r="AS65" s="22"/>
      <c r="AT65" s="22"/>
      <c r="AU65" s="22"/>
      <c r="AW65" s="8">
        <v>42729</v>
      </c>
      <c r="AZ65" s="22"/>
      <c r="BA65" s="22"/>
      <c r="BB65" s="22"/>
      <c r="BD65" s="8">
        <v>42729</v>
      </c>
      <c r="BG65" s="22"/>
      <c r="BH65" s="22"/>
      <c r="BI65" s="22"/>
      <c r="BK65" s="8">
        <v>42729</v>
      </c>
      <c r="BN65" s="22"/>
      <c r="BO65" s="22"/>
      <c r="BP65" s="22"/>
    </row>
    <row r="66" spans="2:68" ht="17.25" thickBot="1">
      <c r="B66" s="12">
        <v>42732</v>
      </c>
      <c r="C66" s="26"/>
      <c r="D66" s="26"/>
      <c r="E66" s="14"/>
      <c r="F66" s="27"/>
      <c r="H66" s="12">
        <v>42732</v>
      </c>
      <c r="I66" s="26"/>
      <c r="J66" s="26"/>
      <c r="K66" s="14"/>
      <c r="L66" s="27"/>
      <c r="N66" s="12">
        <v>42732</v>
      </c>
      <c r="O66" s="26"/>
      <c r="P66" s="26"/>
      <c r="Q66" s="14"/>
      <c r="R66" s="27"/>
      <c r="T66" s="12">
        <v>42732</v>
      </c>
      <c r="U66" s="19"/>
      <c r="V66" s="19"/>
      <c r="W66" s="14"/>
      <c r="X66" s="27"/>
      <c r="Z66" s="16">
        <v>42732</v>
      </c>
      <c r="AA66" s="17"/>
      <c r="AB66" s="17"/>
      <c r="AC66" s="20"/>
      <c r="AD66" s="18"/>
      <c r="AE66" s="18"/>
      <c r="AF66" s="25"/>
      <c r="AG66" s="17"/>
      <c r="AH66" s="17"/>
      <c r="AI66" s="17"/>
      <c r="AJ66" s="25"/>
      <c r="AK66" s="25"/>
      <c r="AL66" s="25"/>
      <c r="AM66" s="25"/>
      <c r="AN66" s="25"/>
      <c r="AP66" s="12">
        <v>42732</v>
      </c>
      <c r="AS66" s="22"/>
      <c r="AT66" s="22"/>
      <c r="AU66" s="22"/>
      <c r="AW66" s="12">
        <v>42732</v>
      </c>
      <c r="AZ66" s="22"/>
      <c r="BA66" s="22"/>
      <c r="BB66" s="22"/>
      <c r="BD66" s="12">
        <v>42732</v>
      </c>
      <c r="BG66" s="22"/>
      <c r="BH66" s="22"/>
      <c r="BI66" s="22"/>
      <c r="BK66" s="12">
        <v>42732</v>
      </c>
      <c r="BN66" s="22"/>
      <c r="BO66" s="22"/>
      <c r="BP66" s="22"/>
    </row>
    <row r="67" spans="2:68">
      <c r="B67" s="8">
        <v>42733</v>
      </c>
      <c r="C67" s="9"/>
      <c r="D67" s="9"/>
      <c r="E67" s="10"/>
      <c r="F67" s="11"/>
      <c r="H67" s="8">
        <v>42733</v>
      </c>
      <c r="I67" s="9"/>
      <c r="J67" s="9"/>
      <c r="K67" s="10"/>
      <c r="L67" s="11"/>
      <c r="N67" s="8">
        <v>42733</v>
      </c>
      <c r="O67" s="9"/>
      <c r="P67" s="9"/>
      <c r="Q67" s="10"/>
      <c r="R67" s="11"/>
      <c r="T67" s="8">
        <v>42733</v>
      </c>
      <c r="U67" s="9"/>
      <c r="V67" s="9"/>
      <c r="W67" s="10"/>
      <c r="X67" s="11"/>
      <c r="Z67" s="8">
        <v>42733</v>
      </c>
      <c r="AC67" s="22"/>
      <c r="AD67" s="7"/>
      <c r="AE67" s="7"/>
      <c r="AF67" s="24"/>
      <c r="AJ67" s="24"/>
      <c r="AK67" s="24"/>
      <c r="AL67" s="24"/>
      <c r="AM67" s="24"/>
      <c r="AN67" s="24"/>
      <c r="AP67" s="8">
        <v>42733</v>
      </c>
      <c r="AS67" s="22"/>
      <c r="AT67" s="22"/>
      <c r="AU67" s="22"/>
      <c r="AW67" s="8">
        <v>42733</v>
      </c>
      <c r="AZ67" s="22"/>
      <c r="BA67" s="22"/>
      <c r="BB67" s="22"/>
      <c r="BD67" s="8">
        <v>42733</v>
      </c>
      <c r="BG67" s="22"/>
      <c r="BH67" s="22"/>
      <c r="BI67" s="22"/>
      <c r="BK67" s="8">
        <v>42733</v>
      </c>
      <c r="BN67" s="22"/>
      <c r="BO67" s="22"/>
      <c r="BP67" s="22"/>
    </row>
    <row r="68" spans="2:68" ht="17.25" thickBot="1">
      <c r="B68" s="12">
        <v>42734</v>
      </c>
      <c r="C68" s="26"/>
      <c r="D68" s="26"/>
      <c r="E68" s="14"/>
      <c r="F68" s="27"/>
      <c r="H68" s="12">
        <v>42734</v>
      </c>
      <c r="I68" s="26"/>
      <c r="J68" s="26"/>
      <c r="K68" s="14"/>
      <c r="L68" s="27"/>
      <c r="N68" s="12">
        <v>42734</v>
      </c>
      <c r="O68" s="26"/>
      <c r="P68" s="26"/>
      <c r="Q68" s="14"/>
      <c r="R68" s="27"/>
      <c r="T68" s="12">
        <v>42734</v>
      </c>
      <c r="U68" s="19"/>
      <c r="V68" s="19"/>
      <c r="W68" s="14"/>
      <c r="X68" s="27"/>
      <c r="Z68" s="16">
        <v>42734</v>
      </c>
      <c r="AA68" s="17"/>
      <c r="AB68" s="17"/>
      <c r="AC68" s="20"/>
      <c r="AD68" s="18"/>
      <c r="AE68" s="18"/>
      <c r="AF68" s="25"/>
      <c r="AG68" s="17"/>
      <c r="AH68" s="17"/>
      <c r="AI68" s="17"/>
      <c r="AJ68" s="25"/>
      <c r="AK68" s="25"/>
      <c r="AL68" s="25"/>
      <c r="AM68" s="25"/>
      <c r="AN68" s="25"/>
      <c r="AP68" s="12">
        <v>42734</v>
      </c>
      <c r="AS68" s="22"/>
      <c r="AT68" s="22"/>
      <c r="AU68" s="22"/>
      <c r="AW68" s="12">
        <v>42734</v>
      </c>
      <c r="AZ68" s="22"/>
      <c r="BA68" s="22"/>
      <c r="BB68" s="22"/>
      <c r="BD68" s="12">
        <v>42734</v>
      </c>
      <c r="BG68" s="22"/>
      <c r="BH68" s="22"/>
      <c r="BI68" s="22"/>
      <c r="BK68" s="12">
        <v>42734</v>
      </c>
      <c r="BN68" s="22"/>
      <c r="BO68" s="22"/>
      <c r="BP68" s="22"/>
    </row>
    <row r="69" spans="2:68">
      <c r="B69" s="8">
        <v>42735</v>
      </c>
      <c r="C69" s="9"/>
      <c r="D69" s="9"/>
      <c r="E69" s="10"/>
      <c r="F69" s="11"/>
      <c r="H69" s="8">
        <v>42735</v>
      </c>
      <c r="I69" s="9"/>
      <c r="J69" s="9"/>
      <c r="K69" s="10"/>
      <c r="L69" s="11"/>
      <c r="N69" s="8">
        <v>42735</v>
      </c>
      <c r="O69" s="9"/>
      <c r="P69" s="9"/>
      <c r="Q69" s="10"/>
      <c r="R69" s="11"/>
      <c r="T69" s="8">
        <v>42735</v>
      </c>
      <c r="U69" s="9"/>
      <c r="V69" s="9"/>
      <c r="W69" s="10"/>
      <c r="X69" s="11"/>
      <c r="Z69" s="8">
        <v>42735</v>
      </c>
      <c r="AC69" s="22"/>
      <c r="AD69" s="7"/>
      <c r="AE69" s="7"/>
      <c r="AF69" s="24"/>
      <c r="AJ69" s="24"/>
      <c r="AK69" s="24"/>
      <c r="AL69" s="24"/>
      <c r="AM69" s="24"/>
      <c r="AN69" s="24"/>
      <c r="AP69" s="8">
        <v>42735</v>
      </c>
      <c r="AS69" s="22"/>
      <c r="AT69" s="22"/>
      <c r="AU69" s="22"/>
      <c r="AW69" s="8">
        <v>42735</v>
      </c>
      <c r="AZ69" s="22"/>
      <c r="BA69" s="22"/>
      <c r="BB69" s="22"/>
      <c r="BD69" s="8">
        <v>42735</v>
      </c>
      <c r="BG69" s="22"/>
      <c r="BH69" s="22"/>
      <c r="BI69" s="22"/>
      <c r="BK69" s="8">
        <v>42735</v>
      </c>
      <c r="BN69" s="22"/>
      <c r="BO69" s="22"/>
      <c r="BP69" s="22"/>
    </row>
    <row r="70" spans="2:68">
      <c r="B70" s="28"/>
    </row>
    <row r="71" spans="2:68">
      <c r="B71" s="28"/>
    </row>
  </sheetData>
  <sortState ref="N3:Q12">
    <sortCondition ref="N3:N1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6"/>
  <sheetViews>
    <sheetView workbookViewId="0">
      <pane xSplit="2" ySplit="1" topLeftCell="D130" activePane="bottomRight" state="frozen"/>
      <selection pane="topRight" activeCell="C1" sqref="C1"/>
      <selection pane="bottomLeft" activeCell="A2" sqref="A2"/>
      <selection pane="bottomRight" activeCell="D170" sqref="D170"/>
    </sheetView>
  </sheetViews>
  <sheetFormatPr defaultRowHeight="13.5"/>
  <cols>
    <col min="1" max="1" width="9.5" bestFit="1" customWidth="1"/>
    <col min="2" max="2" width="11.625" bestFit="1" customWidth="1"/>
    <col min="3" max="3" width="39.75" bestFit="1" customWidth="1"/>
    <col min="4" max="4" width="44" customWidth="1"/>
    <col min="6" max="6" width="112.75" customWidth="1"/>
  </cols>
  <sheetData>
    <row r="1" spans="2:6">
      <c r="C1" t="s">
        <v>2</v>
      </c>
      <c r="D1" t="s">
        <v>3</v>
      </c>
      <c r="E1" t="s">
        <v>25</v>
      </c>
      <c r="F1" t="s">
        <v>44</v>
      </c>
    </row>
    <row r="2" spans="2:6">
      <c r="B2" s="1">
        <v>42181</v>
      </c>
    </row>
    <row r="3" spans="2:6">
      <c r="B3" s="1">
        <v>42182</v>
      </c>
    </row>
    <row r="4" spans="2:6">
      <c r="B4" s="1">
        <v>42183</v>
      </c>
    </row>
    <row r="5" spans="2:6">
      <c r="B5" s="1">
        <v>42184</v>
      </c>
    </row>
    <row r="6" spans="2:6">
      <c r="B6" s="1">
        <v>42185</v>
      </c>
    </row>
    <row r="7" spans="2:6">
      <c r="B7" s="1">
        <v>42186</v>
      </c>
    </row>
    <row r="8" spans="2:6">
      <c r="B8" s="1">
        <v>42187</v>
      </c>
    </row>
    <row r="9" spans="2:6">
      <c r="B9" s="1">
        <v>42188</v>
      </c>
    </row>
    <row r="10" spans="2:6">
      <c r="B10" s="1">
        <v>42189</v>
      </c>
    </row>
    <row r="11" spans="2:6">
      <c r="B11" s="1">
        <v>42190</v>
      </c>
    </row>
    <row r="12" spans="2:6">
      <c r="B12" s="1">
        <v>42191</v>
      </c>
    </row>
    <row r="13" spans="2:6">
      <c r="B13" s="1">
        <v>42192</v>
      </c>
    </row>
    <row r="14" spans="2:6">
      <c r="B14" s="1">
        <v>42193</v>
      </c>
    </row>
    <row r="15" spans="2:6">
      <c r="B15" s="1">
        <v>42194</v>
      </c>
    </row>
    <row r="16" spans="2:6">
      <c r="B16" s="1">
        <v>42195</v>
      </c>
    </row>
    <row r="17" spans="2:2">
      <c r="B17" s="1">
        <v>42196</v>
      </c>
    </row>
    <row r="18" spans="2:2">
      <c r="B18" s="1">
        <v>42197</v>
      </c>
    </row>
    <row r="19" spans="2:2">
      <c r="B19" s="1">
        <v>42198</v>
      </c>
    </row>
    <row r="20" spans="2:2">
      <c r="B20" s="1">
        <v>42199</v>
      </c>
    </row>
    <row r="21" spans="2:2">
      <c r="B21" s="1">
        <v>42200</v>
      </c>
    </row>
    <row r="22" spans="2:2">
      <c r="B22" s="1">
        <v>42201</v>
      </c>
    </row>
    <row r="23" spans="2:2">
      <c r="B23" s="1">
        <v>42202</v>
      </c>
    </row>
    <row r="24" spans="2:2">
      <c r="B24" s="1">
        <v>42203</v>
      </c>
    </row>
    <row r="25" spans="2:2">
      <c r="B25" s="1">
        <v>42204</v>
      </c>
    </row>
    <row r="26" spans="2:2">
      <c r="B26" s="1">
        <v>42205</v>
      </c>
    </row>
    <row r="27" spans="2:2">
      <c r="B27" s="1">
        <v>42206</v>
      </c>
    </row>
    <row r="28" spans="2:2">
      <c r="B28" s="1">
        <v>42207</v>
      </c>
    </row>
    <row r="29" spans="2:2">
      <c r="B29" s="1">
        <v>42208</v>
      </c>
    </row>
    <row r="30" spans="2:2">
      <c r="B30" s="1">
        <v>42209</v>
      </c>
    </row>
    <row r="31" spans="2:2">
      <c r="B31" s="1">
        <v>42210</v>
      </c>
    </row>
    <row r="32" spans="2:2">
      <c r="B32" s="1">
        <v>42211</v>
      </c>
    </row>
    <row r="33" spans="2:2">
      <c r="B33" s="1">
        <v>42212</v>
      </c>
    </row>
    <row r="34" spans="2:2">
      <c r="B34" s="1">
        <v>42213</v>
      </c>
    </row>
    <row r="35" spans="2:2">
      <c r="B35" s="1">
        <v>42214</v>
      </c>
    </row>
    <row r="36" spans="2:2">
      <c r="B36" s="1">
        <v>42215</v>
      </c>
    </row>
    <row r="37" spans="2:2">
      <c r="B37" s="1">
        <v>42216</v>
      </c>
    </row>
    <row r="38" spans="2:2">
      <c r="B38" s="1">
        <v>42217</v>
      </c>
    </row>
    <row r="39" spans="2:2">
      <c r="B39" s="1">
        <v>42218</v>
      </c>
    </row>
    <row r="40" spans="2:2">
      <c r="B40" s="1">
        <v>42219</v>
      </c>
    </row>
    <row r="41" spans="2:2">
      <c r="B41" s="1">
        <v>42220</v>
      </c>
    </row>
    <row r="42" spans="2:2">
      <c r="B42" s="1">
        <v>42221</v>
      </c>
    </row>
    <row r="43" spans="2:2">
      <c r="B43" s="1">
        <v>42222</v>
      </c>
    </row>
    <row r="44" spans="2:2">
      <c r="B44" s="1">
        <v>42223</v>
      </c>
    </row>
    <row r="45" spans="2:2">
      <c r="B45" s="1">
        <v>42224</v>
      </c>
    </row>
    <row r="46" spans="2:2">
      <c r="B46" s="1">
        <v>42225</v>
      </c>
    </row>
    <row r="47" spans="2:2">
      <c r="B47" s="1">
        <v>42226</v>
      </c>
    </row>
    <row r="48" spans="2:2">
      <c r="B48" s="1">
        <v>42227</v>
      </c>
    </row>
    <row r="49" spans="2:2">
      <c r="B49" s="1">
        <v>42228</v>
      </c>
    </row>
    <row r="50" spans="2:2">
      <c r="B50" s="1">
        <v>42229</v>
      </c>
    </row>
    <row r="51" spans="2:2">
      <c r="B51" s="1">
        <v>42230</v>
      </c>
    </row>
    <row r="52" spans="2:2">
      <c r="B52" s="1">
        <v>42231</v>
      </c>
    </row>
    <row r="53" spans="2:2">
      <c r="B53" s="1">
        <v>42232</v>
      </c>
    </row>
    <row r="54" spans="2:2">
      <c r="B54" s="1">
        <v>42233</v>
      </c>
    </row>
    <row r="55" spans="2:2">
      <c r="B55" s="1">
        <v>42234</v>
      </c>
    </row>
    <row r="56" spans="2:2">
      <c r="B56" s="1">
        <v>42235</v>
      </c>
    </row>
    <row r="57" spans="2:2">
      <c r="B57" s="1">
        <v>42236</v>
      </c>
    </row>
    <row r="58" spans="2:2">
      <c r="B58" s="1">
        <v>42237</v>
      </c>
    </row>
    <row r="59" spans="2:2">
      <c r="B59" s="1">
        <v>42238</v>
      </c>
    </row>
    <row r="60" spans="2:2">
      <c r="B60" s="1">
        <v>42239</v>
      </c>
    </row>
    <row r="61" spans="2:2">
      <c r="B61" s="1">
        <v>42240</v>
      </c>
    </row>
    <row r="62" spans="2:2">
      <c r="B62" s="1">
        <v>42241</v>
      </c>
    </row>
    <row r="63" spans="2:2">
      <c r="B63" s="1">
        <v>42242</v>
      </c>
    </row>
    <row r="64" spans="2:2">
      <c r="B64" s="1">
        <v>42243</v>
      </c>
    </row>
    <row r="65" spans="2:2">
      <c r="B65" s="1">
        <v>42244</v>
      </c>
    </row>
    <row r="66" spans="2:2">
      <c r="B66" s="1">
        <v>42245</v>
      </c>
    </row>
    <row r="67" spans="2:2">
      <c r="B67" s="1">
        <v>42246</v>
      </c>
    </row>
    <row r="68" spans="2:2">
      <c r="B68" s="1">
        <v>42247</v>
      </c>
    </row>
    <row r="69" spans="2:2">
      <c r="B69" s="1">
        <v>42248</v>
      </c>
    </row>
    <row r="70" spans="2:2">
      <c r="B70" s="1">
        <v>42249</v>
      </c>
    </row>
    <row r="71" spans="2:2">
      <c r="B71" s="1">
        <v>42250</v>
      </c>
    </row>
    <row r="72" spans="2:2">
      <c r="B72" s="1">
        <v>42251</v>
      </c>
    </row>
    <row r="73" spans="2:2">
      <c r="B73" s="1">
        <v>42252</v>
      </c>
    </row>
    <row r="74" spans="2:2">
      <c r="B74" s="1">
        <v>42253</v>
      </c>
    </row>
    <row r="75" spans="2:2">
      <c r="B75" s="1">
        <v>42254</v>
      </c>
    </row>
    <row r="76" spans="2:2">
      <c r="B76" s="1">
        <v>42255</v>
      </c>
    </row>
    <row r="77" spans="2:2">
      <c r="B77" s="1">
        <v>42256</v>
      </c>
    </row>
    <row r="78" spans="2:2">
      <c r="B78" s="1">
        <v>42257</v>
      </c>
    </row>
    <row r="79" spans="2:2">
      <c r="B79" s="1">
        <v>42258</v>
      </c>
    </row>
    <row r="80" spans="2:2">
      <c r="B80" s="1">
        <v>42259</v>
      </c>
    </row>
    <row r="81" spans="2:2">
      <c r="B81" s="1">
        <v>42260</v>
      </c>
    </row>
    <row r="82" spans="2:2">
      <c r="B82" s="1">
        <v>42261</v>
      </c>
    </row>
    <row r="83" spans="2:2">
      <c r="B83" s="1">
        <v>42262</v>
      </c>
    </row>
    <row r="84" spans="2:2">
      <c r="B84" s="1">
        <v>42263</v>
      </c>
    </row>
    <row r="85" spans="2:2">
      <c r="B85" s="1">
        <v>42264</v>
      </c>
    </row>
    <row r="86" spans="2:2">
      <c r="B86" s="1">
        <v>42265</v>
      </c>
    </row>
    <row r="87" spans="2:2">
      <c r="B87" s="1">
        <v>42266</v>
      </c>
    </row>
    <row r="88" spans="2:2">
      <c r="B88" s="1">
        <v>42267</v>
      </c>
    </row>
    <row r="89" spans="2:2">
      <c r="B89" s="1">
        <v>42268</v>
      </c>
    </row>
    <row r="90" spans="2:2">
      <c r="B90" s="1">
        <v>42269</v>
      </c>
    </row>
    <row r="91" spans="2:2">
      <c r="B91" s="1">
        <v>42270</v>
      </c>
    </row>
    <row r="92" spans="2:2">
      <c r="B92" s="1">
        <v>42271</v>
      </c>
    </row>
    <row r="93" spans="2:2">
      <c r="B93" s="1">
        <v>42272</v>
      </c>
    </row>
    <row r="94" spans="2:2">
      <c r="B94" s="1">
        <v>42273</v>
      </c>
    </row>
    <row r="95" spans="2:2">
      <c r="B95" s="1">
        <v>42274</v>
      </c>
    </row>
    <row r="96" spans="2:2">
      <c r="B96" s="1">
        <v>42275</v>
      </c>
    </row>
    <row r="97" spans="2:2">
      <c r="B97" s="1">
        <v>42276</v>
      </c>
    </row>
    <row r="98" spans="2:2">
      <c r="B98" s="1">
        <v>42277</v>
      </c>
    </row>
    <row r="99" spans="2:2">
      <c r="B99" s="1">
        <v>42278</v>
      </c>
    </row>
    <row r="100" spans="2:2">
      <c r="B100" s="1">
        <v>42279</v>
      </c>
    </row>
    <row r="101" spans="2:2">
      <c r="B101" s="1">
        <v>42280</v>
      </c>
    </row>
    <row r="102" spans="2:2">
      <c r="B102" s="1">
        <v>42281</v>
      </c>
    </row>
    <row r="103" spans="2:2">
      <c r="B103" s="1">
        <v>42282</v>
      </c>
    </row>
    <row r="104" spans="2:2">
      <c r="B104" s="1">
        <v>42283</v>
      </c>
    </row>
    <row r="105" spans="2:2">
      <c r="B105" s="1">
        <v>42284</v>
      </c>
    </row>
    <row r="106" spans="2:2">
      <c r="B106" s="1">
        <v>42285</v>
      </c>
    </row>
    <row r="107" spans="2:2">
      <c r="B107" s="1">
        <v>42286</v>
      </c>
    </row>
    <row r="108" spans="2:2">
      <c r="B108" s="1">
        <v>42287</v>
      </c>
    </row>
    <row r="109" spans="2:2">
      <c r="B109" s="1">
        <v>42288</v>
      </c>
    </row>
    <row r="110" spans="2:2">
      <c r="B110" s="1">
        <v>42289</v>
      </c>
    </row>
    <row r="111" spans="2:2">
      <c r="B111" s="1">
        <v>42290</v>
      </c>
    </row>
    <row r="112" spans="2:2">
      <c r="B112" s="1">
        <v>42291</v>
      </c>
    </row>
    <row r="113" spans="1:5">
      <c r="B113" s="1">
        <v>42292</v>
      </c>
    </row>
    <row r="114" spans="1:5">
      <c r="B114" s="1">
        <v>42293</v>
      </c>
    </row>
    <row r="115" spans="1:5">
      <c r="B115" s="1">
        <v>42294</v>
      </c>
    </row>
    <row r="116" spans="1:5">
      <c r="B116" s="1">
        <v>42295</v>
      </c>
    </row>
    <row r="117" spans="1:5">
      <c r="B117" s="1">
        <v>42296</v>
      </c>
      <c r="C117" t="s">
        <v>4</v>
      </c>
    </row>
    <row r="118" spans="1:5">
      <c r="B118" s="1">
        <v>42297</v>
      </c>
      <c r="C118" t="s">
        <v>4</v>
      </c>
    </row>
    <row r="119" spans="1:5">
      <c r="B119" s="1">
        <v>42298</v>
      </c>
      <c r="C119" t="s">
        <v>4</v>
      </c>
    </row>
    <row r="120" spans="1:5">
      <c r="B120" s="1">
        <v>42299</v>
      </c>
      <c r="C120" t="s">
        <v>4</v>
      </c>
    </row>
    <row r="121" spans="1:5">
      <c r="A121" s="2" t="s">
        <v>27</v>
      </c>
      <c r="B121" s="1">
        <v>42300</v>
      </c>
      <c r="C121" t="s">
        <v>4</v>
      </c>
      <c r="E121" t="s">
        <v>26</v>
      </c>
    </row>
    <row r="122" spans="1:5">
      <c r="A122" s="2" t="s">
        <v>33</v>
      </c>
      <c r="B122" s="1">
        <v>42301</v>
      </c>
    </row>
    <row r="123" spans="1:5">
      <c r="A123" s="2" t="s">
        <v>28</v>
      </c>
      <c r="B123" s="1">
        <v>42302</v>
      </c>
    </row>
    <row r="124" spans="1:5">
      <c r="A124" s="2" t="s">
        <v>29</v>
      </c>
      <c r="B124" s="1">
        <v>42303</v>
      </c>
      <c r="C124" t="s">
        <v>34</v>
      </c>
    </row>
    <row r="125" spans="1:5">
      <c r="A125" s="2" t="s">
        <v>30</v>
      </c>
      <c r="B125" s="1">
        <v>42304</v>
      </c>
      <c r="C125" t="s">
        <v>34</v>
      </c>
    </row>
    <row r="126" spans="1:5">
      <c r="A126" s="2" t="s">
        <v>31</v>
      </c>
      <c r="B126" s="1">
        <v>42305</v>
      </c>
      <c r="C126" t="s">
        <v>34</v>
      </c>
    </row>
    <row r="127" spans="1:5">
      <c r="A127" s="2" t="s">
        <v>32</v>
      </c>
      <c r="B127" s="1">
        <v>42306</v>
      </c>
      <c r="C127" t="s">
        <v>36</v>
      </c>
    </row>
    <row r="128" spans="1:5">
      <c r="A128" s="2" t="s">
        <v>27</v>
      </c>
      <c r="B128" s="1">
        <v>42307</v>
      </c>
    </row>
    <row r="129" spans="1:6">
      <c r="A129" s="2" t="s">
        <v>33</v>
      </c>
      <c r="B129" s="1">
        <v>42308</v>
      </c>
    </row>
    <row r="130" spans="1:6">
      <c r="A130" s="2" t="s">
        <v>28</v>
      </c>
      <c r="B130" s="1">
        <v>42309</v>
      </c>
      <c r="C130" s="3" t="s">
        <v>35</v>
      </c>
      <c r="D130" t="s">
        <v>40</v>
      </c>
    </row>
    <row r="131" spans="1:6">
      <c r="A131" s="2" t="s">
        <v>29</v>
      </c>
      <c r="B131" s="1">
        <v>42310</v>
      </c>
      <c r="C131" s="3" t="s">
        <v>39</v>
      </c>
    </row>
    <row r="132" spans="1:6">
      <c r="A132" s="2" t="s">
        <v>30</v>
      </c>
      <c r="B132" s="1">
        <v>42311</v>
      </c>
      <c r="C132" t="s">
        <v>38</v>
      </c>
    </row>
    <row r="133" spans="1:6" ht="27">
      <c r="A133" s="2" t="s">
        <v>31</v>
      </c>
      <c r="B133" s="1">
        <v>42312</v>
      </c>
      <c r="C133" s="3" t="s">
        <v>37</v>
      </c>
      <c r="D133" t="s">
        <v>43</v>
      </c>
      <c r="F133" s="5" t="s">
        <v>45</v>
      </c>
    </row>
    <row r="134" spans="1:6">
      <c r="A134" s="2" t="s">
        <v>32</v>
      </c>
      <c r="B134" s="1">
        <v>42313</v>
      </c>
      <c r="C134" t="s">
        <v>41</v>
      </c>
    </row>
    <row r="135" spans="1:6">
      <c r="A135" s="2" t="s">
        <v>27</v>
      </c>
      <c r="B135" s="1">
        <v>42314</v>
      </c>
      <c r="C135" t="s">
        <v>42</v>
      </c>
    </row>
    <row r="136" spans="1:6">
      <c r="A136" s="2" t="s">
        <v>33</v>
      </c>
      <c r="B136" s="1">
        <v>42315</v>
      </c>
    </row>
    <row r="137" spans="1:6">
      <c r="A137" s="2" t="s">
        <v>28</v>
      </c>
      <c r="B137" s="1">
        <v>42316</v>
      </c>
    </row>
    <row r="138" spans="1:6">
      <c r="A138" s="2" t="s">
        <v>29</v>
      </c>
      <c r="B138" s="1">
        <v>42317</v>
      </c>
    </row>
    <row r="139" spans="1:6">
      <c r="A139" s="2" t="s">
        <v>30</v>
      </c>
      <c r="B139" s="1">
        <v>42318</v>
      </c>
    </row>
    <row r="140" spans="1:6">
      <c r="A140" s="2" t="s">
        <v>31</v>
      </c>
      <c r="B140" s="1">
        <v>42319</v>
      </c>
    </row>
    <row r="141" spans="1:6">
      <c r="A141" s="2" t="s">
        <v>32</v>
      </c>
      <c r="B141" s="1">
        <v>42320</v>
      </c>
    </row>
    <row r="142" spans="1:6">
      <c r="A142" s="2" t="s">
        <v>27</v>
      </c>
      <c r="B142" s="1">
        <v>42321</v>
      </c>
    </row>
    <row r="143" spans="1:6">
      <c r="A143" s="2" t="s">
        <v>33</v>
      </c>
      <c r="B143" s="1">
        <v>42322</v>
      </c>
    </row>
    <row r="144" spans="1:6">
      <c r="A144" s="2" t="s">
        <v>28</v>
      </c>
      <c r="B144" s="1">
        <v>42323</v>
      </c>
    </row>
    <row r="145" spans="1:2">
      <c r="A145" s="2" t="s">
        <v>29</v>
      </c>
      <c r="B145" s="1">
        <v>42324</v>
      </c>
    </row>
    <row r="146" spans="1:2">
      <c r="A146" s="2" t="s">
        <v>30</v>
      </c>
      <c r="B146" s="1">
        <v>42325</v>
      </c>
    </row>
    <row r="147" spans="1:2">
      <c r="A147" s="2" t="s">
        <v>31</v>
      </c>
      <c r="B147" s="1">
        <v>42326</v>
      </c>
    </row>
    <row r="148" spans="1:2">
      <c r="A148" s="2" t="s">
        <v>32</v>
      </c>
      <c r="B148" s="1">
        <v>42327</v>
      </c>
    </row>
    <row r="149" spans="1:2">
      <c r="A149" s="2" t="s">
        <v>27</v>
      </c>
      <c r="B149" s="1">
        <v>42328</v>
      </c>
    </row>
    <row r="150" spans="1:2">
      <c r="A150" s="2" t="s">
        <v>33</v>
      </c>
      <c r="B150" s="1">
        <v>42329</v>
      </c>
    </row>
    <row r="151" spans="1:2">
      <c r="A151" s="2" t="s">
        <v>28</v>
      </c>
      <c r="B151" s="1">
        <v>42330</v>
      </c>
    </row>
    <row r="152" spans="1:2">
      <c r="A152" s="2" t="s">
        <v>29</v>
      </c>
      <c r="B152" s="1">
        <v>42331</v>
      </c>
    </row>
    <row r="153" spans="1:2">
      <c r="A153" s="2" t="s">
        <v>30</v>
      </c>
      <c r="B153" s="1">
        <v>42332</v>
      </c>
    </row>
    <row r="154" spans="1:2">
      <c r="A154" s="2" t="s">
        <v>31</v>
      </c>
      <c r="B154" s="1">
        <v>42333</v>
      </c>
    </row>
    <row r="155" spans="1:2">
      <c r="A155" s="2" t="s">
        <v>32</v>
      </c>
      <c r="B155" s="1">
        <v>42334</v>
      </c>
    </row>
    <row r="156" spans="1:2">
      <c r="A156" s="2" t="s">
        <v>27</v>
      </c>
      <c r="B156" s="1">
        <v>42335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"/>
  <sheetViews>
    <sheetView workbookViewId="0">
      <selection activeCell="B44" sqref="B44"/>
    </sheetView>
  </sheetViews>
  <sheetFormatPr defaultRowHeight="13.5"/>
  <sheetData>
    <row r="4" spans="1:1">
      <c r="A4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zoomScaleNormal="100"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D105" sqref="D105"/>
    </sheetView>
  </sheetViews>
  <sheetFormatPr defaultRowHeight="13.5"/>
  <cols>
    <col min="1" max="1" width="10.5" bestFit="1" customWidth="1"/>
    <col min="2" max="2" width="16.125" bestFit="1" customWidth="1"/>
    <col min="3" max="3" width="12.75" bestFit="1" customWidth="1"/>
    <col min="4" max="4" width="13.875" customWidth="1"/>
    <col min="5" max="5" width="4.875" customWidth="1"/>
    <col min="6" max="7" width="8.5" bestFit="1" customWidth="1"/>
    <col min="8" max="8" width="9.5" bestFit="1" customWidth="1"/>
    <col min="9" max="9" width="8.5" bestFit="1" customWidth="1"/>
    <col min="10" max="10" width="9.5" bestFit="1" customWidth="1"/>
    <col min="11" max="11" width="8.5" bestFit="1" customWidth="1"/>
    <col min="12" max="12" width="18.375" bestFit="1" customWidth="1"/>
    <col min="13" max="13" width="8.5" customWidth="1"/>
    <col min="16" max="16" width="10.5" bestFit="1" customWidth="1"/>
    <col min="19" max="19" width="1.25" customWidth="1"/>
    <col min="20" max="20" width="9.5" bestFit="1" customWidth="1"/>
  </cols>
  <sheetData>
    <row r="1" spans="1:24">
      <c r="B1" t="s">
        <v>61</v>
      </c>
      <c r="F1" t="s">
        <v>354</v>
      </c>
    </row>
    <row r="2" spans="1:24">
      <c r="B2" t="s">
        <v>53</v>
      </c>
      <c r="C2" t="s">
        <v>54</v>
      </c>
      <c r="D2" t="s">
        <v>55</v>
      </c>
      <c r="F2" t="s">
        <v>357</v>
      </c>
      <c r="G2">
        <v>935</v>
      </c>
      <c r="H2" t="s">
        <v>358</v>
      </c>
      <c r="I2" t="s">
        <v>355</v>
      </c>
      <c r="J2" t="s">
        <v>356</v>
      </c>
      <c r="K2" t="s">
        <v>353</v>
      </c>
      <c r="L2" t="s">
        <v>359</v>
      </c>
      <c r="N2" t="s">
        <v>316</v>
      </c>
      <c r="O2" t="s">
        <v>317</v>
      </c>
      <c r="P2" t="s">
        <v>318</v>
      </c>
      <c r="Q2" t="s">
        <v>319</v>
      </c>
      <c r="R2" t="s">
        <v>320</v>
      </c>
      <c r="T2" t="s">
        <v>321</v>
      </c>
      <c r="U2" t="s">
        <v>322</v>
      </c>
      <c r="V2" t="s">
        <v>323</v>
      </c>
      <c r="W2" t="s">
        <v>324</v>
      </c>
      <c r="X2" t="s">
        <v>325</v>
      </c>
    </row>
    <row r="3" spans="1:24">
      <c r="A3" s="1">
        <v>42401</v>
      </c>
    </row>
    <row r="4" spans="1:24">
      <c r="A4" s="1">
        <f>A5-1</f>
        <v>42402</v>
      </c>
      <c r="B4">
        <v>8734.08</v>
      </c>
      <c r="C4">
        <v>8859.86</v>
      </c>
      <c r="D4" s="29">
        <f t="shared" ref="D4:D23" si="0">+C4/B4-1</f>
        <v>1.440105884077103E-2</v>
      </c>
      <c r="E4" s="29"/>
      <c r="F4" s="29"/>
      <c r="G4" s="29"/>
      <c r="H4" s="29"/>
      <c r="I4" s="29"/>
      <c r="J4" s="29"/>
      <c r="K4" s="29"/>
      <c r="L4" s="29"/>
    </row>
    <row r="5" spans="1:24">
      <c r="A5" s="1">
        <v>42403</v>
      </c>
      <c r="B5">
        <v>8859.86</v>
      </c>
      <c r="C5">
        <v>8779.94</v>
      </c>
      <c r="D5" s="29">
        <f t="shared" si="0"/>
        <v>-9.0204585625506262E-3</v>
      </c>
      <c r="E5" s="29"/>
      <c r="F5" s="29"/>
      <c r="G5" s="29"/>
      <c r="H5" s="29"/>
      <c r="I5" s="29"/>
      <c r="J5" s="29"/>
      <c r="K5" s="29"/>
      <c r="L5" s="29"/>
    </row>
    <row r="6" spans="1:24">
      <c r="A6" s="1">
        <v>42404</v>
      </c>
      <c r="B6">
        <v>8779.94</v>
      </c>
      <c r="C6">
        <v>8872.83</v>
      </c>
      <c r="D6" s="29">
        <f t="shared" si="0"/>
        <v>1.0579798950790087E-2</v>
      </c>
      <c r="E6" s="29"/>
      <c r="F6" s="29"/>
      <c r="G6" s="29"/>
      <c r="H6" s="29"/>
      <c r="I6" s="29"/>
      <c r="J6" s="29"/>
      <c r="K6" s="29"/>
      <c r="L6" s="29"/>
    </row>
    <row r="7" spans="1:24">
      <c r="A7" s="1">
        <v>42405</v>
      </c>
      <c r="B7">
        <v>8872.83</v>
      </c>
      <c r="C7">
        <v>8851.0300000000007</v>
      </c>
      <c r="D7" s="29">
        <f t="shared" si="0"/>
        <v>-2.4569387669998166E-3</v>
      </c>
      <c r="E7" s="29"/>
      <c r="F7" s="29"/>
      <c r="G7" s="29"/>
      <c r="H7" s="29"/>
      <c r="I7" s="29"/>
      <c r="J7" s="29"/>
      <c r="K7" s="29"/>
      <c r="L7" s="29"/>
    </row>
    <row r="8" spans="1:24">
      <c r="A8" s="1">
        <v>42411</v>
      </c>
      <c r="B8">
        <v>8851.0300000000007</v>
      </c>
      <c r="C8">
        <v>8851.0300000000007</v>
      </c>
      <c r="D8" s="29">
        <f t="shared" si="0"/>
        <v>0</v>
      </c>
      <c r="E8" s="29"/>
      <c r="F8" s="29"/>
      <c r="G8" s="29"/>
      <c r="H8" s="29"/>
      <c r="I8" s="29"/>
      <c r="J8" s="29"/>
      <c r="K8" s="29"/>
      <c r="L8" s="29"/>
    </row>
    <row r="9" spans="1:24">
      <c r="A9" s="1">
        <v>42412</v>
      </c>
      <c r="B9">
        <v>8851.0300000000007</v>
      </c>
      <c r="C9">
        <v>8851.0300000000007</v>
      </c>
      <c r="D9" s="29">
        <f t="shared" si="0"/>
        <v>0</v>
      </c>
      <c r="E9" s="29"/>
      <c r="F9" s="29"/>
      <c r="G9" s="29"/>
      <c r="H9" s="29"/>
      <c r="I9" s="29"/>
      <c r="J9" s="29"/>
      <c r="K9" s="29"/>
      <c r="L9" s="29"/>
    </row>
    <row r="10" spans="1:24">
      <c r="A10" s="1">
        <v>42415</v>
      </c>
      <c r="B10">
        <v>8851.0300000000007</v>
      </c>
      <c r="C10">
        <v>8774.5499999999993</v>
      </c>
      <c r="D10" s="29">
        <f t="shared" si="0"/>
        <v>-8.6408022569126608E-3</v>
      </c>
      <c r="E10" s="29"/>
      <c r="F10" s="29"/>
      <c r="G10" s="29"/>
      <c r="H10" s="29"/>
      <c r="I10" s="29"/>
      <c r="J10" s="29"/>
      <c r="K10" s="29"/>
      <c r="L10" s="29"/>
    </row>
    <row r="11" spans="1:24">
      <c r="A11" s="1">
        <v>42416</v>
      </c>
      <c r="B11">
        <v>8774.5499999999993</v>
      </c>
      <c r="C11">
        <v>8993.09</v>
      </c>
      <c r="D11" s="29">
        <f t="shared" si="0"/>
        <v>2.4906120541794197E-2</v>
      </c>
      <c r="E11" s="29"/>
      <c r="F11" s="29"/>
      <c r="G11" s="29"/>
      <c r="H11" s="29"/>
      <c r="I11" s="29"/>
      <c r="J11" s="29"/>
      <c r="K11" s="29"/>
      <c r="L11" s="29"/>
    </row>
    <row r="12" spans="1:24">
      <c r="A12" s="1">
        <v>42417</v>
      </c>
      <c r="B12">
        <v>8993.09</v>
      </c>
      <c r="C12">
        <v>9048.34</v>
      </c>
      <c r="D12" s="29">
        <f t="shared" si="0"/>
        <v>6.1436058129074045E-3</v>
      </c>
      <c r="E12" s="29"/>
      <c r="F12" s="29"/>
      <c r="G12" s="29"/>
      <c r="H12" s="29"/>
      <c r="I12" s="29"/>
      <c r="J12" s="29"/>
      <c r="K12" s="29"/>
      <c r="L12" s="29"/>
    </row>
    <row r="13" spans="1:24">
      <c r="A13" s="1">
        <v>42418</v>
      </c>
      <c r="B13">
        <v>9048.34</v>
      </c>
      <c r="C13">
        <v>9016.81</v>
      </c>
      <c r="D13" s="29">
        <f t="shared" si="0"/>
        <v>-3.4846170678821675E-3</v>
      </c>
      <c r="E13" s="29"/>
      <c r="F13" s="29"/>
      <c r="G13" s="29"/>
      <c r="H13" s="29"/>
      <c r="I13" s="29"/>
      <c r="J13" s="29"/>
      <c r="K13" s="29"/>
      <c r="L13" s="29"/>
    </row>
    <row r="14" spans="1:24">
      <c r="A14" s="1">
        <v>42419</v>
      </c>
      <c r="B14">
        <v>9016.81</v>
      </c>
      <c r="C14">
        <v>8998.68</v>
      </c>
      <c r="D14" s="29">
        <f t="shared" si="0"/>
        <v>-2.0106889243534098E-3</v>
      </c>
      <c r="E14" s="29"/>
      <c r="F14" s="29"/>
      <c r="G14" s="29"/>
      <c r="H14" s="29"/>
      <c r="I14" s="29"/>
      <c r="J14" s="29"/>
      <c r="K14" s="29"/>
      <c r="L14" s="29"/>
    </row>
    <row r="15" spans="1:24">
      <c r="A15" s="1">
        <v>42422</v>
      </c>
      <c r="B15">
        <v>8998.68</v>
      </c>
      <c r="C15">
        <v>9194.7099999999991</v>
      </c>
      <c r="D15" s="29">
        <f t="shared" si="0"/>
        <v>2.1784306142678567E-2</v>
      </c>
      <c r="E15" s="29"/>
      <c r="F15" s="29"/>
      <c r="G15" s="29"/>
      <c r="H15" s="29"/>
      <c r="I15" s="29"/>
      <c r="J15" s="29"/>
      <c r="K15" s="29"/>
      <c r="L15" s="29"/>
    </row>
    <row r="16" spans="1:24">
      <c r="A16" s="1">
        <v>42423</v>
      </c>
      <c r="B16">
        <v>9194.7099999999991</v>
      </c>
      <c r="C16">
        <v>9096.06</v>
      </c>
      <c r="D16" s="29">
        <f t="shared" si="0"/>
        <v>-1.0728995259230545E-2</v>
      </c>
      <c r="E16" s="29"/>
      <c r="F16" s="29"/>
      <c r="G16" s="29"/>
      <c r="H16" s="29"/>
      <c r="I16" s="29"/>
      <c r="J16" s="29"/>
      <c r="K16" s="29"/>
      <c r="L16" s="29"/>
    </row>
    <row r="17" spans="1:24">
      <c r="A17" s="1">
        <v>42424</v>
      </c>
      <c r="B17">
        <v>9096.06</v>
      </c>
      <c r="C17">
        <v>9153.77</v>
      </c>
      <c r="D17" s="29">
        <f t="shared" si="0"/>
        <v>6.3445052033519467E-3</v>
      </c>
      <c r="E17" s="29"/>
      <c r="F17" s="29"/>
      <c r="G17" s="29"/>
      <c r="H17" s="29"/>
      <c r="I17" s="29"/>
      <c r="J17" s="29"/>
      <c r="K17" s="29"/>
      <c r="L17" s="29"/>
    </row>
    <row r="18" spans="1:24">
      <c r="A18" s="1">
        <v>42425</v>
      </c>
      <c r="B18">
        <v>9153.77</v>
      </c>
      <c r="C18">
        <v>8731.2000000000007</v>
      </c>
      <c r="D18" s="29">
        <f t="shared" si="0"/>
        <v>-4.6163493292927349E-2</v>
      </c>
      <c r="E18" s="29"/>
      <c r="F18" s="29"/>
      <c r="G18" s="29"/>
      <c r="H18" s="29"/>
      <c r="I18" s="29"/>
      <c r="J18" s="29"/>
      <c r="K18" s="29"/>
      <c r="L18" s="29"/>
    </row>
    <row r="19" spans="1:24">
      <c r="A19" s="1">
        <v>42426</v>
      </c>
      <c r="B19">
        <v>8731.2000000000007</v>
      </c>
      <c r="C19">
        <v>8821.18</v>
      </c>
      <c r="D19" s="29">
        <f t="shared" si="0"/>
        <v>1.0305570826461441E-2</v>
      </c>
      <c r="E19" s="29"/>
      <c r="F19" s="29"/>
      <c r="G19" s="29"/>
      <c r="H19" s="29"/>
      <c r="I19" s="29"/>
      <c r="J19" s="29"/>
      <c r="K19" s="29"/>
      <c r="L19" s="29"/>
    </row>
    <row r="20" spans="1:24">
      <c r="A20" s="1">
        <v>42429</v>
      </c>
      <c r="B20">
        <v>8821.18</v>
      </c>
      <c r="C20">
        <v>8756.880000000001</v>
      </c>
      <c r="D20" s="29">
        <f t="shared" si="0"/>
        <v>-7.2892742240833197E-3</v>
      </c>
      <c r="E20" s="29"/>
      <c r="F20" s="29"/>
      <c r="G20" s="29"/>
      <c r="H20" s="29"/>
      <c r="I20" s="29"/>
      <c r="J20" s="29"/>
      <c r="K20" s="29"/>
      <c r="L20" s="29"/>
    </row>
    <row r="21" spans="1:24">
      <c r="A21" s="1">
        <v>42430</v>
      </c>
      <c r="B21">
        <v>8756.880000000001</v>
      </c>
      <c r="C21">
        <v>8872.43</v>
      </c>
      <c r="D21" s="29">
        <f t="shared" si="0"/>
        <v>1.3195338979179683E-2</v>
      </c>
      <c r="E21" s="29"/>
      <c r="F21" s="29"/>
      <c r="G21" s="29"/>
      <c r="H21" s="29"/>
      <c r="I21" s="29"/>
      <c r="J21" s="29"/>
      <c r="K21" s="29"/>
      <c r="L21" s="29"/>
    </row>
    <row r="22" spans="1:24">
      <c r="A22" s="1">
        <v>42431</v>
      </c>
      <c r="B22">
        <v>8872.43</v>
      </c>
      <c r="C22">
        <v>9146.56</v>
      </c>
      <c r="D22" s="29">
        <f t="shared" si="0"/>
        <v>3.0896834350904845E-2</v>
      </c>
      <c r="E22" s="29"/>
      <c r="F22" s="29"/>
      <c r="G22" s="29"/>
      <c r="H22" s="29"/>
      <c r="I22" s="29"/>
      <c r="J22" s="29"/>
      <c r="K22" s="29"/>
      <c r="L22" s="29"/>
    </row>
    <row r="23" spans="1:24">
      <c r="A23" s="1">
        <v>42432</v>
      </c>
      <c r="B23">
        <v>9146.56</v>
      </c>
      <c r="C23">
        <v>9170.7800000000007</v>
      </c>
      <c r="D23" s="29">
        <f t="shared" si="0"/>
        <v>2.6479900640241638E-3</v>
      </c>
      <c r="E23" s="29"/>
      <c r="F23" s="29"/>
      <c r="G23" s="29"/>
      <c r="H23" s="29"/>
      <c r="I23" s="29"/>
      <c r="J23" s="29"/>
      <c r="K23" s="29"/>
      <c r="L23" s="29"/>
    </row>
    <row r="24" spans="1:24">
      <c r="A24" s="1">
        <v>42433</v>
      </c>
      <c r="B24">
        <v>9170.7800000000007</v>
      </c>
      <c r="C24">
        <v>9434.82</v>
      </c>
      <c r="D24" s="29">
        <f t="shared" ref="D24:D31" si="1">+C24/B24-1</f>
        <v>2.8791444130161103E-2</v>
      </c>
      <c r="E24" s="29"/>
      <c r="F24" s="29"/>
      <c r="G24" s="29"/>
      <c r="H24" s="29"/>
      <c r="I24" s="29"/>
      <c r="J24" s="29"/>
      <c r="K24" s="29"/>
      <c r="L24" s="29"/>
    </row>
    <row r="25" spans="1:24">
      <c r="A25" s="1">
        <v>42436</v>
      </c>
      <c r="B25">
        <v>9434.82</v>
      </c>
      <c r="C25">
        <v>9382.3799999999992</v>
      </c>
      <c r="D25" s="29">
        <f t="shared" si="1"/>
        <v>-5.558134654397251E-3</v>
      </c>
      <c r="E25" s="29"/>
      <c r="F25" s="29"/>
      <c r="G25" s="29"/>
      <c r="H25" s="29"/>
      <c r="I25" s="29"/>
      <c r="J25" s="29"/>
      <c r="K25" s="29"/>
      <c r="L25" s="29"/>
    </row>
    <row r="26" spans="1:24">
      <c r="A26" s="1">
        <v>42437</v>
      </c>
      <c r="B26">
        <v>9382.3799999999992</v>
      </c>
      <c r="C26">
        <v>9406.7800000000007</v>
      </c>
      <c r="D26" s="29">
        <f t="shared" si="1"/>
        <v>2.6006194590286746E-3</v>
      </c>
      <c r="E26" s="29"/>
      <c r="F26" s="29"/>
      <c r="G26" s="29"/>
      <c r="H26" s="29"/>
      <c r="I26" s="29"/>
      <c r="J26" s="29"/>
      <c r="K26" s="29"/>
      <c r="L26" s="29"/>
    </row>
    <row r="27" spans="1:24">
      <c r="A27" s="1">
        <v>42438</v>
      </c>
      <c r="B27">
        <v>9406.7800000000007</v>
      </c>
      <c r="C27">
        <v>9387.7900000000009</v>
      </c>
      <c r="D27" s="29">
        <f t="shared" si="1"/>
        <v>-2.018756684008749E-3</v>
      </c>
      <c r="E27" s="29"/>
      <c r="F27" s="29"/>
      <c r="G27" s="29"/>
      <c r="H27" s="29"/>
      <c r="I27" s="29"/>
      <c r="J27" s="29"/>
      <c r="K27" s="29"/>
      <c r="L27" s="29"/>
    </row>
    <row r="28" spans="1:24">
      <c r="A28" s="1">
        <v>42439</v>
      </c>
      <c r="B28">
        <v>9387.7900000000009</v>
      </c>
      <c r="C28">
        <v>9207.25</v>
      </c>
      <c r="D28" s="29">
        <f t="shared" si="1"/>
        <v>-1.9231363292106063E-2</v>
      </c>
      <c r="E28" s="29"/>
      <c r="F28" s="29"/>
      <c r="G28" s="29"/>
      <c r="H28" s="29"/>
      <c r="I28" s="29"/>
      <c r="J28" s="29"/>
      <c r="K28" s="29"/>
      <c r="L28" s="29"/>
    </row>
    <row r="29" spans="1:24">
      <c r="A29" s="1">
        <v>42440</v>
      </c>
      <c r="B29">
        <v>9207.25</v>
      </c>
      <c r="C29">
        <v>9236.49</v>
      </c>
      <c r="D29" s="29">
        <f t="shared" si="1"/>
        <v>3.1757582340004031E-3</v>
      </c>
      <c r="E29" s="29"/>
      <c r="F29" s="29"/>
      <c r="G29" s="29"/>
      <c r="H29" s="29"/>
      <c r="I29" s="29"/>
      <c r="J29" s="29"/>
      <c r="K29" s="29"/>
      <c r="L29" s="29"/>
    </row>
    <row r="30" spans="1:24">
      <c r="A30" s="1">
        <v>42443</v>
      </c>
      <c r="B30">
        <v>9236.49</v>
      </c>
      <c r="C30">
        <v>9278</v>
      </c>
      <c r="D30" s="29">
        <f t="shared" si="1"/>
        <v>4.494131428713688E-3</v>
      </c>
      <c r="E30" s="29"/>
      <c r="F30" s="29"/>
      <c r="G30" s="29"/>
      <c r="H30" s="29"/>
      <c r="I30" s="29"/>
      <c r="J30" s="29"/>
      <c r="K30" s="29"/>
      <c r="L30" s="29"/>
      <c r="N30">
        <v>9261.5</v>
      </c>
      <c r="T30" s="46">
        <f t="shared" ref="T30:T36" si="2">N30/C29-1</f>
        <v>2.7077385457030534E-3</v>
      </c>
    </row>
    <row r="31" spans="1:24">
      <c r="A31" s="1">
        <v>42444</v>
      </c>
      <c r="B31">
        <v>9278</v>
      </c>
      <c r="C31">
        <v>9348.0300000000007</v>
      </c>
      <c r="D31" s="29">
        <f t="shared" si="1"/>
        <v>7.5479629230439382E-3</v>
      </c>
      <c r="E31" s="29"/>
      <c r="F31" s="29"/>
      <c r="G31" s="29"/>
      <c r="H31" s="29"/>
      <c r="I31" s="29"/>
      <c r="J31" s="29"/>
      <c r="K31" s="29"/>
      <c r="L31" s="29"/>
      <c r="N31">
        <v>9278</v>
      </c>
      <c r="T31" s="46">
        <f t="shared" si="2"/>
        <v>0</v>
      </c>
    </row>
    <row r="32" spans="1:24">
      <c r="A32" s="1">
        <v>42445</v>
      </c>
      <c r="B32">
        <v>9348.0300000000007</v>
      </c>
      <c r="C32">
        <v>9492.5400000000009</v>
      </c>
      <c r="D32" s="29">
        <f>+C32/B32-1</f>
        <v>1.5458872083208952E-2</v>
      </c>
      <c r="E32" s="29"/>
      <c r="F32" s="29"/>
      <c r="G32" s="29"/>
      <c r="H32" s="29"/>
      <c r="I32" s="29"/>
      <c r="J32" s="29"/>
      <c r="K32" s="29"/>
      <c r="L32" s="29"/>
      <c r="N32">
        <v>9262.5</v>
      </c>
      <c r="O32">
        <v>9260</v>
      </c>
      <c r="P32">
        <v>9262</v>
      </c>
      <c r="Q32">
        <v>9360</v>
      </c>
      <c r="R32">
        <v>9367.5</v>
      </c>
      <c r="T32" s="29">
        <f t="shared" si="2"/>
        <v>-9.1495213429996225E-3</v>
      </c>
      <c r="U32" s="29">
        <f>+O32/C31-1</f>
        <v>-9.4169573696276654E-3</v>
      </c>
      <c r="V32" s="29"/>
      <c r="W32" s="29">
        <f>Q32/C32-1</f>
        <v>-1.3962543218148271E-2</v>
      </c>
      <c r="X32" s="29">
        <f>+R32/C32-1</f>
        <v>-1.3172449102137107E-2</v>
      </c>
    </row>
    <row r="33" spans="1:21">
      <c r="A33" s="1">
        <v>42446</v>
      </c>
      <c r="B33">
        <v>9492.5400000000009</v>
      </c>
      <c r="C33">
        <v>9483.81</v>
      </c>
      <c r="D33" s="29">
        <f t="shared" ref="D33:D45" si="3">+C33/B33-1</f>
        <v>-9.1966955103706116E-4</v>
      </c>
      <c r="E33" s="29"/>
      <c r="F33" s="29"/>
      <c r="G33" s="29"/>
      <c r="H33" s="29"/>
      <c r="I33" s="29"/>
      <c r="J33" s="29"/>
      <c r="K33" s="29"/>
      <c r="L33" s="29"/>
      <c r="N33">
        <v>9387.5</v>
      </c>
      <c r="O33">
        <v>9460</v>
      </c>
      <c r="T33" s="29">
        <f t="shared" si="2"/>
        <v>-1.1065531459440892E-2</v>
      </c>
      <c r="U33" s="29">
        <f>+O33/C32-1</f>
        <v>-3.4279550046668605E-3</v>
      </c>
    </row>
    <row r="34" spans="1:21">
      <c r="A34" s="1">
        <v>42447</v>
      </c>
      <c r="B34">
        <v>9483.81</v>
      </c>
      <c r="C34">
        <v>9531.39</v>
      </c>
      <c r="D34" s="29">
        <f t="shared" si="3"/>
        <v>5.0169710274667878E-3</v>
      </c>
      <c r="E34" s="29"/>
      <c r="F34" s="29"/>
      <c r="G34" s="29"/>
      <c r="H34" s="29"/>
      <c r="I34" s="29"/>
      <c r="J34" s="29"/>
      <c r="K34" s="29"/>
      <c r="L34" s="29"/>
      <c r="T34" s="29">
        <f t="shared" si="2"/>
        <v>-1</v>
      </c>
      <c r="U34" s="29">
        <f>+O34/C33-1</f>
        <v>-1</v>
      </c>
    </row>
    <row r="35" spans="1:21">
      <c r="A35" s="1">
        <v>42450</v>
      </c>
      <c r="B35">
        <v>9531.39</v>
      </c>
      <c r="C35">
        <v>9743.2999999999993</v>
      </c>
      <c r="D35" s="29">
        <f t="shared" si="3"/>
        <v>2.2232853760049576E-2</v>
      </c>
      <c r="E35" s="29"/>
      <c r="F35" s="29"/>
      <c r="G35" s="29"/>
      <c r="H35" s="29"/>
      <c r="I35" s="29"/>
      <c r="J35" s="29"/>
      <c r="K35" s="29"/>
      <c r="L35" s="29"/>
      <c r="N35">
        <v>9630</v>
      </c>
      <c r="O35">
        <v>9622.5</v>
      </c>
      <c r="T35" s="29">
        <f t="shared" si="2"/>
        <v>1.0345815248353096E-2</v>
      </c>
      <c r="U35" s="29">
        <f>+O35/C34-1</f>
        <v>9.5589415604651062E-3</v>
      </c>
    </row>
    <row r="36" spans="1:21">
      <c r="A36" s="1">
        <v>42451</v>
      </c>
      <c r="B36">
        <v>9743.2999999999993</v>
      </c>
      <c r="C36">
        <v>9667.5400000000009</v>
      </c>
      <c r="D36" s="29">
        <f t="shared" si="3"/>
        <v>-7.7755996428313656E-3</v>
      </c>
      <c r="E36" s="29"/>
      <c r="F36" s="29"/>
      <c r="G36" s="29"/>
      <c r="H36" s="29"/>
      <c r="I36" s="29"/>
      <c r="J36" s="29"/>
      <c r="K36" s="29"/>
      <c r="L36" s="29"/>
      <c r="N36">
        <v>9802.5</v>
      </c>
      <c r="O36">
        <v>9787.5</v>
      </c>
      <c r="T36" s="29">
        <f t="shared" si="2"/>
        <v>6.0759701538493083E-3</v>
      </c>
      <c r="U36" s="29">
        <f>+O36/C35-1</f>
        <v>4.5364506891916179E-3</v>
      </c>
    </row>
    <row r="37" spans="1:21">
      <c r="A37" s="1">
        <v>42452</v>
      </c>
      <c r="B37">
        <v>9667.5400000000009</v>
      </c>
      <c r="C37">
        <v>9675.7999999999993</v>
      </c>
      <c r="D37" s="29">
        <f t="shared" si="3"/>
        <v>8.5440556749682983E-4</v>
      </c>
      <c r="E37" s="29"/>
      <c r="F37" s="29"/>
      <c r="G37" s="29"/>
      <c r="H37" s="29"/>
      <c r="I37" s="29"/>
      <c r="J37" s="29"/>
      <c r="K37" s="29"/>
      <c r="L37" s="29"/>
    </row>
    <row r="38" spans="1:21">
      <c r="A38" s="1">
        <v>42453</v>
      </c>
      <c r="B38">
        <v>9675.7999999999993</v>
      </c>
      <c r="C38">
        <v>9537.5</v>
      </c>
      <c r="D38" s="29">
        <f t="shared" si="3"/>
        <v>-1.4293391760887952E-2</v>
      </c>
      <c r="E38" s="29"/>
      <c r="F38" s="29"/>
      <c r="G38" s="29"/>
      <c r="H38" s="29"/>
      <c r="I38" s="29"/>
      <c r="J38" s="29"/>
      <c r="K38" s="29"/>
      <c r="L38" s="29"/>
    </row>
    <row r="39" spans="1:21">
      <c r="A39" s="1">
        <v>42454</v>
      </c>
      <c r="B39">
        <v>9537.5</v>
      </c>
      <c r="C39">
        <v>9581.59</v>
      </c>
      <c r="D39" s="29">
        <f t="shared" si="3"/>
        <v>4.6228047182175214E-3</v>
      </c>
      <c r="E39" s="29"/>
      <c r="F39" s="29"/>
      <c r="G39" s="29"/>
      <c r="H39" s="29"/>
      <c r="I39" s="29"/>
      <c r="J39" s="29"/>
      <c r="K39" s="29"/>
      <c r="L39" s="29"/>
    </row>
    <row r="40" spans="1:21">
      <c r="A40" s="1">
        <v>42457</v>
      </c>
      <c r="B40">
        <v>9581.59</v>
      </c>
      <c r="C40">
        <v>9476.58</v>
      </c>
      <c r="D40" s="29">
        <f t="shared" si="3"/>
        <v>-1.0959558904106714E-2</v>
      </c>
      <c r="E40" s="29"/>
      <c r="F40" s="29"/>
      <c r="G40" s="29"/>
      <c r="H40" s="29"/>
      <c r="I40" s="29"/>
      <c r="J40" s="29"/>
      <c r="K40" s="29"/>
      <c r="L40" s="29"/>
    </row>
    <row r="41" spans="1:21">
      <c r="A41" s="1">
        <v>42458</v>
      </c>
      <c r="B41">
        <v>9476.58</v>
      </c>
      <c r="C41">
        <v>9416.59</v>
      </c>
      <c r="D41" s="29">
        <f t="shared" si="3"/>
        <v>-6.330342802994271E-3</v>
      </c>
      <c r="E41" s="29"/>
      <c r="F41" s="29"/>
      <c r="G41" s="29"/>
      <c r="H41" s="29"/>
      <c r="I41" s="29"/>
      <c r="J41" s="29"/>
      <c r="K41" s="29"/>
      <c r="L41" s="29"/>
    </row>
    <row r="42" spans="1:21">
      <c r="A42" s="1">
        <v>42459</v>
      </c>
      <c r="B42">
        <v>9416.59</v>
      </c>
      <c r="C42">
        <v>9623.85</v>
      </c>
      <c r="D42" s="29">
        <f t="shared" si="3"/>
        <v>2.2010090701623408E-2</v>
      </c>
      <c r="E42" s="29"/>
      <c r="F42" s="29"/>
      <c r="G42" s="29"/>
      <c r="H42" s="29"/>
      <c r="I42" s="29"/>
      <c r="J42" s="29"/>
      <c r="K42" s="29"/>
      <c r="L42" s="29"/>
    </row>
    <row r="43" spans="1:21">
      <c r="A43" s="1">
        <v>42460</v>
      </c>
      <c r="B43">
        <v>9623.85</v>
      </c>
      <c r="C43">
        <v>9614.1200000000008</v>
      </c>
      <c r="D43" s="29">
        <f t="shared" si="3"/>
        <v>-1.0110298892854752E-3</v>
      </c>
      <c r="E43" s="29"/>
      <c r="F43" s="29"/>
      <c r="G43" s="29"/>
      <c r="H43" s="29"/>
      <c r="I43" s="29"/>
      <c r="J43" s="29"/>
      <c r="K43" s="29"/>
      <c r="L43" s="29"/>
      <c r="O43">
        <v>9720</v>
      </c>
      <c r="T43" s="29">
        <f>N43/C42-1</f>
        <v>-1</v>
      </c>
      <c r="U43" s="29">
        <f>+O43/C42-1</f>
        <v>9.9908040960736688E-3</v>
      </c>
    </row>
    <row r="44" spans="1:21">
      <c r="A44" s="1">
        <v>42461</v>
      </c>
      <c r="B44">
        <v>9614.1200000000008</v>
      </c>
      <c r="C44">
        <v>9658.0400000000009</v>
      </c>
      <c r="D44" s="29">
        <f t="shared" si="3"/>
        <v>4.5682808202935909E-3</v>
      </c>
      <c r="E44" s="29"/>
      <c r="F44" s="29"/>
      <c r="G44" s="29"/>
      <c r="H44" s="29"/>
      <c r="I44" s="29"/>
      <c r="J44" s="29"/>
      <c r="K44" s="29"/>
      <c r="L44" s="29"/>
      <c r="T44" s="29"/>
      <c r="U44" s="29"/>
    </row>
    <row r="45" spans="1:21">
      <c r="A45" s="1">
        <v>42465</v>
      </c>
      <c r="B45">
        <v>9658.0400000000009</v>
      </c>
      <c r="C45">
        <v>9706.33</v>
      </c>
      <c r="D45" s="29">
        <f t="shared" si="3"/>
        <v>4.9999792918644648E-3</v>
      </c>
      <c r="E45" s="29"/>
      <c r="F45" s="29"/>
      <c r="G45" s="29"/>
      <c r="H45" s="29"/>
      <c r="I45" s="29"/>
      <c r="J45" s="29"/>
      <c r="K45" s="29"/>
      <c r="L45" s="29"/>
      <c r="O45">
        <v>9570</v>
      </c>
      <c r="T45" s="29"/>
      <c r="U45" s="29">
        <f>+O45/C44-1</f>
        <v>-9.1157212022315859E-3</v>
      </c>
    </row>
    <row r="46" spans="1:21">
      <c r="A46" s="1">
        <v>42466</v>
      </c>
      <c r="B46">
        <v>9706.33</v>
      </c>
      <c r="C46">
        <v>9658.7999999999993</v>
      </c>
      <c r="D46" s="29">
        <f t="shared" ref="D46:D74" si="4">+C46/B46-1</f>
        <v>-4.896804456473336E-3</v>
      </c>
      <c r="E46" s="29"/>
      <c r="F46" s="29"/>
      <c r="G46" s="29"/>
      <c r="H46" s="29"/>
      <c r="I46" s="29"/>
      <c r="J46" s="29"/>
      <c r="K46" s="29"/>
      <c r="L46" s="29"/>
      <c r="T46" s="29"/>
      <c r="U46" s="29"/>
    </row>
    <row r="47" spans="1:21">
      <c r="A47" s="1">
        <v>42467</v>
      </c>
      <c r="B47">
        <v>9658.7999999999993</v>
      </c>
      <c r="C47">
        <v>9542.4500000000007</v>
      </c>
      <c r="D47" s="29">
        <f t="shared" si="4"/>
        <v>-1.2046009856296669E-2</v>
      </c>
      <c r="E47" s="29"/>
      <c r="F47" s="29"/>
      <c r="G47" s="29"/>
      <c r="H47" s="29"/>
      <c r="I47" s="29"/>
      <c r="J47" s="29"/>
      <c r="K47" s="29"/>
      <c r="L47" s="29"/>
    </row>
    <row r="48" spans="1:21">
      <c r="A48" s="1">
        <v>42468</v>
      </c>
      <c r="B48">
        <v>9542.4500000000007</v>
      </c>
      <c r="C48">
        <v>9485.94</v>
      </c>
      <c r="D48" s="29">
        <f t="shared" si="4"/>
        <v>-5.9219592452671721E-3</v>
      </c>
      <c r="E48" s="29"/>
      <c r="F48" s="29"/>
      <c r="G48" s="29"/>
      <c r="H48" s="29"/>
      <c r="I48" s="29"/>
      <c r="J48" s="29"/>
      <c r="K48" s="29"/>
      <c r="L48" s="29"/>
    </row>
    <row r="49" spans="1:21">
      <c r="A49" s="1">
        <v>42471</v>
      </c>
      <c r="B49">
        <v>9485.94</v>
      </c>
      <c r="C49">
        <v>9580.4500000000007</v>
      </c>
      <c r="D49" s="29">
        <f t="shared" si="4"/>
        <v>9.9631665391095581E-3</v>
      </c>
      <c r="E49" s="29"/>
      <c r="F49" s="29"/>
      <c r="G49" s="29"/>
      <c r="H49" s="29"/>
      <c r="I49" s="29"/>
      <c r="J49" s="29"/>
      <c r="K49" s="29"/>
      <c r="L49" s="29"/>
    </row>
    <row r="50" spans="1:21">
      <c r="A50" s="1">
        <v>42472</v>
      </c>
      <c r="B50">
        <v>9580.4500000000007</v>
      </c>
      <c r="C50">
        <v>9562.34</v>
      </c>
      <c r="D50" s="29">
        <f t="shared" si="4"/>
        <v>-1.8903078665407635E-3</v>
      </c>
      <c r="E50" s="29"/>
      <c r="F50" s="29"/>
      <c r="G50" s="29"/>
      <c r="H50" s="29"/>
      <c r="I50" s="29"/>
      <c r="J50" s="29"/>
      <c r="K50" s="29"/>
      <c r="L50" s="29"/>
    </row>
    <row r="51" spans="1:21">
      <c r="A51" s="1">
        <v>42473</v>
      </c>
      <c r="B51">
        <v>9562.34</v>
      </c>
      <c r="C51">
        <v>9673.83</v>
      </c>
      <c r="D51" s="29">
        <f t="shared" si="4"/>
        <v>1.1659280050698939E-2</v>
      </c>
      <c r="E51" s="29"/>
      <c r="F51" s="29"/>
      <c r="G51" s="29"/>
      <c r="H51" s="29"/>
      <c r="I51" s="29"/>
      <c r="J51" s="29"/>
      <c r="K51" s="29"/>
      <c r="L51" s="29"/>
    </row>
    <row r="52" spans="1:21">
      <c r="A52" s="1">
        <v>42474</v>
      </c>
      <c r="B52">
        <v>9673.83</v>
      </c>
      <c r="C52">
        <v>9702.49</v>
      </c>
      <c r="D52" s="29">
        <f t="shared" si="4"/>
        <v>2.9626321736064831E-3</v>
      </c>
      <c r="E52" s="29"/>
      <c r="F52" s="29"/>
      <c r="G52" s="29"/>
      <c r="H52" s="29"/>
      <c r="I52" s="29"/>
      <c r="J52" s="29"/>
      <c r="K52" s="29"/>
      <c r="L52" s="29"/>
    </row>
    <row r="53" spans="1:21">
      <c r="A53" s="1">
        <v>42475</v>
      </c>
      <c r="B53">
        <v>9702.49</v>
      </c>
      <c r="C53">
        <v>9722.73</v>
      </c>
      <c r="D53" s="29">
        <f t="shared" si="4"/>
        <v>2.0860624437644137E-3</v>
      </c>
      <c r="E53" s="29"/>
      <c r="F53" s="29"/>
      <c r="G53" s="29"/>
      <c r="H53" s="29"/>
      <c r="I53" s="29"/>
      <c r="J53" s="29"/>
      <c r="K53" s="29"/>
      <c r="L53" s="29"/>
    </row>
    <row r="54" spans="1:21">
      <c r="A54" s="1">
        <v>42478</v>
      </c>
      <c r="B54">
        <v>9722.73</v>
      </c>
      <c r="C54">
        <v>9637.56</v>
      </c>
      <c r="D54" s="29">
        <f t="shared" si="4"/>
        <v>-8.7598853408455968E-3</v>
      </c>
      <c r="E54" s="29"/>
      <c r="F54" s="29"/>
      <c r="G54" s="29"/>
      <c r="H54" s="29"/>
      <c r="I54" s="29"/>
      <c r="J54" s="29"/>
      <c r="K54" s="29"/>
      <c r="L54" s="29"/>
    </row>
    <row r="55" spans="1:21">
      <c r="A55" s="1">
        <v>42479</v>
      </c>
      <c r="B55">
        <v>9637.56</v>
      </c>
      <c r="C55">
        <v>9657.35</v>
      </c>
      <c r="D55" s="29">
        <f t="shared" si="4"/>
        <v>2.0534243107177552E-3</v>
      </c>
      <c r="E55" s="29"/>
      <c r="F55" s="29"/>
      <c r="G55" s="29"/>
      <c r="H55" s="29"/>
      <c r="I55" s="29"/>
      <c r="J55" s="29"/>
      <c r="K55" s="29"/>
      <c r="L55" s="29"/>
    </row>
    <row r="56" spans="1:21">
      <c r="A56" s="1">
        <v>42480</v>
      </c>
    </row>
    <row r="57" spans="1:21">
      <c r="A57" s="1">
        <v>42481</v>
      </c>
      <c r="B57">
        <v>9607.3599999999988</v>
      </c>
      <c r="C57">
        <v>9598.1299999999992</v>
      </c>
      <c r="D57" s="29">
        <f t="shared" si="4"/>
        <v>-9.6072177996864294E-4</v>
      </c>
      <c r="E57" s="29"/>
      <c r="F57" s="29"/>
      <c r="G57" s="29"/>
      <c r="H57" s="29"/>
      <c r="I57" s="29"/>
      <c r="J57" s="29"/>
      <c r="K57" s="29"/>
      <c r="L57" s="29"/>
    </row>
    <row r="58" spans="1:21">
      <c r="A58" s="1">
        <v>42482</v>
      </c>
      <c r="B58">
        <v>9598.1299999999992</v>
      </c>
      <c r="C58">
        <v>9652.27</v>
      </c>
      <c r="D58" s="29">
        <f t="shared" si="4"/>
        <v>5.6406820911991673E-3</v>
      </c>
      <c r="E58" s="29"/>
      <c r="F58" s="29"/>
      <c r="G58" s="29"/>
      <c r="H58" s="29"/>
      <c r="I58" s="29"/>
      <c r="J58" s="29"/>
      <c r="K58" s="29"/>
      <c r="L58" s="29"/>
    </row>
    <row r="59" spans="1:21">
      <c r="A59" s="1">
        <v>42485</v>
      </c>
      <c r="B59">
        <v>9652.27</v>
      </c>
      <c r="C59">
        <v>9617.1200000000008</v>
      </c>
      <c r="D59" s="29">
        <f t="shared" si="4"/>
        <v>-3.6416304143999101E-3</v>
      </c>
      <c r="E59" s="29"/>
      <c r="F59" s="29"/>
      <c r="G59" s="29"/>
      <c r="H59" s="29"/>
      <c r="I59" s="29"/>
      <c r="J59" s="29"/>
      <c r="K59" s="29"/>
      <c r="L59" s="29"/>
    </row>
    <row r="60" spans="1:21">
      <c r="A60" s="1">
        <v>42486</v>
      </c>
      <c r="B60">
        <v>9617.1200000000008</v>
      </c>
      <c r="C60">
        <v>9647.94</v>
      </c>
      <c r="D60" s="29">
        <f t="shared" si="4"/>
        <v>3.2047016154523877E-3</v>
      </c>
      <c r="E60" s="29"/>
      <c r="F60" s="29"/>
      <c r="G60" s="29"/>
      <c r="H60" s="29"/>
      <c r="I60" s="29"/>
      <c r="J60" s="29"/>
      <c r="K60" s="29"/>
      <c r="L60" s="29"/>
    </row>
    <row r="61" spans="1:21">
      <c r="A61" s="1">
        <v>42487</v>
      </c>
      <c r="B61">
        <v>9647.94</v>
      </c>
      <c r="C61">
        <v>9607.68</v>
      </c>
      <c r="D61" s="29">
        <f t="shared" si="4"/>
        <v>-4.1729115230816349E-3</v>
      </c>
      <c r="E61" s="29"/>
      <c r="F61" s="29"/>
      <c r="G61" s="29"/>
      <c r="H61" s="29"/>
      <c r="I61" s="29"/>
      <c r="J61" s="29"/>
      <c r="K61" s="29"/>
      <c r="L61" s="29"/>
      <c r="O61">
        <v>9630</v>
      </c>
      <c r="T61" s="29">
        <f>N61/C60-1</f>
        <v>-1</v>
      </c>
      <c r="U61" s="29">
        <f>+O61/C60-1</f>
        <v>-1.859464300151159E-3</v>
      </c>
    </row>
    <row r="62" spans="1:21">
      <c r="A62" s="1">
        <v>42488</v>
      </c>
      <c r="B62">
        <v>9607.68</v>
      </c>
      <c r="C62">
        <v>9594.77</v>
      </c>
      <c r="D62" s="29">
        <f t="shared" si="4"/>
        <v>-1.3437166933120137E-3</v>
      </c>
      <c r="E62" s="29"/>
      <c r="F62" s="29"/>
      <c r="G62" s="29"/>
      <c r="H62" s="29"/>
      <c r="I62" s="29"/>
      <c r="J62" s="29"/>
      <c r="K62" s="29"/>
      <c r="L62" s="29"/>
    </row>
    <row r="63" spans="1:21">
      <c r="A63" s="1">
        <v>42489</v>
      </c>
      <c r="B63">
        <v>9594.77</v>
      </c>
      <c r="C63">
        <v>9569.56</v>
      </c>
      <c r="D63" s="29">
        <f t="shared" si="4"/>
        <v>-2.6274730921117539E-3</v>
      </c>
      <c r="E63" s="29"/>
      <c r="F63" s="29"/>
      <c r="G63" s="29"/>
      <c r="H63" s="29"/>
      <c r="I63" s="29"/>
      <c r="J63" s="29"/>
      <c r="K63" s="29"/>
      <c r="L63" s="29"/>
    </row>
    <row r="64" spans="1:21">
      <c r="A64" s="1">
        <v>42493</v>
      </c>
      <c r="B64">
        <v>9569.56</v>
      </c>
      <c r="C64">
        <v>9661.6</v>
      </c>
      <c r="D64" s="29">
        <f t="shared" si="4"/>
        <v>9.6179970656959934E-3</v>
      </c>
      <c r="E64" s="29"/>
      <c r="F64" s="29"/>
      <c r="G64" s="29"/>
      <c r="H64" s="29"/>
      <c r="I64" s="29"/>
      <c r="J64" s="29"/>
      <c r="K64" s="29"/>
      <c r="L64" s="29"/>
    </row>
    <row r="65" spans="1:12">
      <c r="A65" s="1">
        <v>42494</v>
      </c>
      <c r="B65">
        <v>9661.6</v>
      </c>
      <c r="C65">
        <v>9638.5</v>
      </c>
      <c r="D65" s="29">
        <f t="shared" si="4"/>
        <v>-2.3909083381634666E-3</v>
      </c>
      <c r="E65" s="29"/>
      <c r="F65" s="29"/>
      <c r="G65" s="29"/>
      <c r="H65" s="29"/>
      <c r="I65" s="29"/>
      <c r="J65" s="29"/>
      <c r="K65" s="29"/>
      <c r="L65" s="29"/>
    </row>
    <row r="66" spans="1:12">
      <c r="A66" s="1">
        <v>42495</v>
      </c>
      <c r="B66">
        <v>9638.5</v>
      </c>
      <c r="C66">
        <v>9635.4599999999991</v>
      </c>
      <c r="D66" s="29">
        <f t="shared" si="4"/>
        <v>-3.1540177413502679E-4</v>
      </c>
      <c r="E66" s="29"/>
      <c r="F66" s="29"/>
      <c r="G66" s="29"/>
      <c r="H66" s="29"/>
      <c r="I66" s="29"/>
      <c r="J66" s="29"/>
      <c r="K66" s="29"/>
      <c r="L66" s="29"/>
    </row>
    <row r="67" spans="1:12">
      <c r="A67" s="1">
        <v>42496</v>
      </c>
      <c r="B67">
        <v>9635.4599999999991</v>
      </c>
      <c r="C67">
        <v>9448.7900000000009</v>
      </c>
      <c r="D67" s="29">
        <f t="shared" si="4"/>
        <v>-1.9373231791735779E-2</v>
      </c>
      <c r="E67" s="29"/>
      <c r="F67" s="29"/>
      <c r="G67" s="29"/>
      <c r="H67" s="29"/>
      <c r="I67" s="29"/>
      <c r="J67" s="29"/>
      <c r="K67" s="29"/>
      <c r="L67" s="29"/>
    </row>
    <row r="68" spans="1:12">
      <c r="A68" s="1">
        <v>42499</v>
      </c>
      <c r="B68">
        <v>9448.7900000000009</v>
      </c>
      <c r="C68">
        <v>9319.7199999999993</v>
      </c>
      <c r="D68" s="29">
        <f t="shared" si="4"/>
        <v>-1.3659950110014196E-2</v>
      </c>
      <c r="E68" s="29"/>
      <c r="F68" s="29"/>
      <c r="G68" s="29"/>
      <c r="H68" s="29"/>
      <c r="I68" s="29"/>
      <c r="J68" s="29"/>
      <c r="K68" s="29"/>
      <c r="L68" s="29"/>
    </row>
    <row r="69" spans="1:12">
      <c r="A69" s="1">
        <v>42500</v>
      </c>
      <c r="B69">
        <v>9319.7199999999993</v>
      </c>
      <c r="C69">
        <v>9314.77</v>
      </c>
      <c r="D69" s="29">
        <f t="shared" si="4"/>
        <v>-5.3113183657871321E-4</v>
      </c>
      <c r="E69" s="29"/>
      <c r="F69" s="29"/>
      <c r="G69" s="29"/>
      <c r="H69" s="29"/>
      <c r="I69" s="29"/>
      <c r="J69" s="29"/>
      <c r="K69" s="29"/>
      <c r="L69" s="29"/>
    </row>
    <row r="70" spans="1:12">
      <c r="A70" s="1">
        <v>42501</v>
      </c>
      <c r="B70">
        <v>9314.77</v>
      </c>
      <c r="C70">
        <v>9347.9500000000007</v>
      </c>
      <c r="D70" s="29">
        <f t="shared" si="4"/>
        <v>3.5620847320976257E-3</v>
      </c>
      <c r="E70" s="29"/>
      <c r="F70" s="29"/>
      <c r="G70" s="29"/>
      <c r="H70" s="29"/>
      <c r="I70" s="29"/>
      <c r="J70" s="29"/>
      <c r="K70" s="29"/>
      <c r="L70" s="29"/>
    </row>
    <row r="71" spans="1:12">
      <c r="A71" s="1">
        <v>42502</v>
      </c>
      <c r="B71">
        <v>9347.9500000000007</v>
      </c>
      <c r="C71">
        <v>9380.19</v>
      </c>
      <c r="D71" s="29">
        <f t="shared" si="4"/>
        <v>3.4488845147866432E-3</v>
      </c>
      <c r="E71" s="29"/>
      <c r="F71" s="29"/>
      <c r="G71" s="29"/>
      <c r="H71" s="29"/>
      <c r="I71" s="29"/>
      <c r="J71" s="29"/>
      <c r="K71" s="29"/>
      <c r="L71" s="29"/>
    </row>
    <row r="72" spans="1:12">
      <c r="A72" s="1">
        <v>42503</v>
      </c>
      <c r="B72">
        <v>9380.19</v>
      </c>
      <c r="C72">
        <v>9348.82</v>
      </c>
      <c r="D72" s="29">
        <f t="shared" si="4"/>
        <v>-3.3442819388520562E-3</v>
      </c>
      <c r="E72" s="29"/>
      <c r="F72" s="29"/>
      <c r="G72" s="29"/>
      <c r="H72" s="29"/>
      <c r="I72" s="29"/>
      <c r="J72" s="29"/>
      <c r="K72" s="29"/>
      <c r="L72" s="29"/>
    </row>
    <row r="73" spans="1:12">
      <c r="A73" s="1">
        <v>42506</v>
      </c>
      <c r="B73">
        <v>9348.82</v>
      </c>
      <c r="C73">
        <v>9370.86</v>
      </c>
      <c r="D73" s="29">
        <f t="shared" si="4"/>
        <v>2.357516777518498E-3</v>
      </c>
      <c r="E73" s="29"/>
      <c r="F73" s="29"/>
      <c r="G73" s="29"/>
      <c r="H73" s="29"/>
      <c r="I73" s="29"/>
      <c r="J73" s="29"/>
      <c r="K73" s="29"/>
      <c r="L73" s="29"/>
    </row>
    <row r="74" spans="1:12">
      <c r="A74" s="1">
        <v>42507</v>
      </c>
      <c r="B74">
        <v>9370.86</v>
      </c>
      <c r="C74">
        <v>9345.32</v>
      </c>
      <c r="D74" s="29">
        <f t="shared" si="4"/>
        <v>-2.7254702343222359E-3</v>
      </c>
      <c r="E74" s="29"/>
      <c r="F74" s="72">
        <v>2850.93</v>
      </c>
      <c r="G74" s="72">
        <v>2850.25</v>
      </c>
      <c r="H74" s="29">
        <f>+G74/F74-1</f>
        <v>-2.3851865882351664E-4</v>
      </c>
      <c r="I74" s="72">
        <v>2839.9</v>
      </c>
      <c r="J74" s="72">
        <v>2843.68</v>
      </c>
      <c r="K74" s="29">
        <f>+J74/I74-1</f>
        <v>1.3310327828444102E-3</v>
      </c>
      <c r="L74" s="29">
        <v>0.40272792534098162</v>
      </c>
    </row>
    <row r="75" spans="1:12">
      <c r="A75" s="1">
        <v>42508</v>
      </c>
      <c r="L75">
        <v>2843.68</v>
      </c>
    </row>
    <row r="76" spans="1:12">
      <c r="A76" s="1">
        <v>42509</v>
      </c>
      <c r="L76">
        <v>2860.32</v>
      </c>
    </row>
    <row r="77" spans="1:12">
      <c r="A77" s="1">
        <v>42510</v>
      </c>
      <c r="L77">
        <v>2832.46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topLeftCell="A21" workbookViewId="0">
      <selection activeCell="D67" sqref="D67"/>
    </sheetView>
  </sheetViews>
  <sheetFormatPr defaultRowHeight="13.5"/>
  <cols>
    <col min="1" max="1" width="10.125" customWidth="1"/>
    <col min="2" max="2" width="19.75" bestFit="1" customWidth="1"/>
    <col min="3" max="3" width="19.75" customWidth="1"/>
    <col min="4" max="5" width="24.625" customWidth="1"/>
    <col min="6" max="6" width="23.5" customWidth="1"/>
    <col min="7" max="7" width="17.5" customWidth="1"/>
    <col min="8" max="9" width="8.25" customWidth="1"/>
    <col min="10" max="15" width="7.125" customWidth="1"/>
    <col min="16" max="16" width="5.75" customWidth="1"/>
  </cols>
  <sheetData>
    <row r="3" spans="1:7">
      <c r="A3" s="75" t="s">
        <v>382</v>
      </c>
      <c r="B3" t="s">
        <v>384</v>
      </c>
      <c r="C3" t="s">
        <v>385</v>
      </c>
      <c r="D3" t="s">
        <v>387</v>
      </c>
      <c r="E3" t="s">
        <v>386</v>
      </c>
      <c r="F3" t="s">
        <v>388</v>
      </c>
      <c r="G3" t="s">
        <v>389</v>
      </c>
    </row>
    <row r="4" spans="1:7">
      <c r="A4" s="76">
        <v>1</v>
      </c>
      <c r="B4" s="29">
        <v>4.509369525843878E-3</v>
      </c>
      <c r="C4" s="29">
        <v>-4.2522324445500405E-4</v>
      </c>
      <c r="D4" s="32">
        <v>0.7631128794330736</v>
      </c>
      <c r="E4" s="32">
        <v>0.78984000222193895</v>
      </c>
      <c r="F4" s="29">
        <v>4.4313733128085765E-3</v>
      </c>
      <c r="G4" s="72">
        <v>2</v>
      </c>
    </row>
    <row r="5" spans="1:7">
      <c r="A5" s="76">
        <v>2</v>
      </c>
      <c r="B5" s="29">
        <v>4.6644073950193139E-3</v>
      </c>
      <c r="C5" s="29">
        <v>3.1053629362135615E-3</v>
      </c>
      <c r="D5" s="32">
        <v>0.55693718446218921</v>
      </c>
      <c r="E5" s="32">
        <v>0.61265802800380553</v>
      </c>
      <c r="F5" s="29">
        <v>7.953926028847931E-3</v>
      </c>
      <c r="G5" s="72">
        <v>3</v>
      </c>
    </row>
    <row r="6" spans="1:7">
      <c r="A6" s="76">
        <v>3</v>
      </c>
      <c r="B6" s="29">
        <v>-4.5031073556037748E-3</v>
      </c>
      <c r="C6" s="29">
        <v>-4.4883639095711438E-4</v>
      </c>
      <c r="D6" s="32">
        <v>0.2254557673058456</v>
      </c>
      <c r="E6" s="32">
        <v>0.32220913951132757</v>
      </c>
      <c r="F6" s="29">
        <v>-5.2140948522906736E-3</v>
      </c>
      <c r="G6" s="72">
        <v>3</v>
      </c>
    </row>
    <row r="7" spans="1:7">
      <c r="A7" s="76">
        <v>4</v>
      </c>
      <c r="B7" s="29">
        <v>-1.5081481497803599E-3</v>
      </c>
      <c r="C7" s="29">
        <v>4.6701381503556488E-3</v>
      </c>
      <c r="D7" s="32">
        <v>0.25128041431388265</v>
      </c>
      <c r="E7" s="32">
        <v>0.68087644767570377</v>
      </c>
      <c r="F7" s="29">
        <v>3.1997706591322408E-3</v>
      </c>
      <c r="G7" s="72">
        <v>3</v>
      </c>
    </row>
    <row r="8" spans="1:7">
      <c r="A8" s="76">
        <v>5</v>
      </c>
      <c r="B8" s="29">
        <v>9.0314300527114671E-4</v>
      </c>
      <c r="C8" s="29">
        <v>3.9684681607526215E-3</v>
      </c>
      <c r="D8" s="32">
        <v>0.55259271179285729</v>
      </c>
      <c r="E8" s="32">
        <v>0.75763065651415962</v>
      </c>
      <c r="F8" s="29">
        <v>5.2070366051944544E-3</v>
      </c>
      <c r="G8" s="72">
        <v>3</v>
      </c>
    </row>
    <row r="9" spans="1:7">
      <c r="A9" s="76" t="s">
        <v>383</v>
      </c>
      <c r="B9" s="29">
        <v>5.4911598117190954E-4</v>
      </c>
      <c r="C9" s="29">
        <v>2.3596394342988674E-3</v>
      </c>
      <c r="D9" s="72">
        <v>0.44893028517789085</v>
      </c>
      <c r="E9" s="72">
        <v>0.62141448711134761</v>
      </c>
      <c r="F9" s="77">
        <v>3.0216187105906443E-3</v>
      </c>
      <c r="G9" s="72">
        <v>14</v>
      </c>
    </row>
    <row r="21" spans="1:7">
      <c r="C21">
        <f>1390000</f>
        <v>1390000</v>
      </c>
      <c r="D21">
        <v>247</v>
      </c>
      <c r="E21">
        <f>C21/D21</f>
        <v>5627.5303643724692</v>
      </c>
    </row>
    <row r="23" spans="1:7">
      <c r="A23" s="29">
        <f>LN(D23/C23)</f>
        <v>9.672294642507507E-3</v>
      </c>
      <c r="B23">
        <v>3000</v>
      </c>
      <c r="C23">
        <v>9.26</v>
      </c>
      <c r="D23">
        <v>9.35</v>
      </c>
      <c r="E23">
        <f>B23*(D23-C23)</f>
        <v>269.99999999999955</v>
      </c>
      <c r="F23">
        <v>-22.2</v>
      </c>
      <c r="G23">
        <f>E23+F23</f>
        <v>247.79999999999956</v>
      </c>
    </row>
    <row r="24" spans="1:7">
      <c r="A24" s="29">
        <f>LN(D24/C24)</f>
        <v>1.2917294785834706E-2</v>
      </c>
      <c r="B24">
        <v>3000</v>
      </c>
      <c r="C24">
        <v>9.23</v>
      </c>
      <c r="D24">
        <v>9.35</v>
      </c>
      <c r="E24">
        <f>B24*(D24-C24)</f>
        <v>359.99999999999767</v>
      </c>
      <c r="F24">
        <v>-22.2</v>
      </c>
      <c r="G24">
        <f>E24+F24</f>
        <v>337.79999999999768</v>
      </c>
    </row>
    <row r="25" spans="1:7">
      <c r="A25" s="29">
        <f>LN(D25/C25)</f>
        <v>-3.203419717537812E-3</v>
      </c>
      <c r="B25">
        <v>3000</v>
      </c>
      <c r="C25">
        <v>9.3800000000000008</v>
      </c>
      <c r="D25">
        <v>9.35</v>
      </c>
      <c r="E25">
        <f>B25*(D25-C25)</f>
        <v>-90.000000000003411</v>
      </c>
      <c r="F25">
        <v>-22.2</v>
      </c>
      <c r="G25">
        <f>E25+F25</f>
        <v>-112.20000000000341</v>
      </c>
    </row>
    <row r="26" spans="1:7">
      <c r="A26" s="29">
        <f>LN(D26/C26)</f>
        <v>-7.4587452876760576E-3</v>
      </c>
      <c r="B26">
        <v>3000</v>
      </c>
      <c r="C26">
        <v>9.42</v>
      </c>
      <c r="D26">
        <v>9.35</v>
      </c>
      <c r="E26">
        <f>B26*(D26-C26)</f>
        <v>-210.00000000000085</v>
      </c>
      <c r="F26">
        <v>-22.2</v>
      </c>
      <c r="G26">
        <f>E26+F26</f>
        <v>-232.20000000000084</v>
      </c>
    </row>
    <row r="27" spans="1:7">
      <c r="C27">
        <f>AVERAGE(C23:C26)</f>
        <v>9.3225000000000016</v>
      </c>
      <c r="G27">
        <f>SUM(G23:G26)</f>
        <v>241.19999999999294</v>
      </c>
    </row>
    <row r="29" spans="1:7">
      <c r="C29">
        <v>350000</v>
      </c>
      <c r="D29">
        <f>(1+0.03)^8</f>
        <v>1.2667700813876159</v>
      </c>
    </row>
    <row r="30" spans="1:7">
      <c r="D30">
        <f>C29*D29</f>
        <v>443369.52848566556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RowHeight="13.5"/>
  <cols>
    <col min="1" max="1" width="10.5" bestFit="1" customWidth="1"/>
    <col min="2" max="2" width="10.5" customWidth="1"/>
    <col min="29" max="29" width="2.125" customWidth="1"/>
    <col min="30" max="31" width="12.75" bestFit="1" customWidth="1"/>
    <col min="32" max="32" width="15" bestFit="1" customWidth="1"/>
    <col min="33" max="38" width="15" customWidth="1"/>
    <col min="39" max="39" width="10.5" bestFit="1" customWidth="1"/>
  </cols>
  <sheetData>
    <row r="1" spans="1:48">
      <c r="B1" t="s">
        <v>432</v>
      </c>
      <c r="C1" t="s">
        <v>404</v>
      </c>
      <c r="D1">
        <v>901</v>
      </c>
      <c r="E1">
        <v>915</v>
      </c>
      <c r="F1">
        <v>930</v>
      </c>
      <c r="G1">
        <v>935</v>
      </c>
      <c r="H1">
        <v>940</v>
      </c>
      <c r="I1">
        <v>1130</v>
      </c>
      <c r="J1">
        <v>1200</v>
      </c>
      <c r="K1" t="s">
        <v>422</v>
      </c>
      <c r="L1" t="s">
        <v>423</v>
      </c>
      <c r="M1">
        <v>1500</v>
      </c>
      <c r="N1">
        <v>1600</v>
      </c>
      <c r="O1" t="s">
        <v>405</v>
      </c>
      <c r="Q1" t="s">
        <v>406</v>
      </c>
      <c r="R1" t="s">
        <v>407</v>
      </c>
      <c r="S1" t="s">
        <v>412</v>
      </c>
      <c r="T1" t="s">
        <v>413</v>
      </c>
      <c r="U1" t="s">
        <v>408</v>
      </c>
      <c r="V1" t="s">
        <v>409</v>
      </c>
      <c r="W1" t="s">
        <v>410</v>
      </c>
      <c r="X1" t="s">
        <v>411</v>
      </c>
      <c r="Y1" t="s">
        <v>414</v>
      </c>
      <c r="Z1" t="s">
        <v>415</v>
      </c>
      <c r="AA1" t="s">
        <v>416</v>
      </c>
      <c r="AB1" t="s">
        <v>417</v>
      </c>
      <c r="AD1" t="s">
        <v>418</v>
      </c>
      <c r="AE1" t="s">
        <v>419</v>
      </c>
      <c r="AF1" t="s">
        <v>420</v>
      </c>
      <c r="AG1" t="s">
        <v>399</v>
      </c>
      <c r="AH1" t="s">
        <v>425</v>
      </c>
      <c r="AI1" t="s">
        <v>361</v>
      </c>
      <c r="AJ1" t="s">
        <v>353</v>
      </c>
      <c r="AK1" t="s">
        <v>430</v>
      </c>
      <c r="AL1" t="s">
        <v>429</v>
      </c>
      <c r="AM1" t="s">
        <v>431</v>
      </c>
      <c r="AO1" t="s">
        <v>53</v>
      </c>
      <c r="AP1" t="s">
        <v>54</v>
      </c>
      <c r="AQ1" t="s">
        <v>421</v>
      </c>
      <c r="AS1" t="s">
        <v>434</v>
      </c>
      <c r="AT1" t="s">
        <v>435</v>
      </c>
      <c r="AU1" t="s">
        <v>433</v>
      </c>
      <c r="AV1" t="s">
        <v>436</v>
      </c>
    </row>
    <row r="2" spans="1:48">
      <c r="A2" s="1">
        <v>42579</v>
      </c>
      <c r="B2" s="72">
        <f>WEEKDAY(A2,2)</f>
        <v>4</v>
      </c>
      <c r="AM2">
        <f>Y2-AA2</f>
        <v>0</v>
      </c>
      <c r="AO2">
        <v>9516.33</v>
      </c>
      <c r="AP2">
        <v>9470.5499999999993</v>
      </c>
      <c r="AQ2" s="29">
        <f>+AP2/AO2-1</f>
        <v>-4.8106780660192028E-3</v>
      </c>
      <c r="AS2" s="29" t="e">
        <f>LN(C2/AP1)</f>
        <v>#VALUE!</v>
      </c>
      <c r="AT2" s="29" t="e">
        <f>LN(E2/AP1)</f>
        <v>#VALUE!</v>
      </c>
      <c r="AU2" s="29" t="e">
        <f>LN(M2/AP2)</f>
        <v>#NUM!</v>
      </c>
      <c r="AV2" s="29" t="e">
        <f>LN(O2/AP2)</f>
        <v>#NUM!</v>
      </c>
    </row>
    <row r="3" spans="1:48">
      <c r="A3" s="1">
        <v>42580</v>
      </c>
      <c r="B3" s="72">
        <f t="shared" ref="B3:B28" si="0">WEEKDAY(A3,2)</f>
        <v>5</v>
      </c>
      <c r="C3">
        <v>9475</v>
      </c>
      <c r="D3">
        <v>9477.5</v>
      </c>
      <c r="E3">
        <v>9485</v>
      </c>
      <c r="F3">
        <v>9485</v>
      </c>
      <c r="G3">
        <v>9475</v>
      </c>
      <c r="H3">
        <v>9482.5</v>
      </c>
      <c r="I3">
        <v>9465</v>
      </c>
      <c r="J3">
        <v>9452.5</v>
      </c>
      <c r="K3">
        <v>9455</v>
      </c>
      <c r="L3">
        <v>9480</v>
      </c>
      <c r="M3">
        <v>9462.5</v>
      </c>
      <c r="N3">
        <v>9447.5</v>
      </c>
      <c r="O3">
        <v>9480</v>
      </c>
      <c r="Q3">
        <v>9495</v>
      </c>
      <c r="R3">
        <v>930</v>
      </c>
      <c r="S3">
        <v>9442.5</v>
      </c>
      <c r="T3">
        <v>1150</v>
      </c>
      <c r="U3">
        <v>9482.5</v>
      </c>
      <c r="V3">
        <v>1326</v>
      </c>
      <c r="W3">
        <v>9430</v>
      </c>
      <c r="X3">
        <v>1431</v>
      </c>
      <c r="Y3">
        <f>MAX(Q3,U3)</f>
        <v>9495</v>
      </c>
      <c r="Z3">
        <f>IF(Q3&gt;U3,R3,V3)</f>
        <v>930</v>
      </c>
      <c r="AA3">
        <f>MIN(S3,W3)</f>
        <v>9430</v>
      </c>
      <c r="AB3">
        <f>IF(S3&lt;W3,T3,X3)</f>
        <v>1431</v>
      </c>
      <c r="AE3" s="29">
        <f>LN(M3/F3)</f>
        <v>-2.374984623410395E-3</v>
      </c>
      <c r="AF3" s="29">
        <f>LN(O3/N3)</f>
        <v>3.4341600254233985E-3</v>
      </c>
      <c r="AG3" s="78">
        <f>LN(Q3/S3)</f>
        <v>5.5445686597743937E-3</v>
      </c>
      <c r="AH3" s="29">
        <f>LN(U3/W3)</f>
        <v>5.5518979355508001E-3</v>
      </c>
      <c r="AI3" s="29">
        <f>LN(J3/F3)</f>
        <v>-3.4323466040266921E-3</v>
      </c>
      <c r="AJ3" s="29">
        <f>LN(M3/K3)</f>
        <v>7.9291665314644433E-4</v>
      </c>
      <c r="AK3" s="29">
        <f>LN(I3/S3)</f>
        <v>2.3800090568113275E-3</v>
      </c>
      <c r="AL3" s="29">
        <f>LN(M3/W3)</f>
        <v>3.4405221182011174E-3</v>
      </c>
      <c r="AM3">
        <f t="shared" ref="AM3:AM19" si="1">Y3-AA3</f>
        <v>65</v>
      </c>
      <c r="AO3">
        <v>9470.5499999999993</v>
      </c>
      <c r="AP3">
        <v>9457.0300000000007</v>
      </c>
      <c r="AQ3" s="29">
        <f t="shared" ref="AQ3:AQ19" si="2">+AP3/AO3-1</f>
        <v>-1.4275834032868584E-3</v>
      </c>
      <c r="AS3" s="29">
        <f t="shared" ref="AS3:AS19" si="3">LN(C3/AP2)</f>
        <v>4.6976731547380859E-4</v>
      </c>
      <c r="AT3" s="29">
        <f t="shared" ref="AT3:AT19" si="4">LN(E3/AP2)</f>
        <v>1.5246197339611604E-3</v>
      </c>
      <c r="AU3" s="29">
        <f t="shared" ref="AU3:AU19" si="5">LN(M3/AP3)</f>
        <v>5.7823848186616374E-4</v>
      </c>
      <c r="AV3" s="29">
        <f t="shared" ref="AV3:AV19" si="6">LN(O3/AP3)</f>
        <v>2.4259359852294698E-3</v>
      </c>
    </row>
    <row r="4" spans="1:48">
      <c r="A4" s="1">
        <v>42583</v>
      </c>
      <c r="B4" s="72">
        <f t="shared" si="0"/>
        <v>1</v>
      </c>
      <c r="C4">
        <v>9477.5</v>
      </c>
      <c r="D4">
        <v>9477.5</v>
      </c>
      <c r="AE4" s="29" t="e">
        <f>LN(M4/F4)</f>
        <v>#DIV/0!</v>
      </c>
      <c r="AF4" s="29" t="e">
        <f>LN(O4/N4)</f>
        <v>#DIV/0!</v>
      </c>
      <c r="AG4" s="78" t="e">
        <f>LN(Q4/S4)</f>
        <v>#DIV/0!</v>
      </c>
      <c r="AH4" s="29" t="e">
        <f>LN(U4/W4)</f>
        <v>#DIV/0!</v>
      </c>
      <c r="AI4" s="29" t="e">
        <f>LN(J4/F4)</f>
        <v>#DIV/0!</v>
      </c>
      <c r="AJ4" s="29" t="e">
        <f>LN(M4/K4)</f>
        <v>#DIV/0!</v>
      </c>
      <c r="AK4" s="29" t="e">
        <f t="shared" ref="AK4:AK16" si="7">LN(I4/S4)</f>
        <v>#DIV/0!</v>
      </c>
      <c r="AL4" s="29" t="e">
        <f t="shared" ref="AL4:AL16" si="8">LN(M4/W4)</f>
        <v>#DIV/0!</v>
      </c>
      <c r="AM4">
        <f t="shared" si="1"/>
        <v>0</v>
      </c>
      <c r="AO4">
        <v>9457.0300000000007</v>
      </c>
      <c r="AP4">
        <v>9437.4699999999993</v>
      </c>
      <c r="AQ4" s="29">
        <f t="shared" si="2"/>
        <v>-2.0683026277807937E-3</v>
      </c>
      <c r="AS4" s="29">
        <f t="shared" si="3"/>
        <v>2.1621881266520072E-3</v>
      </c>
      <c r="AT4" s="29" t="e">
        <f t="shared" si="4"/>
        <v>#NUM!</v>
      </c>
      <c r="AU4" s="29" t="e">
        <f t="shared" si="5"/>
        <v>#NUM!</v>
      </c>
      <c r="AV4" s="29" t="e">
        <f t="shared" si="6"/>
        <v>#NUM!</v>
      </c>
    </row>
    <row r="5" spans="1:48">
      <c r="A5" s="1">
        <v>42584</v>
      </c>
      <c r="B5" s="72">
        <f t="shared" si="0"/>
        <v>2</v>
      </c>
      <c r="AE5" s="29" t="e">
        <f>LN(M5/F5)</f>
        <v>#DIV/0!</v>
      </c>
      <c r="AF5" s="29" t="e">
        <f>LN(O5/N5)</f>
        <v>#DIV/0!</v>
      </c>
      <c r="AG5" s="78" t="e">
        <f>LN(Q5/S5)</f>
        <v>#DIV/0!</v>
      </c>
      <c r="AH5" s="29" t="e">
        <f>LN(U5/W5)</f>
        <v>#DIV/0!</v>
      </c>
      <c r="AI5" s="29" t="e">
        <f>LN(J5/F5)</f>
        <v>#DIV/0!</v>
      </c>
      <c r="AJ5" s="29" t="e">
        <f>LN(M5/K5)</f>
        <v>#DIV/0!</v>
      </c>
      <c r="AK5" s="29" t="e">
        <f t="shared" si="7"/>
        <v>#DIV/0!</v>
      </c>
      <c r="AL5" s="29" t="e">
        <f t="shared" si="8"/>
        <v>#DIV/0!</v>
      </c>
      <c r="AM5">
        <f t="shared" si="1"/>
        <v>0</v>
      </c>
      <c r="AO5">
        <v>9437.4699999999993</v>
      </c>
      <c r="AP5">
        <v>9436.41</v>
      </c>
      <c r="AQ5" s="29">
        <f t="shared" si="2"/>
        <v>-1.1231823783275363E-4</v>
      </c>
      <c r="AS5" s="29" t="e">
        <f t="shared" si="3"/>
        <v>#NUM!</v>
      </c>
      <c r="AT5" s="29" t="e">
        <f t="shared" si="4"/>
        <v>#NUM!</v>
      </c>
      <c r="AU5" s="29" t="e">
        <f t="shared" si="5"/>
        <v>#NUM!</v>
      </c>
      <c r="AV5" s="29" t="e">
        <f t="shared" si="6"/>
        <v>#NUM!</v>
      </c>
    </row>
    <row r="6" spans="1:48">
      <c r="A6" s="1">
        <v>42585</v>
      </c>
      <c r="B6" s="72">
        <f t="shared" si="0"/>
        <v>3</v>
      </c>
      <c r="C6">
        <v>9390</v>
      </c>
      <c r="D6">
        <v>9385</v>
      </c>
      <c r="E6">
        <v>9375</v>
      </c>
      <c r="F6">
        <v>9382.5</v>
      </c>
      <c r="G6">
        <v>9375</v>
      </c>
      <c r="H6">
        <v>9377.5</v>
      </c>
      <c r="I6">
        <v>9432.5</v>
      </c>
      <c r="J6">
        <v>9432.5</v>
      </c>
      <c r="K6">
        <v>9435</v>
      </c>
      <c r="L6">
        <v>9430</v>
      </c>
      <c r="M6">
        <v>9410</v>
      </c>
      <c r="N6">
        <v>9387.5</v>
      </c>
      <c r="O6">
        <v>9417.5</v>
      </c>
      <c r="Q6">
        <v>9445</v>
      </c>
      <c r="R6">
        <v>1011</v>
      </c>
      <c r="S6">
        <v>9362.5</v>
      </c>
      <c r="T6">
        <v>917</v>
      </c>
      <c r="U6">
        <v>9440</v>
      </c>
      <c r="V6">
        <v>1300</v>
      </c>
      <c r="W6">
        <v>9370</v>
      </c>
      <c r="X6">
        <v>1622</v>
      </c>
      <c r="Y6">
        <f>MAX(Q6,U6)</f>
        <v>9445</v>
      </c>
      <c r="Z6">
        <f>IF(Q6&gt;U6,R6,V6)</f>
        <v>1011</v>
      </c>
      <c r="AA6">
        <f>MIN(S6,W6)</f>
        <v>9362.5</v>
      </c>
      <c r="AB6">
        <f>IF(S6&lt;W6,T6,X6)</f>
        <v>917</v>
      </c>
      <c r="AE6" s="29">
        <f>LN(M6/F6)</f>
        <v>2.9267015702493797E-3</v>
      </c>
      <c r="AF6" s="29">
        <f>LN(O6/N6)</f>
        <v>3.190643493805905E-3</v>
      </c>
      <c r="AG6" s="78">
        <f>LN(Q6/S6)</f>
        <v>8.7731521101351139E-3</v>
      </c>
      <c r="AH6" s="29">
        <f>LN(U6/W6)</f>
        <v>7.4428839070784427E-3</v>
      </c>
      <c r="AI6" s="29">
        <f>LN(J6/F6)</f>
        <v>5.3149208292895709E-3</v>
      </c>
      <c r="AJ6" s="29">
        <f>LN(M6/K6)</f>
        <v>-2.6532252232252772E-3</v>
      </c>
      <c r="AK6" s="29">
        <f t="shared" si="7"/>
        <v>7.448824012990695E-3</v>
      </c>
      <c r="AL6" s="29">
        <f t="shared" si="8"/>
        <v>4.2598573469575084E-3</v>
      </c>
      <c r="AM6">
        <f t="shared" si="1"/>
        <v>82.5</v>
      </c>
      <c r="AO6">
        <v>9436.41</v>
      </c>
      <c r="AP6">
        <v>9424.85</v>
      </c>
      <c r="AQ6" s="29">
        <f t="shared" si="2"/>
        <v>-1.2250421505635156E-3</v>
      </c>
      <c r="AS6" s="29">
        <f t="shared" si="3"/>
        <v>-4.9303179959736647E-3</v>
      </c>
      <c r="AT6" s="29">
        <f t="shared" si="4"/>
        <v>-6.5290393596706946E-3</v>
      </c>
      <c r="AU6" s="29">
        <f t="shared" si="5"/>
        <v>-1.5768644907760319E-3</v>
      </c>
      <c r="AV6" s="29">
        <f t="shared" si="6"/>
        <v>-7.8015750400512341E-4</v>
      </c>
    </row>
    <row r="7" spans="1:48">
      <c r="A7" s="1">
        <v>42586</v>
      </c>
      <c r="B7" s="72">
        <f t="shared" si="0"/>
        <v>4</v>
      </c>
      <c r="C7">
        <v>9412.5</v>
      </c>
      <c r="D7">
        <v>9412.5</v>
      </c>
      <c r="E7">
        <v>9410</v>
      </c>
      <c r="F7">
        <v>9420</v>
      </c>
      <c r="G7">
        <v>9420</v>
      </c>
      <c r="H7">
        <v>9405</v>
      </c>
      <c r="I7">
        <v>9370</v>
      </c>
      <c r="J7">
        <v>9367.5</v>
      </c>
      <c r="K7">
        <v>9365</v>
      </c>
      <c r="L7">
        <v>9367.5</v>
      </c>
      <c r="M7">
        <v>9405</v>
      </c>
      <c r="N7">
        <v>9407.5</v>
      </c>
      <c r="O7">
        <v>9410</v>
      </c>
      <c r="Q7">
        <v>9432.5</v>
      </c>
      <c r="R7">
        <v>933</v>
      </c>
      <c r="S7">
        <v>9340</v>
      </c>
      <c r="T7">
        <v>1043</v>
      </c>
      <c r="U7">
        <v>9410</v>
      </c>
      <c r="V7">
        <v>1507</v>
      </c>
      <c r="W7">
        <v>9360</v>
      </c>
      <c r="X7">
        <v>1301</v>
      </c>
      <c r="Y7">
        <f>MAX(Q7,U7)</f>
        <v>9432.5</v>
      </c>
      <c r="Z7">
        <f>IF(Q7&gt;U7,R7,V7)</f>
        <v>933</v>
      </c>
      <c r="AA7">
        <f>MIN(S7,W7)</f>
        <v>9340</v>
      </c>
      <c r="AB7">
        <f>IF(S7&lt;W7,T7,X7)</f>
        <v>1043</v>
      </c>
      <c r="AE7" s="29">
        <f t="shared" ref="AE7:AE15" si="9">LN(M7/F7)</f>
        <v>-1.593625835278036E-3</v>
      </c>
      <c r="AF7" s="29">
        <f t="shared" ref="AF7:AF15" si="10">LN(O7/N7)</f>
        <v>2.6571011183306066E-4</v>
      </c>
      <c r="AG7" s="78">
        <f t="shared" ref="AG7:AG15" si="11">LN(Q7/S7)</f>
        <v>9.8549206155771289E-3</v>
      </c>
      <c r="AH7" s="29">
        <f t="shared" ref="AH7:AH15" si="12">LN(U7/W7)</f>
        <v>5.3276631077875686E-3</v>
      </c>
      <c r="AI7" s="29">
        <f t="shared" ref="AI7:AI15" si="13">LN(J7/F7)</f>
        <v>-5.5888369025662811E-3</v>
      </c>
      <c r="AJ7" s="29">
        <f t="shared" ref="AJ7:AJ15" si="14">LN(M7/K7)</f>
        <v>4.2621268569418159E-3</v>
      </c>
      <c r="AK7" s="29">
        <f t="shared" si="7"/>
        <v>3.206844009579591E-3</v>
      </c>
      <c r="AL7" s="29">
        <f t="shared" si="8"/>
        <v>4.7961722634930135E-3</v>
      </c>
      <c r="AM7">
        <f t="shared" si="1"/>
        <v>92.5</v>
      </c>
      <c r="AO7">
        <v>9424.85</v>
      </c>
      <c r="AP7">
        <v>9408.6299999999992</v>
      </c>
      <c r="AQ7" s="29">
        <f t="shared" si="2"/>
        <v>-1.7209822968006216E-3</v>
      </c>
      <c r="AS7" s="29">
        <f t="shared" si="3"/>
        <v>-1.3112249620522282E-3</v>
      </c>
      <c r="AT7" s="29">
        <f t="shared" si="4"/>
        <v>-1.5768644907760319E-3</v>
      </c>
      <c r="AU7" s="29">
        <f t="shared" si="5"/>
        <v>-3.8589044698385375E-4</v>
      </c>
      <c r="AV7" s="29">
        <f t="shared" si="6"/>
        <v>1.4560039731074115E-4</v>
      </c>
    </row>
    <row r="8" spans="1:48">
      <c r="A8" s="1">
        <v>42587</v>
      </c>
      <c r="B8" s="72">
        <f t="shared" si="0"/>
        <v>5</v>
      </c>
      <c r="C8">
        <v>9417.5</v>
      </c>
      <c r="Y8">
        <f t="shared" ref="Y8:Y15" si="15">MAX(Q8,U8)</f>
        <v>0</v>
      </c>
      <c r="Z8">
        <f t="shared" ref="Z8:Z15" si="16">IF(Q8&gt;U8,R8,V8)</f>
        <v>0</v>
      </c>
      <c r="AA8">
        <f t="shared" ref="AA8:AA15" si="17">MIN(S8,W8)</f>
        <v>0</v>
      </c>
      <c r="AB8">
        <f t="shared" ref="AB8:AB15" si="18">IF(S8&lt;W8,T8,X8)</f>
        <v>0</v>
      </c>
      <c r="AE8" s="29" t="e">
        <f t="shared" si="9"/>
        <v>#DIV/0!</v>
      </c>
      <c r="AF8" s="29" t="e">
        <f t="shared" si="10"/>
        <v>#DIV/0!</v>
      </c>
      <c r="AG8" s="78" t="e">
        <f t="shared" si="11"/>
        <v>#DIV/0!</v>
      </c>
      <c r="AH8" s="29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7"/>
        <v>#DIV/0!</v>
      </c>
      <c r="AL8" s="29" t="e">
        <f t="shared" si="8"/>
        <v>#DIV/0!</v>
      </c>
      <c r="AM8">
        <f t="shared" si="1"/>
        <v>0</v>
      </c>
      <c r="AO8">
        <v>9408.6299999999992</v>
      </c>
      <c r="AP8">
        <v>9434.57</v>
      </c>
      <c r="AQ8" s="29">
        <f t="shared" si="2"/>
        <v>2.7570432677233025E-3</v>
      </c>
      <c r="AS8" s="29">
        <f t="shared" si="3"/>
        <v>9.4230738408139058E-4</v>
      </c>
      <c r="AT8" s="29" t="e">
        <f t="shared" si="4"/>
        <v>#NUM!</v>
      </c>
      <c r="AU8" s="29" t="e">
        <f t="shared" si="5"/>
        <v>#NUM!</v>
      </c>
      <c r="AV8" s="29" t="e">
        <f t="shared" si="6"/>
        <v>#NUM!</v>
      </c>
    </row>
    <row r="9" spans="1:48">
      <c r="A9" s="1">
        <v>42590</v>
      </c>
      <c r="B9" s="72">
        <f t="shared" si="0"/>
        <v>1</v>
      </c>
      <c r="Y9">
        <f t="shared" si="15"/>
        <v>0</v>
      </c>
      <c r="Z9">
        <f t="shared" si="16"/>
        <v>0</v>
      </c>
      <c r="AA9">
        <f t="shared" si="17"/>
        <v>0</v>
      </c>
      <c r="AB9">
        <f t="shared" si="18"/>
        <v>0</v>
      </c>
      <c r="AE9" s="29" t="e">
        <f t="shared" si="9"/>
        <v>#DIV/0!</v>
      </c>
      <c r="AF9" s="29" t="e">
        <f t="shared" si="10"/>
        <v>#DIV/0!</v>
      </c>
      <c r="AG9" s="78" t="e">
        <f t="shared" si="11"/>
        <v>#DIV/0!</v>
      </c>
      <c r="AH9" s="29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7"/>
        <v>#DIV/0!</v>
      </c>
      <c r="AL9" s="29" t="e">
        <f t="shared" si="8"/>
        <v>#DIV/0!</v>
      </c>
      <c r="AM9">
        <f t="shared" si="1"/>
        <v>0</v>
      </c>
      <c r="AO9">
        <f>AP9-39.6</f>
        <v>9434.57</v>
      </c>
      <c r="AP9">
        <v>9474.17</v>
      </c>
      <c r="AQ9" s="29">
        <f t="shared" si="2"/>
        <v>4.1973296080266564E-3</v>
      </c>
      <c r="AS9" s="29" t="e">
        <f t="shared" si="3"/>
        <v>#NUM!</v>
      </c>
      <c r="AT9" s="29" t="e">
        <f t="shared" si="4"/>
        <v>#NUM!</v>
      </c>
      <c r="AU9" s="29" t="e">
        <f t="shared" si="5"/>
        <v>#NUM!</v>
      </c>
      <c r="AV9" s="29" t="e">
        <f t="shared" si="6"/>
        <v>#NUM!</v>
      </c>
    </row>
    <row r="10" spans="1:48">
      <c r="A10" s="1">
        <v>42591</v>
      </c>
      <c r="B10" s="72">
        <f t="shared" si="0"/>
        <v>2</v>
      </c>
      <c r="Y10">
        <f t="shared" si="15"/>
        <v>0</v>
      </c>
      <c r="Z10">
        <f t="shared" si="16"/>
        <v>0</v>
      </c>
      <c r="AA10">
        <f t="shared" si="17"/>
        <v>0</v>
      </c>
      <c r="AB10">
        <f t="shared" si="18"/>
        <v>0</v>
      </c>
      <c r="AE10" s="29" t="e">
        <f t="shared" si="9"/>
        <v>#DIV/0!</v>
      </c>
      <c r="AF10" s="29" t="e">
        <f t="shared" si="10"/>
        <v>#DIV/0!</v>
      </c>
      <c r="AG10" s="78" t="e">
        <f t="shared" si="11"/>
        <v>#DIV/0!</v>
      </c>
      <c r="AH10" s="29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7"/>
        <v>#DIV/0!</v>
      </c>
      <c r="AL10" s="29" t="e">
        <f t="shared" si="8"/>
        <v>#DIV/0!</v>
      </c>
      <c r="AM10">
        <f t="shared" si="1"/>
        <v>0</v>
      </c>
      <c r="AO10">
        <v>9474.17</v>
      </c>
      <c r="AP10">
        <v>9539.48</v>
      </c>
      <c r="AQ10" s="29">
        <f t="shared" si="2"/>
        <v>6.8934798510054129E-3</v>
      </c>
      <c r="AS10" s="29" t="e">
        <f t="shared" si="3"/>
        <v>#NUM!</v>
      </c>
      <c r="AT10" s="29" t="e">
        <f t="shared" si="4"/>
        <v>#NUM!</v>
      </c>
      <c r="AU10" s="29" t="e">
        <f t="shared" si="5"/>
        <v>#NUM!</v>
      </c>
      <c r="AV10" s="29" t="e">
        <f t="shared" si="6"/>
        <v>#NUM!</v>
      </c>
    </row>
    <row r="11" spans="1:48">
      <c r="A11" s="1">
        <v>42592</v>
      </c>
      <c r="B11" s="72">
        <f t="shared" si="0"/>
        <v>3</v>
      </c>
      <c r="Y11">
        <f t="shared" si="15"/>
        <v>0</v>
      </c>
      <c r="Z11">
        <f t="shared" si="16"/>
        <v>0</v>
      </c>
      <c r="AA11">
        <f t="shared" si="17"/>
        <v>0</v>
      </c>
      <c r="AB11">
        <f t="shared" si="18"/>
        <v>0</v>
      </c>
      <c r="AE11" s="29" t="e">
        <f t="shared" si="9"/>
        <v>#DIV/0!</v>
      </c>
      <c r="AF11" s="29" t="e">
        <f t="shared" si="10"/>
        <v>#DIV/0!</v>
      </c>
      <c r="AG11" s="78" t="e">
        <f t="shared" si="11"/>
        <v>#DIV/0!</v>
      </c>
      <c r="AH11" s="29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7"/>
        <v>#DIV/0!</v>
      </c>
      <c r="AL11" s="29" t="e">
        <f t="shared" si="8"/>
        <v>#DIV/0!</v>
      </c>
      <c r="AM11">
        <f t="shared" si="1"/>
        <v>0</v>
      </c>
      <c r="AO11">
        <v>9539.48</v>
      </c>
      <c r="AP11">
        <v>9520.1200000000008</v>
      </c>
      <c r="AQ11" s="29">
        <f t="shared" si="2"/>
        <v>-2.0294607253223962E-3</v>
      </c>
      <c r="AS11" s="29" t="e">
        <f t="shared" si="3"/>
        <v>#NUM!</v>
      </c>
      <c r="AT11" s="29" t="e">
        <f t="shared" si="4"/>
        <v>#NUM!</v>
      </c>
      <c r="AU11" s="29" t="e">
        <f t="shared" si="5"/>
        <v>#NUM!</v>
      </c>
      <c r="AV11" s="29" t="e">
        <f t="shared" si="6"/>
        <v>#NUM!</v>
      </c>
    </row>
    <row r="12" spans="1:48">
      <c r="A12" s="1">
        <v>42593</v>
      </c>
      <c r="B12" s="72">
        <f t="shared" si="0"/>
        <v>4</v>
      </c>
      <c r="Y12">
        <f t="shared" si="15"/>
        <v>0</v>
      </c>
      <c r="Z12">
        <f t="shared" si="16"/>
        <v>0</v>
      </c>
      <c r="AA12">
        <f t="shared" si="17"/>
        <v>0</v>
      </c>
      <c r="AB12">
        <f t="shared" si="18"/>
        <v>0</v>
      </c>
      <c r="AE12" s="29" t="e">
        <f t="shared" si="9"/>
        <v>#DIV/0!</v>
      </c>
      <c r="AF12" s="29" t="e">
        <f t="shared" si="10"/>
        <v>#DIV/0!</v>
      </c>
      <c r="AG12" s="78" t="e">
        <f t="shared" si="11"/>
        <v>#DIV/0!</v>
      </c>
      <c r="AH12" s="29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7"/>
        <v>#DIV/0!</v>
      </c>
      <c r="AL12" s="29" t="e">
        <f t="shared" si="8"/>
        <v>#DIV/0!</v>
      </c>
      <c r="AM12">
        <f t="shared" si="1"/>
        <v>0</v>
      </c>
      <c r="AO12">
        <v>9520.1200000000008</v>
      </c>
      <c r="AP12">
        <v>9571.07</v>
      </c>
      <c r="AQ12" s="29">
        <f t="shared" si="2"/>
        <v>5.3518232963449819E-3</v>
      </c>
      <c r="AS12" s="29" t="e">
        <f t="shared" si="3"/>
        <v>#NUM!</v>
      </c>
      <c r="AT12" s="29" t="e">
        <f t="shared" si="4"/>
        <v>#NUM!</v>
      </c>
      <c r="AU12" s="29" t="e">
        <f t="shared" si="5"/>
        <v>#NUM!</v>
      </c>
      <c r="AV12" s="29" t="e">
        <f t="shared" si="6"/>
        <v>#NUM!</v>
      </c>
    </row>
    <row r="13" spans="1:48">
      <c r="A13" s="1">
        <v>42594</v>
      </c>
      <c r="B13" s="72">
        <f t="shared" si="0"/>
        <v>5</v>
      </c>
      <c r="Y13">
        <f t="shared" si="15"/>
        <v>0</v>
      </c>
      <c r="Z13">
        <f t="shared" si="16"/>
        <v>0</v>
      </c>
      <c r="AA13">
        <f t="shared" si="17"/>
        <v>0</v>
      </c>
      <c r="AB13">
        <f t="shared" si="18"/>
        <v>0</v>
      </c>
      <c r="AE13" s="29" t="e">
        <f t="shared" si="9"/>
        <v>#DIV/0!</v>
      </c>
      <c r="AF13" s="29" t="e">
        <f t="shared" si="10"/>
        <v>#DIV/0!</v>
      </c>
      <c r="AG13" s="78" t="e">
        <f t="shared" si="11"/>
        <v>#DIV/0!</v>
      </c>
      <c r="AH13" s="29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7"/>
        <v>#DIV/0!</v>
      </c>
      <c r="AL13" s="29" t="e">
        <f t="shared" si="8"/>
        <v>#DIV/0!</v>
      </c>
      <c r="AM13">
        <f t="shared" si="1"/>
        <v>0</v>
      </c>
      <c r="AO13">
        <v>9571.07</v>
      </c>
      <c r="AP13">
        <v>9763.9699999999993</v>
      </c>
      <c r="AQ13" s="29">
        <f t="shared" si="2"/>
        <v>2.01544863844898E-2</v>
      </c>
      <c r="AS13" s="29" t="e">
        <f t="shared" si="3"/>
        <v>#NUM!</v>
      </c>
      <c r="AT13" s="29" t="e">
        <f t="shared" si="4"/>
        <v>#NUM!</v>
      </c>
      <c r="AU13" s="29" t="e">
        <f t="shared" si="5"/>
        <v>#NUM!</v>
      </c>
      <c r="AV13" s="29" t="e">
        <f t="shared" si="6"/>
        <v>#NUM!</v>
      </c>
    </row>
    <row r="14" spans="1:48">
      <c r="A14" s="1">
        <v>42597</v>
      </c>
      <c r="B14" s="72">
        <f t="shared" si="0"/>
        <v>1</v>
      </c>
      <c r="C14">
        <v>9770</v>
      </c>
      <c r="F14">
        <v>9790</v>
      </c>
      <c r="G14">
        <v>9822.5</v>
      </c>
      <c r="H14">
        <v>9852.5</v>
      </c>
      <c r="I14">
        <v>10060</v>
      </c>
      <c r="J14">
        <v>10067.5</v>
      </c>
      <c r="K14">
        <v>10095</v>
      </c>
      <c r="L14">
        <v>10137.5</v>
      </c>
      <c r="Y14">
        <f t="shared" si="15"/>
        <v>0</v>
      </c>
      <c r="Z14">
        <f t="shared" si="16"/>
        <v>0</v>
      </c>
      <c r="AA14">
        <f t="shared" si="17"/>
        <v>0</v>
      </c>
      <c r="AB14">
        <f t="shared" si="18"/>
        <v>0</v>
      </c>
      <c r="AE14" s="29" t="e">
        <f t="shared" si="9"/>
        <v>#NUM!</v>
      </c>
      <c r="AF14" s="29" t="e">
        <f t="shared" si="10"/>
        <v>#DIV/0!</v>
      </c>
      <c r="AG14" s="78" t="e">
        <f t="shared" si="11"/>
        <v>#DIV/0!</v>
      </c>
      <c r="AH14" s="29" t="e">
        <f t="shared" si="12"/>
        <v>#DIV/0!</v>
      </c>
      <c r="AI14" s="29">
        <f t="shared" si="13"/>
        <v>2.7950957201053266E-2</v>
      </c>
      <c r="AJ14" s="29" t="e">
        <f t="shared" si="14"/>
        <v>#NUM!</v>
      </c>
      <c r="AK14" s="29" t="e">
        <f t="shared" si="7"/>
        <v>#DIV/0!</v>
      </c>
      <c r="AL14" s="29" t="e">
        <f t="shared" si="8"/>
        <v>#DIV/0!</v>
      </c>
      <c r="AM14">
        <f t="shared" si="1"/>
        <v>0</v>
      </c>
      <c r="AO14">
        <v>9763.9699999999993</v>
      </c>
      <c r="AP14">
        <v>10027.959999999999</v>
      </c>
      <c r="AQ14" s="29">
        <f t="shared" si="2"/>
        <v>2.7037158041247622E-2</v>
      </c>
      <c r="AS14" s="29">
        <f t="shared" si="3"/>
        <v>6.1738603996378644E-4</v>
      </c>
      <c r="AT14" s="29" t="e">
        <f t="shared" si="4"/>
        <v>#NUM!</v>
      </c>
      <c r="AU14" s="29" t="e">
        <f t="shared" si="5"/>
        <v>#NUM!</v>
      </c>
      <c r="AV14" s="29" t="e">
        <f t="shared" si="6"/>
        <v>#NUM!</v>
      </c>
    </row>
    <row r="15" spans="1:48">
      <c r="A15" s="1">
        <v>42598</v>
      </c>
      <c r="B15" s="72">
        <f t="shared" si="0"/>
        <v>2</v>
      </c>
      <c r="C15">
        <v>10127.5</v>
      </c>
      <c r="D15">
        <v>10137.5</v>
      </c>
      <c r="E15">
        <v>9977.5</v>
      </c>
      <c r="F15">
        <v>9917.5</v>
      </c>
      <c r="G15">
        <v>9947.5</v>
      </c>
      <c r="H15">
        <v>9982.5</v>
      </c>
      <c r="I15">
        <v>9925</v>
      </c>
      <c r="J15">
        <v>9920</v>
      </c>
      <c r="K15">
        <v>9917.5</v>
      </c>
      <c r="L15">
        <v>9937.5</v>
      </c>
      <c r="M15">
        <v>9910</v>
      </c>
      <c r="N15">
        <v>9900</v>
      </c>
      <c r="O15">
        <v>9852.5</v>
      </c>
      <c r="Q15">
        <v>10150</v>
      </c>
      <c r="R15">
        <v>913</v>
      </c>
      <c r="S15">
        <v>9907.5</v>
      </c>
      <c r="T15">
        <v>1121</v>
      </c>
      <c r="Y15">
        <f t="shared" si="15"/>
        <v>10150</v>
      </c>
      <c r="Z15">
        <f t="shared" si="16"/>
        <v>913</v>
      </c>
      <c r="AA15">
        <f t="shared" si="17"/>
        <v>9907.5</v>
      </c>
      <c r="AB15">
        <f t="shared" si="18"/>
        <v>0</v>
      </c>
      <c r="AE15" s="29">
        <f t="shared" si="9"/>
        <v>-7.5652506445153089E-4</v>
      </c>
      <c r="AF15" s="29">
        <f t="shared" si="10"/>
        <v>-4.8095270535225458E-3</v>
      </c>
      <c r="AG15" s="78">
        <f t="shared" si="11"/>
        <v>2.4181659405343277E-2</v>
      </c>
      <c r="AH15" s="29" t="e">
        <f t="shared" si="12"/>
        <v>#DIV/0!</v>
      </c>
      <c r="AI15" s="29">
        <f t="shared" si="13"/>
        <v>2.5204789043327359E-4</v>
      </c>
      <c r="AJ15" s="29">
        <f t="shared" si="14"/>
        <v>-7.5652506445153089E-4</v>
      </c>
      <c r="AK15" s="29">
        <f t="shared" si="7"/>
        <v>1.7647804908010635E-3</v>
      </c>
      <c r="AL15" s="29" t="e">
        <f t="shared" si="8"/>
        <v>#DIV/0!</v>
      </c>
      <c r="AM15">
        <f t="shared" si="1"/>
        <v>242.5</v>
      </c>
      <c r="AO15">
        <v>10027.959999999999</v>
      </c>
      <c r="AP15">
        <v>9892.85</v>
      </c>
      <c r="AQ15" s="29">
        <f t="shared" si="2"/>
        <v>-1.3473328573308851E-2</v>
      </c>
      <c r="AS15" s="29">
        <f t="shared" si="3"/>
        <v>9.8773046378895796E-3</v>
      </c>
      <c r="AT15" s="29">
        <f t="shared" si="4"/>
        <v>-5.0446335160671376E-3</v>
      </c>
      <c r="AU15" s="29">
        <f t="shared" si="5"/>
        <v>1.7320743516834164E-3</v>
      </c>
      <c r="AV15" s="29">
        <f t="shared" si="6"/>
        <v>-4.0870439031915739E-3</v>
      </c>
    </row>
    <row r="16" spans="1:48">
      <c r="A16" s="1">
        <v>42599</v>
      </c>
      <c r="B16" s="72">
        <f t="shared" si="0"/>
        <v>3</v>
      </c>
      <c r="AE16" s="29" t="e">
        <f t="shared" ref="AE16:AE17" si="19">LN(M16/F16)</f>
        <v>#DIV/0!</v>
      </c>
      <c r="AF16" s="29" t="e">
        <f t="shared" ref="AF16:AF17" si="20">LN(O16/N16)</f>
        <v>#DIV/0!</v>
      </c>
      <c r="AG16" s="78" t="e">
        <f t="shared" ref="AG16:AG17" si="21">LN(Q16/S16)</f>
        <v>#DIV/0!</v>
      </c>
      <c r="AH16" s="29" t="e">
        <f t="shared" ref="AH16:AH17" si="22">LN(U16/W16)</f>
        <v>#DIV/0!</v>
      </c>
      <c r="AI16" s="29" t="e">
        <f t="shared" ref="AI16:AI17" si="23">LN(J16/F16)</f>
        <v>#DIV/0!</v>
      </c>
      <c r="AJ16" s="29" t="e">
        <f t="shared" ref="AJ16:AJ17" si="24">LN(M16/K16)</f>
        <v>#DIV/0!</v>
      </c>
      <c r="AK16" s="29" t="e">
        <f t="shared" si="7"/>
        <v>#DIV/0!</v>
      </c>
      <c r="AL16" s="29" t="e">
        <f t="shared" si="8"/>
        <v>#DIV/0!</v>
      </c>
      <c r="AM16">
        <f t="shared" si="1"/>
        <v>0</v>
      </c>
      <c r="AO16">
        <v>9892.85</v>
      </c>
      <c r="AP16">
        <v>9891.17</v>
      </c>
      <c r="AQ16" s="29">
        <f t="shared" si="2"/>
        <v>-1.6981961719830796E-4</v>
      </c>
      <c r="AS16" s="29" t="e">
        <f t="shared" si="3"/>
        <v>#NUM!</v>
      </c>
      <c r="AT16" s="29" t="e">
        <f t="shared" si="4"/>
        <v>#NUM!</v>
      </c>
      <c r="AU16" s="29" t="e">
        <f t="shared" si="5"/>
        <v>#NUM!</v>
      </c>
      <c r="AV16" s="29" t="e">
        <f t="shared" si="6"/>
        <v>#NUM!</v>
      </c>
    </row>
    <row r="17" spans="1:61">
      <c r="A17" s="1">
        <v>42600</v>
      </c>
      <c r="B17" s="72">
        <f t="shared" si="0"/>
        <v>4</v>
      </c>
      <c r="C17">
        <v>9897.75</v>
      </c>
      <c r="D17">
        <v>9885</v>
      </c>
      <c r="E17">
        <v>9920</v>
      </c>
      <c r="F17">
        <v>9930</v>
      </c>
      <c r="G17">
        <v>9945</v>
      </c>
      <c r="H17">
        <v>9947.5</v>
      </c>
      <c r="I17">
        <v>9952.5</v>
      </c>
      <c r="J17">
        <v>9940</v>
      </c>
      <c r="K17">
        <v>9952.5</v>
      </c>
      <c r="L17">
        <v>9942.5</v>
      </c>
      <c r="M17">
        <v>9852.5</v>
      </c>
      <c r="N17">
        <v>9835</v>
      </c>
      <c r="O17">
        <v>9847.5</v>
      </c>
      <c r="Q17">
        <v>9990</v>
      </c>
      <c r="R17">
        <v>944</v>
      </c>
      <c r="S17">
        <v>9880</v>
      </c>
      <c r="T17">
        <v>900</v>
      </c>
      <c r="U17">
        <v>9955</v>
      </c>
      <c r="V17">
        <v>1300</v>
      </c>
      <c r="W17">
        <v>9807.5</v>
      </c>
      <c r="X17">
        <v>1422</v>
      </c>
      <c r="Y17">
        <f>MAX(Q17,U17)</f>
        <v>9990</v>
      </c>
      <c r="Z17">
        <f>IF(Q17&gt;U17,R17,V17)</f>
        <v>944</v>
      </c>
      <c r="AA17">
        <f>MIN(S17,W17)</f>
        <v>9807.5</v>
      </c>
      <c r="AB17">
        <f>IF(S17&lt;W17,T17,X17)</f>
        <v>1422</v>
      </c>
      <c r="AE17" s="29">
        <f t="shared" si="19"/>
        <v>-7.8352479700595241E-3</v>
      </c>
      <c r="AF17" s="29">
        <f t="shared" si="20"/>
        <v>1.2701640219015976E-3</v>
      </c>
      <c r="AG17" s="78">
        <f t="shared" si="21"/>
        <v>1.1072080900685781E-2</v>
      </c>
      <c r="AH17" s="29">
        <f t="shared" si="22"/>
        <v>1.4927538414588968E-2</v>
      </c>
      <c r="AI17" s="29">
        <f t="shared" si="23"/>
        <v>1.0065426114014722E-3</v>
      </c>
      <c r="AJ17" s="29">
        <f t="shared" si="24"/>
        <v>-1.009854580531354E-2</v>
      </c>
      <c r="AK17" s="29">
        <f>LN(I17/S17)</f>
        <v>7.3112641325587873E-3</v>
      </c>
      <c r="AL17" s="29">
        <f>LN(M17/W17)</f>
        <v>4.5778309854512143E-3</v>
      </c>
      <c r="AM17">
        <f t="shared" si="1"/>
        <v>182.5</v>
      </c>
      <c r="AO17">
        <v>9891.17</v>
      </c>
      <c r="AP17">
        <v>9842.2199999999993</v>
      </c>
      <c r="AQ17" s="29">
        <f t="shared" si="2"/>
        <v>-4.9488584262530333E-3</v>
      </c>
      <c r="AS17" s="29">
        <f t="shared" si="3"/>
        <v>6.6501863088024233E-4</v>
      </c>
      <c r="AT17" s="29">
        <f t="shared" si="4"/>
        <v>2.9104813447503645E-3</v>
      </c>
      <c r="AU17" s="29">
        <f t="shared" si="5"/>
        <v>1.0439347128159359E-3</v>
      </c>
      <c r="AV17" s="29">
        <f t="shared" si="6"/>
        <v>5.3632048871808647E-4</v>
      </c>
    </row>
    <row r="18" spans="1:61">
      <c r="A18" s="1">
        <v>42601</v>
      </c>
      <c r="B18" s="72">
        <f t="shared" si="0"/>
        <v>5</v>
      </c>
      <c r="C18">
        <v>9857.5</v>
      </c>
      <c r="D18">
        <v>9862.5</v>
      </c>
      <c r="E18">
        <v>9867.5</v>
      </c>
      <c r="F18">
        <v>9875</v>
      </c>
      <c r="G18">
        <v>9882.5</v>
      </c>
      <c r="H18">
        <v>9865</v>
      </c>
      <c r="I18">
        <v>9832.5</v>
      </c>
      <c r="J18">
        <v>9842.5</v>
      </c>
      <c r="K18">
        <v>9840</v>
      </c>
      <c r="L18">
        <v>9845</v>
      </c>
      <c r="M18">
        <v>9865</v>
      </c>
      <c r="N18">
        <v>9862.5</v>
      </c>
      <c r="O18">
        <v>9865</v>
      </c>
      <c r="Q18">
        <v>9885</v>
      </c>
      <c r="R18">
        <v>935</v>
      </c>
      <c r="S18">
        <v>9810</v>
      </c>
      <c r="T18">
        <v>1121</v>
      </c>
      <c r="U18">
        <v>9907.5</v>
      </c>
      <c r="V18">
        <v>1428</v>
      </c>
      <c r="W18">
        <v>9830</v>
      </c>
      <c r="X18">
        <v>1306</v>
      </c>
      <c r="Y18">
        <f>MAX(Q18,U18)</f>
        <v>9907.5</v>
      </c>
      <c r="Z18">
        <f>IF(Q18&gt;U18,R18,V18)</f>
        <v>1428</v>
      </c>
      <c r="AA18">
        <f>MIN(S18,W18)</f>
        <v>9810</v>
      </c>
      <c r="AB18">
        <f>IF(S18&lt;W18,T18,X18)</f>
        <v>1121</v>
      </c>
      <c r="AE18" s="29">
        <f t="shared" ref="AE18" si="25">LN(M18/F18)</f>
        <v>-1.0131713126069249E-3</v>
      </c>
      <c r="AF18" s="29">
        <f t="shared" ref="AF18" si="26">LN(O18/N18)</f>
        <v>2.5345330258609241E-4</v>
      </c>
      <c r="AG18" s="78">
        <f t="shared" ref="AG18" si="27">LN(Q18/S18)</f>
        <v>7.616183045308509E-3</v>
      </c>
      <c r="AH18" s="29">
        <f t="shared" ref="AH18" si="28">LN(U18/W18)</f>
        <v>7.8531119233777608E-3</v>
      </c>
      <c r="AI18" s="29">
        <f t="shared" ref="AI18" si="29">LN(J18/F18)</f>
        <v>-3.2965669514299846E-3</v>
      </c>
      <c r="AJ18" s="29">
        <f t="shared" ref="AJ18" si="30">LN(M18/K18)</f>
        <v>2.5374284104165232E-3</v>
      </c>
      <c r="AK18" s="29">
        <f>LN(I18/S18)</f>
        <v>2.2909517465557624E-3</v>
      </c>
      <c r="AL18" s="29">
        <f>LN(M18/W18)</f>
        <v>3.5542053155033851E-3</v>
      </c>
      <c r="AM18">
        <f t="shared" ref="AM18" si="31">Y18-AA18</f>
        <v>97.5</v>
      </c>
      <c r="AO18">
        <v>9842.2199999999993</v>
      </c>
      <c r="AP18">
        <v>9863.8700000000008</v>
      </c>
      <c r="AQ18" s="29">
        <f t="shared" si="2"/>
        <v>2.1997069766781507E-3</v>
      </c>
      <c r="AS18" s="29">
        <f t="shared" si="3"/>
        <v>1.5512913954394672E-3</v>
      </c>
      <c r="AT18" s="29">
        <f t="shared" si="4"/>
        <v>2.5652331806594827E-3</v>
      </c>
      <c r="AU18" s="29">
        <f t="shared" si="5"/>
        <v>1.1455293701417363E-4</v>
      </c>
      <c r="AV18" s="29">
        <f t="shared" si="6"/>
        <v>1.1455293701417363E-4</v>
      </c>
    </row>
    <row r="19" spans="1:61">
      <c r="A19" s="1">
        <v>42604</v>
      </c>
      <c r="B19" s="72">
        <f t="shared" si="0"/>
        <v>1</v>
      </c>
      <c r="C19">
        <v>9847.5</v>
      </c>
      <c r="D19">
        <v>9852.5</v>
      </c>
      <c r="E19">
        <v>9865</v>
      </c>
      <c r="F19">
        <v>9875</v>
      </c>
      <c r="G19">
        <v>9892.5</v>
      </c>
      <c r="H19">
        <v>9870</v>
      </c>
      <c r="I19">
        <v>9822.5</v>
      </c>
      <c r="J19">
        <v>9822.5</v>
      </c>
      <c r="K19">
        <v>9825</v>
      </c>
      <c r="L19">
        <v>9830</v>
      </c>
      <c r="M19">
        <v>9827.5</v>
      </c>
      <c r="N19">
        <v>9842.5</v>
      </c>
      <c r="O19">
        <v>9842.5</v>
      </c>
      <c r="Q19">
        <v>9900</v>
      </c>
      <c r="R19">
        <v>932</v>
      </c>
      <c r="S19">
        <v>9810</v>
      </c>
      <c r="T19">
        <v>1122</v>
      </c>
      <c r="U19">
        <v>9865</v>
      </c>
      <c r="V19">
        <v>1354</v>
      </c>
      <c r="W19">
        <v>9815</v>
      </c>
      <c r="X19">
        <v>1300</v>
      </c>
      <c r="Y19">
        <f>MAX(Q19,U19)</f>
        <v>9900</v>
      </c>
      <c r="Z19">
        <f>IF(Q19&gt;U19,R19,V19)</f>
        <v>932</v>
      </c>
      <c r="AA19">
        <f>MIN(S19,W19)</f>
        <v>9810</v>
      </c>
      <c r="AB19">
        <f>IF(S19&lt;W19,T19,X19)</f>
        <v>1122</v>
      </c>
      <c r="AE19" s="29">
        <f t="shared" ref="AE19" si="32">LN(M19/F19)</f>
        <v>-4.8217324733072784E-3</v>
      </c>
      <c r="AF19" s="29">
        <f t="shared" ref="AF19" si="33">LN(O19/N19)</f>
        <v>0</v>
      </c>
      <c r="AG19" s="78">
        <f t="shared" ref="AG19" si="34">LN(Q19/S19)</f>
        <v>9.1324835632724723E-3</v>
      </c>
      <c r="AH19" s="29">
        <f t="shared" ref="AH19" si="35">LN(U19/W19)</f>
        <v>5.0813117461543074E-3</v>
      </c>
      <c r="AI19" s="29">
        <f t="shared" ref="AI19" si="36">LN(J19/F19)</f>
        <v>-5.3306383367077948E-3</v>
      </c>
      <c r="AJ19" s="29">
        <f t="shared" ref="AJ19" si="37">LN(M19/K19)</f>
        <v>2.5442055855348883E-4</v>
      </c>
      <c r="AK19" s="29">
        <f>LN(I19/S19)</f>
        <v>1.2733988732061715E-3</v>
      </c>
      <c r="AL19" s="29">
        <f>LN(M19/W19)</f>
        <v>1.2727505854538443E-3</v>
      </c>
      <c r="AM19">
        <f t="shared" si="1"/>
        <v>90</v>
      </c>
      <c r="AO19">
        <v>9863.8700000000008</v>
      </c>
      <c r="AP19">
        <v>9814.4699999999993</v>
      </c>
      <c r="AQ19" s="29">
        <f t="shared" si="2"/>
        <v>-5.0081763040268346E-3</v>
      </c>
      <c r="AS19" s="29">
        <f t="shared" si="3"/>
        <v>-1.6609706746406193E-3</v>
      </c>
      <c r="AT19" s="29">
        <f t="shared" si="4"/>
        <v>1.1455293701417363E-4</v>
      </c>
      <c r="AU19" s="29">
        <f t="shared" si="5"/>
        <v>1.3267510246027002E-3</v>
      </c>
      <c r="AV19" s="29">
        <f t="shared" si="6"/>
        <v>2.8519165464799177E-3</v>
      </c>
    </row>
    <row r="20" spans="1:61">
      <c r="A20" s="1">
        <v>42605</v>
      </c>
      <c r="B20" s="72">
        <f t="shared" si="0"/>
        <v>2</v>
      </c>
      <c r="C20">
        <v>9830</v>
      </c>
      <c r="D20">
        <v>9835</v>
      </c>
    </row>
    <row r="21" spans="1:61">
      <c r="A21" s="1">
        <v>42606</v>
      </c>
      <c r="B21" s="72">
        <f t="shared" si="0"/>
        <v>3</v>
      </c>
      <c r="BB21" s="29" t="e">
        <f t="shared" ref="BB21" si="38">LN(AH21/AA21)</f>
        <v>#DIV/0!</v>
      </c>
      <c r="BC21" s="29" t="e">
        <f t="shared" ref="BC21" si="39">LN(AJ21/AI21)</f>
        <v>#DIV/0!</v>
      </c>
      <c r="BD21" s="78" t="e">
        <f t="shared" ref="BD21" si="40">LN(AL21/AO21)</f>
        <v>#DIV/0!</v>
      </c>
      <c r="BE21" s="29" t="e">
        <f t="shared" ref="BE21" si="41">LN(AQ21/AS21)</f>
        <v>#DIV/0!</v>
      </c>
      <c r="BF21" s="29" t="e">
        <f t="shared" ref="BF21" si="42">LN(AE21/AA21)</f>
        <v>#DIV/0!</v>
      </c>
      <c r="BG21" s="29" t="e">
        <f t="shared" ref="BG21" si="43">LN(AH21/AF21)</f>
        <v>#DIV/0!</v>
      </c>
      <c r="BH21" s="29" t="e">
        <f>LN(AD21/AO21)</f>
        <v>#DIV/0!</v>
      </c>
      <c r="BI21" s="29" t="e">
        <f>LN(AH21/AS21)</f>
        <v>#DIV/0!</v>
      </c>
    </row>
    <row r="22" spans="1:61">
      <c r="A22" s="1">
        <v>42607</v>
      </c>
      <c r="B22" s="72">
        <f t="shared" si="0"/>
        <v>4</v>
      </c>
    </row>
    <row r="23" spans="1:61">
      <c r="A23" s="1">
        <v>42608</v>
      </c>
      <c r="B23" s="72">
        <f t="shared" si="0"/>
        <v>5</v>
      </c>
    </row>
    <row r="24" spans="1:61">
      <c r="A24" s="1">
        <v>42611</v>
      </c>
      <c r="B24" s="72">
        <f t="shared" si="0"/>
        <v>1</v>
      </c>
    </row>
    <row r="25" spans="1:61">
      <c r="A25" s="1">
        <v>42612</v>
      </c>
      <c r="B25" s="72">
        <f t="shared" si="0"/>
        <v>2</v>
      </c>
    </row>
    <row r="26" spans="1:61">
      <c r="A26" s="1">
        <v>42613</v>
      </c>
      <c r="B26" s="72">
        <f t="shared" si="0"/>
        <v>3</v>
      </c>
      <c r="C26">
        <v>9775</v>
      </c>
    </row>
    <row r="27" spans="1:61">
      <c r="A27" s="1">
        <v>42614</v>
      </c>
      <c r="B27" s="72">
        <f t="shared" si="0"/>
        <v>4</v>
      </c>
      <c r="C27">
        <v>9837.5</v>
      </c>
    </row>
    <row r="28" spans="1:61">
      <c r="A28" s="1">
        <v>42615</v>
      </c>
      <c r="B28" s="72">
        <f t="shared" si="0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50" workbookViewId="0">
      <selection activeCell="B79" sqref="B79"/>
    </sheetView>
  </sheetViews>
  <sheetFormatPr defaultRowHeight="13.5"/>
  <cols>
    <col min="1" max="1" width="15" bestFit="1" customWidth="1"/>
    <col min="2" max="2" width="15" customWidth="1"/>
    <col min="3" max="3" width="17.25" bestFit="1" customWidth="1"/>
    <col min="5" max="5" width="10.5" bestFit="1" customWidth="1"/>
  </cols>
  <sheetData>
    <row r="1" spans="1:6">
      <c r="C1" t="s">
        <v>437</v>
      </c>
      <c r="E1" s="1">
        <v>42226</v>
      </c>
      <c r="F1">
        <v>6.1162000000000001</v>
      </c>
    </row>
    <row r="2" spans="1:6">
      <c r="A2" s="1">
        <v>42592</v>
      </c>
      <c r="B2">
        <v>3</v>
      </c>
      <c r="C2">
        <v>6.6529999999999996</v>
      </c>
      <c r="D2" s="29"/>
      <c r="E2" s="1">
        <v>42227</v>
      </c>
      <c r="F2">
        <v>6.2298</v>
      </c>
    </row>
    <row r="3" spans="1:6">
      <c r="A3" s="1">
        <v>42593</v>
      </c>
      <c r="B3">
        <v>4</v>
      </c>
      <c r="C3">
        <v>6.6254999999999997</v>
      </c>
      <c r="D3" s="29">
        <f t="shared" ref="D3:D14" si="0">LN(C3/C2)</f>
        <v>-4.1420400371966464E-3</v>
      </c>
      <c r="E3" s="1">
        <f>+E2+1</f>
        <v>42228</v>
      </c>
      <c r="F3">
        <v>6.3305999999999996</v>
      </c>
    </row>
    <row r="4" spans="1:6">
      <c r="A4" s="1">
        <v>42594</v>
      </c>
      <c r="B4">
        <v>5</v>
      </c>
      <c r="C4">
        <v>6.6543000000000001</v>
      </c>
      <c r="D4" s="29">
        <f t="shared" si="0"/>
        <v>4.337421520162631E-3</v>
      </c>
      <c r="E4" s="1">
        <f t="shared" ref="E4:E5" si="1">+E3+1</f>
        <v>42229</v>
      </c>
      <c r="F4">
        <v>6.4009999999999998</v>
      </c>
    </row>
    <row r="5" spans="1:6">
      <c r="A5" s="1">
        <v>42597</v>
      </c>
      <c r="B5">
        <v>1</v>
      </c>
      <c r="C5">
        <v>6.6429999999999998</v>
      </c>
      <c r="D5" s="29">
        <f t="shared" si="0"/>
        <v>-1.6995935596122484E-3</v>
      </c>
      <c r="E5" s="1">
        <f t="shared" si="1"/>
        <v>42230</v>
      </c>
      <c r="F5">
        <v>6.3975</v>
      </c>
    </row>
    <row r="6" spans="1:6">
      <c r="A6" s="1">
        <v>42598</v>
      </c>
      <c r="B6">
        <v>2</v>
      </c>
      <c r="C6">
        <v>6.6304999999999996</v>
      </c>
      <c r="D6" s="29">
        <f t="shared" si="0"/>
        <v>-1.8834525475875409E-3</v>
      </c>
      <c r="E6" s="1">
        <f>WORKDAY(E5,1)</f>
        <v>42233</v>
      </c>
      <c r="F6">
        <v>6.3968999999999996</v>
      </c>
    </row>
    <row r="7" spans="1:6">
      <c r="A7" s="1">
        <v>42599</v>
      </c>
      <c r="B7">
        <v>3</v>
      </c>
      <c r="C7">
        <v>6.6055999999999999</v>
      </c>
      <c r="D7" s="29">
        <f t="shared" si="0"/>
        <v>-3.7624420144348205E-3</v>
      </c>
      <c r="E7" s="1">
        <f t="shared" ref="E7:E12" si="2">WORKDAY(E6,1)</f>
        <v>42234</v>
      </c>
      <c r="F7">
        <v>6.3966000000000003</v>
      </c>
    </row>
    <row r="8" spans="1:6">
      <c r="A8" s="1">
        <v>42600</v>
      </c>
      <c r="B8">
        <v>4</v>
      </c>
      <c r="C8">
        <v>6.6273</v>
      </c>
      <c r="D8" s="29">
        <f t="shared" si="0"/>
        <v>3.2797073130301341E-3</v>
      </c>
      <c r="E8" s="1">
        <f t="shared" si="2"/>
        <v>42235</v>
      </c>
    </row>
    <row r="9" spans="1:6">
      <c r="A9" s="1">
        <v>42601</v>
      </c>
      <c r="B9">
        <v>5</v>
      </c>
      <c r="C9">
        <v>6.6211000000000002</v>
      </c>
      <c r="D9" s="29">
        <f t="shared" si="0"/>
        <v>-9.3596214676677509E-4</v>
      </c>
      <c r="E9" s="1">
        <f t="shared" si="2"/>
        <v>42236</v>
      </c>
    </row>
    <row r="10" spans="1:6">
      <c r="A10" s="1">
        <v>42604</v>
      </c>
      <c r="B10">
        <v>1</v>
      </c>
      <c r="C10">
        <v>6.6651999999999996</v>
      </c>
      <c r="D10" s="29">
        <f t="shared" si="0"/>
        <v>6.6384413949863537E-3</v>
      </c>
      <c r="E10" s="1">
        <f t="shared" si="2"/>
        <v>42237</v>
      </c>
    </row>
    <row r="11" spans="1:6">
      <c r="A11" s="1">
        <v>42605</v>
      </c>
      <c r="B11">
        <v>2</v>
      </c>
      <c r="C11">
        <v>6.6585999999999999</v>
      </c>
      <c r="D11" s="29">
        <f t="shared" si="0"/>
        <v>-9.9070843750680908E-4</v>
      </c>
      <c r="E11" s="1">
        <f t="shared" si="2"/>
        <v>42240</v>
      </c>
    </row>
    <row r="12" spans="1:6">
      <c r="A12" s="1">
        <v>42606</v>
      </c>
      <c r="B12">
        <v>3</v>
      </c>
      <c r="C12">
        <v>6.6420000000000003</v>
      </c>
      <c r="D12" s="29">
        <f t="shared" si="0"/>
        <v>-2.4961292902696227E-3</v>
      </c>
      <c r="E12" s="1">
        <f t="shared" si="2"/>
        <v>42241</v>
      </c>
    </row>
    <row r="13" spans="1:6">
      <c r="A13" s="1">
        <v>42607</v>
      </c>
      <c r="B13">
        <v>4</v>
      </c>
      <c r="C13">
        <v>6.6601999999999997</v>
      </c>
      <c r="D13" s="29">
        <f t="shared" si="0"/>
        <v>2.7363911768805154E-3</v>
      </c>
    </row>
    <row r="14" spans="1:6">
      <c r="A14" s="1">
        <v>42608</v>
      </c>
      <c r="B14">
        <v>5</v>
      </c>
      <c r="C14">
        <v>6.6487999999999996</v>
      </c>
      <c r="D14" s="29">
        <f t="shared" si="0"/>
        <v>-1.7131268747559328E-3</v>
      </c>
    </row>
    <row r="15" spans="1:6">
      <c r="A15" s="1">
        <v>42611</v>
      </c>
      <c r="B15" s="72">
        <f>WEEKDAY(A15,2)</f>
        <v>1</v>
      </c>
      <c r="C15">
        <v>6.6856</v>
      </c>
      <c r="D15" s="29">
        <f>LN(C15/C14)</f>
        <v>5.5195724484098539E-3</v>
      </c>
    </row>
    <row r="16" spans="1:6">
      <c r="A16" s="1">
        <f>A15+1</f>
        <v>42612</v>
      </c>
      <c r="B16" s="72">
        <f t="shared" ref="B16:B79" si="3">WEEKDAY(A16,2)</f>
        <v>2</v>
      </c>
      <c r="C16">
        <v>6.6811999999999996</v>
      </c>
      <c r="D16" s="29">
        <f>LN(C16/C15)</f>
        <v>-6.5834757143398671E-4</v>
      </c>
    </row>
    <row r="17" spans="1:4">
      <c r="A17" s="1">
        <f t="shared" ref="A17:A19" si="4">A16+1</f>
        <v>42613</v>
      </c>
      <c r="B17" s="72">
        <f t="shared" si="3"/>
        <v>3</v>
      </c>
      <c r="C17">
        <v>6.6908000000000003</v>
      </c>
      <c r="D17" s="29">
        <f t="shared" ref="D17:D79" si="5">LN(C17/C16)</f>
        <v>1.4358363220612804E-3</v>
      </c>
    </row>
    <row r="18" spans="1:4">
      <c r="A18" s="1">
        <f t="shared" si="4"/>
        <v>42614</v>
      </c>
      <c r="B18" s="72">
        <f t="shared" si="3"/>
        <v>4</v>
      </c>
      <c r="C18">
        <v>6.6783999999999999</v>
      </c>
      <c r="D18" s="29">
        <f t="shared" si="5"/>
        <v>-1.8550105549720783E-3</v>
      </c>
    </row>
    <row r="19" spans="1:4">
      <c r="A19" s="1">
        <f t="shared" si="4"/>
        <v>42615</v>
      </c>
      <c r="B19" s="72">
        <f t="shared" si="3"/>
        <v>5</v>
      </c>
      <c r="C19">
        <v>6.6726999999999999</v>
      </c>
      <c r="D19" s="29">
        <f t="shared" si="5"/>
        <v>-8.5386228045833358E-4</v>
      </c>
    </row>
    <row r="20" spans="1:4">
      <c r="A20" s="1">
        <v>42618</v>
      </c>
      <c r="B20" s="72">
        <f t="shared" si="3"/>
        <v>1</v>
      </c>
      <c r="C20">
        <v>6.6872999999999996</v>
      </c>
      <c r="D20" s="29">
        <f t="shared" si="5"/>
        <v>2.1856296125730762E-3</v>
      </c>
    </row>
    <row r="21" spans="1:4">
      <c r="A21" s="1">
        <v>42619</v>
      </c>
      <c r="B21" s="72">
        <f t="shared" si="3"/>
        <v>2</v>
      </c>
      <c r="C21">
        <v>6.6676000000000002</v>
      </c>
      <c r="D21" s="29">
        <f t="shared" si="5"/>
        <v>-2.9502301460633839E-3</v>
      </c>
    </row>
    <row r="22" spans="1:4">
      <c r="A22" s="1">
        <v>42620</v>
      </c>
      <c r="B22" s="72">
        <f t="shared" si="3"/>
        <v>3</v>
      </c>
      <c r="C22">
        <v>6.6555</v>
      </c>
      <c r="D22" s="29">
        <f t="shared" si="5"/>
        <v>-1.8163945818591054E-3</v>
      </c>
    </row>
    <row r="23" spans="1:4">
      <c r="A23" s="1">
        <v>42621</v>
      </c>
      <c r="B23" s="72">
        <f t="shared" si="3"/>
        <v>4</v>
      </c>
      <c r="C23">
        <v>6.6619999999999999</v>
      </c>
      <c r="D23" s="29">
        <f t="shared" si="5"/>
        <v>9.7615926655110681E-4</v>
      </c>
    </row>
    <row r="24" spans="1:4">
      <c r="A24" s="1">
        <v>42622</v>
      </c>
      <c r="B24" s="72">
        <f t="shared" si="3"/>
        <v>5</v>
      </c>
      <c r="C24">
        <v>6.6684000000000001</v>
      </c>
      <c r="D24" s="29">
        <f t="shared" si="5"/>
        <v>9.6021132025102339E-4</v>
      </c>
    </row>
    <row r="25" spans="1:4">
      <c r="A25" s="1">
        <v>42625</v>
      </c>
      <c r="B25" s="72">
        <f t="shared" si="3"/>
        <v>1</v>
      </c>
      <c r="C25">
        <v>6.6908000000000003</v>
      </c>
      <c r="D25" s="29">
        <f t="shared" si="5"/>
        <v>3.3534973639777485E-3</v>
      </c>
    </row>
    <row r="26" spans="1:4">
      <c r="A26" s="1">
        <v>42626</v>
      </c>
      <c r="B26" s="72">
        <f t="shared" si="3"/>
        <v>2</v>
      </c>
      <c r="C26">
        <v>6.6726000000000001</v>
      </c>
      <c r="D26" s="29">
        <f t="shared" si="5"/>
        <v>-2.7238593850024157E-3</v>
      </c>
    </row>
    <row r="27" spans="1:4">
      <c r="A27" s="1">
        <v>42627</v>
      </c>
      <c r="B27" s="72">
        <f t="shared" si="3"/>
        <v>3</v>
      </c>
      <c r="C27">
        <v>6.6894999999999998</v>
      </c>
      <c r="D27" s="29">
        <f t="shared" si="5"/>
        <v>2.5295438608226302E-3</v>
      </c>
    </row>
    <row r="28" spans="1:4">
      <c r="A28" s="1">
        <v>42632</v>
      </c>
      <c r="B28" s="72">
        <f t="shared" si="3"/>
        <v>1</v>
      </c>
      <c r="C28">
        <v>6.6786000000000003</v>
      </c>
      <c r="D28" s="29">
        <f t="shared" si="5"/>
        <v>-1.6307481864387878E-3</v>
      </c>
    </row>
    <row r="29" spans="1:4">
      <c r="A29" s="1">
        <v>42633</v>
      </c>
      <c r="B29" s="72">
        <f t="shared" si="3"/>
        <v>2</v>
      </c>
      <c r="C29">
        <v>6.6595000000000004</v>
      </c>
      <c r="D29" s="29">
        <f t="shared" si="5"/>
        <v>-2.8639780861498669E-3</v>
      </c>
    </row>
    <row r="30" spans="1:4">
      <c r="A30" s="1">
        <v>42634</v>
      </c>
      <c r="B30" s="72">
        <f t="shared" si="3"/>
        <v>3</v>
      </c>
      <c r="C30">
        <v>6.6738</v>
      </c>
      <c r="D30" s="29">
        <f t="shared" si="5"/>
        <v>2.1450061849532767E-3</v>
      </c>
    </row>
    <row r="31" spans="1:4">
      <c r="A31" s="1">
        <v>42635</v>
      </c>
      <c r="B31" s="72">
        <f t="shared" si="3"/>
        <v>4</v>
      </c>
      <c r="C31">
        <v>6.6513</v>
      </c>
      <c r="D31" s="29">
        <f t="shared" si="5"/>
        <v>-3.3770885597645293E-3</v>
      </c>
    </row>
    <row r="32" spans="1:4">
      <c r="A32" s="1">
        <v>42636</v>
      </c>
      <c r="B32" s="72">
        <f t="shared" si="3"/>
        <v>5</v>
      </c>
      <c r="C32">
        <v>6.6669999999999998</v>
      </c>
      <c r="D32" s="29">
        <f t="shared" si="5"/>
        <v>2.3576593517860142E-3</v>
      </c>
    </row>
    <row r="33" spans="1:4">
      <c r="A33" s="1">
        <v>42639</v>
      </c>
      <c r="B33" s="74">
        <f t="shared" si="3"/>
        <v>1</v>
      </c>
      <c r="C33">
        <v>6.6744000000000003</v>
      </c>
      <c r="D33" s="29">
        <f t="shared" si="5"/>
        <v>1.1093289698048067E-3</v>
      </c>
    </row>
    <row r="34" spans="1:4">
      <c r="A34" s="1">
        <v>42640</v>
      </c>
      <c r="B34" s="74">
        <f t="shared" si="3"/>
        <v>2</v>
      </c>
      <c r="C34">
        <v>6.6646000000000001</v>
      </c>
      <c r="D34" s="29">
        <f t="shared" si="5"/>
        <v>-1.4693757797791577E-3</v>
      </c>
    </row>
    <row r="35" spans="1:4">
      <c r="A35" s="1">
        <v>42641</v>
      </c>
      <c r="B35" s="74">
        <f t="shared" si="3"/>
        <v>3</v>
      </c>
      <c r="C35">
        <v>6.6680999999999999</v>
      </c>
      <c r="D35" s="29">
        <f t="shared" si="5"/>
        <v>5.2502495074485938E-4</v>
      </c>
    </row>
    <row r="36" spans="1:4">
      <c r="A36" s="1">
        <v>42642</v>
      </c>
      <c r="B36" s="74">
        <f t="shared" si="3"/>
        <v>4</v>
      </c>
      <c r="C36">
        <v>6.67</v>
      </c>
      <c r="D36" s="29">
        <f t="shared" si="5"/>
        <v>2.8489815083886685E-4</v>
      </c>
    </row>
    <row r="37" spans="1:4">
      <c r="A37" s="1">
        <v>42643</v>
      </c>
      <c r="B37" s="74">
        <f t="shared" si="3"/>
        <v>5</v>
      </c>
      <c r="C37">
        <v>6.6778000000000004</v>
      </c>
      <c r="D37" s="29">
        <f t="shared" si="5"/>
        <v>1.168732058894714E-3</v>
      </c>
    </row>
    <row r="38" spans="1:4">
      <c r="A38" s="1">
        <v>42653</v>
      </c>
      <c r="B38" s="74">
        <f t="shared" si="3"/>
        <v>1</v>
      </c>
      <c r="C38">
        <v>6.7008000000000001</v>
      </c>
      <c r="D38" s="29">
        <f t="shared" si="5"/>
        <v>3.4383302675989329E-3</v>
      </c>
    </row>
    <row r="39" spans="1:4">
      <c r="A39" s="1">
        <v>42654</v>
      </c>
      <c r="B39" s="74">
        <f t="shared" si="3"/>
        <v>2</v>
      </c>
      <c r="C39">
        <v>6.7098000000000004</v>
      </c>
      <c r="D39" s="29">
        <f t="shared" si="5"/>
        <v>1.3422220260347485E-3</v>
      </c>
    </row>
    <row r="40" spans="1:4">
      <c r="A40" s="1">
        <v>42655</v>
      </c>
      <c r="B40" s="74">
        <f t="shared" si="3"/>
        <v>3</v>
      </c>
      <c r="C40">
        <v>6.7257999999999996</v>
      </c>
      <c r="D40" s="29">
        <f t="shared" si="5"/>
        <v>2.3817332405751805E-3</v>
      </c>
    </row>
    <row r="41" spans="1:4">
      <c r="A41" s="1">
        <v>42656</v>
      </c>
      <c r="B41" s="74">
        <f t="shared" si="3"/>
        <v>4</v>
      </c>
      <c r="C41">
        <v>6.7295999999999996</v>
      </c>
      <c r="D41" s="29">
        <f t="shared" si="5"/>
        <v>5.6482900560764161E-4</v>
      </c>
    </row>
    <row r="42" spans="1:4">
      <c r="A42" s="1">
        <v>42657</v>
      </c>
      <c r="B42" s="74">
        <f t="shared" si="3"/>
        <v>5</v>
      </c>
      <c r="C42">
        <v>6.7157</v>
      </c>
      <c r="D42" s="29">
        <f t="shared" si="5"/>
        <v>-2.0676377547574759E-3</v>
      </c>
    </row>
    <row r="43" spans="1:4">
      <c r="A43" s="1">
        <v>42660</v>
      </c>
      <c r="B43" s="74">
        <f t="shared" si="3"/>
        <v>1</v>
      </c>
      <c r="C43">
        <v>6.7378999999999998</v>
      </c>
      <c r="D43" s="29">
        <f t="shared" si="5"/>
        <v>3.300234903574388E-3</v>
      </c>
    </row>
    <row r="44" spans="1:4">
      <c r="A44" s="1">
        <v>42661</v>
      </c>
      <c r="B44" s="74">
        <f t="shared" si="3"/>
        <v>2</v>
      </c>
      <c r="C44">
        <v>6.7302999999999997</v>
      </c>
      <c r="D44" s="29">
        <f t="shared" si="5"/>
        <v>-1.1285844888965701E-3</v>
      </c>
    </row>
    <row r="45" spans="1:4">
      <c r="A45" s="1">
        <v>42662</v>
      </c>
      <c r="B45" s="74">
        <f t="shared" si="3"/>
        <v>3</v>
      </c>
      <c r="C45">
        <v>6.7325999999999997</v>
      </c>
      <c r="D45" s="29">
        <f t="shared" si="5"/>
        <v>3.4167973057463796E-4</v>
      </c>
    </row>
    <row r="46" spans="1:4">
      <c r="A46" s="1">
        <v>42663</v>
      </c>
      <c r="B46" s="74">
        <f t="shared" si="3"/>
        <v>4</v>
      </c>
      <c r="C46">
        <v>6.7310999999999996</v>
      </c>
      <c r="D46" s="29">
        <f t="shared" si="5"/>
        <v>-2.2282136503433826E-4</v>
      </c>
    </row>
    <row r="47" spans="1:4">
      <c r="A47" s="1">
        <v>42664</v>
      </c>
      <c r="B47" s="74">
        <f t="shared" si="3"/>
        <v>5</v>
      </c>
      <c r="C47">
        <v>6.7557999999999998</v>
      </c>
      <c r="D47" s="29">
        <f t="shared" si="5"/>
        <v>3.6628176400912331E-3</v>
      </c>
    </row>
    <row r="48" spans="1:4">
      <c r="A48" s="1">
        <v>42667</v>
      </c>
      <c r="B48" s="74">
        <f t="shared" si="3"/>
        <v>1</v>
      </c>
      <c r="C48">
        <v>6.7690000000000001</v>
      </c>
      <c r="D48" s="29">
        <f t="shared" si="5"/>
        <v>1.9519703346751827E-3</v>
      </c>
    </row>
    <row r="49" spans="1:4">
      <c r="A49" s="1">
        <v>42668</v>
      </c>
      <c r="B49" s="74">
        <f t="shared" si="3"/>
        <v>2</v>
      </c>
      <c r="C49">
        <v>6.7744</v>
      </c>
      <c r="D49" s="29">
        <f t="shared" si="5"/>
        <v>7.9743643193844031E-4</v>
      </c>
    </row>
    <row r="50" spans="1:4">
      <c r="A50" s="1">
        <v>42669</v>
      </c>
      <c r="B50" s="74">
        <f t="shared" si="3"/>
        <v>3</v>
      </c>
      <c r="C50">
        <v>6.7705000000000002</v>
      </c>
      <c r="D50" s="29">
        <f t="shared" si="5"/>
        <v>-5.7586251766721965E-4</v>
      </c>
    </row>
    <row r="51" spans="1:4">
      <c r="A51" s="1">
        <v>42670</v>
      </c>
      <c r="B51" s="74">
        <f t="shared" si="3"/>
        <v>4</v>
      </c>
      <c r="C51">
        <v>6.7736000000000001</v>
      </c>
      <c r="D51" s="29">
        <f t="shared" si="5"/>
        <v>4.5776390518873574E-4</v>
      </c>
    </row>
    <row r="52" spans="1:4">
      <c r="A52" s="1">
        <v>42671</v>
      </c>
      <c r="B52" s="74">
        <f t="shared" si="3"/>
        <v>5</v>
      </c>
      <c r="C52">
        <v>6.7858000000000001</v>
      </c>
      <c r="D52" s="29">
        <f t="shared" si="5"/>
        <v>1.7994901385215293E-3</v>
      </c>
    </row>
    <row r="53" spans="1:4">
      <c r="A53" s="1">
        <v>42674</v>
      </c>
      <c r="B53" s="74">
        <f t="shared" si="3"/>
        <v>1</v>
      </c>
      <c r="C53">
        <v>6.7641</v>
      </c>
      <c r="D53" s="29">
        <f t="shared" si="5"/>
        <v>-3.2029784060128175E-3</v>
      </c>
    </row>
    <row r="54" spans="1:4">
      <c r="A54" s="1">
        <f>A53+1</f>
        <v>42675</v>
      </c>
      <c r="B54" s="74">
        <f t="shared" si="3"/>
        <v>2</v>
      </c>
      <c r="C54">
        <v>6.7733999999999996</v>
      </c>
      <c r="D54" s="29">
        <f t="shared" si="5"/>
        <v>1.3739614349800216E-3</v>
      </c>
    </row>
    <row r="55" spans="1:4">
      <c r="A55" s="1">
        <f t="shared" ref="A55:A57" si="6">A54+1</f>
        <v>42676</v>
      </c>
      <c r="B55" s="74">
        <f t="shared" si="3"/>
        <v>3</v>
      </c>
      <c r="C55">
        <v>6.7561999999999998</v>
      </c>
      <c r="D55" s="29">
        <f t="shared" si="5"/>
        <v>-2.5425746904637189E-3</v>
      </c>
    </row>
    <row r="56" spans="1:4">
      <c r="A56" s="1">
        <f t="shared" si="6"/>
        <v>42677</v>
      </c>
      <c r="B56" s="74">
        <f t="shared" si="3"/>
        <v>4</v>
      </c>
      <c r="C56">
        <v>6.7491000000000003</v>
      </c>
      <c r="D56" s="29">
        <f t="shared" si="5"/>
        <v>-1.051439161529376E-3</v>
      </c>
    </row>
    <row r="57" spans="1:4">
      <c r="A57" s="1">
        <f t="shared" si="6"/>
        <v>42678</v>
      </c>
      <c r="B57" s="74">
        <f t="shared" si="3"/>
        <v>5</v>
      </c>
      <c r="C57">
        <v>6.7514000000000003</v>
      </c>
      <c r="D57" s="29">
        <f t="shared" si="5"/>
        <v>3.407281244771804E-4</v>
      </c>
    </row>
    <row r="58" spans="1:4">
      <c r="A58" s="1">
        <v>42681</v>
      </c>
      <c r="B58" s="74">
        <f t="shared" si="3"/>
        <v>1</v>
      </c>
      <c r="C58">
        <v>6.7725</v>
      </c>
      <c r="D58" s="29">
        <f t="shared" si="5"/>
        <v>3.1204041912098759E-3</v>
      </c>
    </row>
    <row r="59" spans="1:4">
      <c r="A59" s="1">
        <v>42682</v>
      </c>
      <c r="B59" s="74">
        <f t="shared" si="3"/>
        <v>2</v>
      </c>
      <c r="C59">
        <v>6.7816999999999998</v>
      </c>
      <c r="D59" s="29">
        <f t="shared" si="5"/>
        <v>1.3575130089338234E-3</v>
      </c>
    </row>
    <row r="60" spans="1:4">
      <c r="A60" s="1">
        <v>42683</v>
      </c>
      <c r="B60" s="74">
        <f t="shared" si="3"/>
        <v>3</v>
      </c>
      <c r="C60">
        <v>6.7831999999999999</v>
      </c>
      <c r="D60" s="29">
        <f t="shared" si="5"/>
        <v>2.2115902160924951E-4</v>
      </c>
    </row>
    <row r="61" spans="1:4">
      <c r="A61" s="1">
        <v>42684</v>
      </c>
      <c r="B61" s="74">
        <f t="shared" si="3"/>
        <v>4</v>
      </c>
      <c r="C61">
        <v>6.7885</v>
      </c>
      <c r="D61" s="29">
        <f t="shared" si="5"/>
        <v>7.8103705054261582E-4</v>
      </c>
    </row>
    <row r="62" spans="1:4">
      <c r="A62" s="1">
        <v>42685</v>
      </c>
      <c r="B62" s="74">
        <f t="shared" si="3"/>
        <v>5</v>
      </c>
      <c r="C62">
        <v>6.8114999999999997</v>
      </c>
      <c r="D62" s="29">
        <f t="shared" si="5"/>
        <v>3.3823561657794834E-3</v>
      </c>
    </row>
    <row r="63" spans="1:4">
      <c r="A63" s="1">
        <v>42688</v>
      </c>
      <c r="B63" s="74">
        <f t="shared" si="3"/>
        <v>1</v>
      </c>
      <c r="C63">
        <v>6.8291000000000004</v>
      </c>
      <c r="D63" s="29">
        <f t="shared" si="5"/>
        <v>2.5805330801805097E-3</v>
      </c>
    </row>
    <row r="64" spans="1:4">
      <c r="A64" s="1">
        <v>42689</v>
      </c>
      <c r="B64" s="74">
        <f t="shared" si="3"/>
        <v>2</v>
      </c>
      <c r="C64">
        <v>6.8494999999999999</v>
      </c>
      <c r="D64" s="29">
        <f t="shared" si="5"/>
        <v>2.9827636051482664E-3</v>
      </c>
    </row>
    <row r="65" spans="1:4">
      <c r="A65" s="1">
        <v>42690</v>
      </c>
      <c r="B65" s="74">
        <f t="shared" si="3"/>
        <v>3</v>
      </c>
      <c r="C65">
        <v>6.8592000000000004</v>
      </c>
      <c r="D65" s="29">
        <f t="shared" si="5"/>
        <v>1.4151599522683942E-3</v>
      </c>
    </row>
    <row r="66" spans="1:4">
      <c r="A66" s="1">
        <v>42691</v>
      </c>
      <c r="B66" s="74">
        <f t="shared" si="3"/>
        <v>4</v>
      </c>
      <c r="C66">
        <v>6.8692000000000002</v>
      </c>
      <c r="D66" s="29">
        <f t="shared" si="5"/>
        <v>1.4568342659942997E-3</v>
      </c>
    </row>
    <row r="67" spans="1:4">
      <c r="A67" s="1">
        <v>42692</v>
      </c>
      <c r="B67" s="74">
        <f t="shared" si="3"/>
        <v>5</v>
      </c>
      <c r="C67">
        <v>6.8795999999999999</v>
      </c>
      <c r="D67" s="29">
        <f t="shared" si="5"/>
        <v>1.5128595926304088E-3</v>
      </c>
    </row>
    <row r="68" spans="1:4">
      <c r="A68" s="1">
        <v>42695</v>
      </c>
      <c r="B68" s="74">
        <f t="shared" si="3"/>
        <v>1</v>
      </c>
      <c r="C68">
        <v>6.8985000000000003</v>
      </c>
      <c r="D68" s="29">
        <f t="shared" si="5"/>
        <v>2.7434859457508339E-3</v>
      </c>
    </row>
    <row r="69" spans="1:4">
      <c r="A69" s="1">
        <v>42696</v>
      </c>
      <c r="B69" s="74">
        <f t="shared" si="3"/>
        <v>2</v>
      </c>
      <c r="C69">
        <v>6.8779000000000003</v>
      </c>
      <c r="D69" s="29">
        <f t="shared" si="5"/>
        <v>-2.9906238717769804E-3</v>
      </c>
    </row>
    <row r="70" spans="1:4">
      <c r="A70" s="1">
        <v>42697</v>
      </c>
      <c r="B70" s="74">
        <f t="shared" si="3"/>
        <v>3</v>
      </c>
      <c r="C70">
        <v>6.8903999999999996</v>
      </c>
      <c r="D70" s="29">
        <f t="shared" si="5"/>
        <v>1.8157656986525119E-3</v>
      </c>
    </row>
    <row r="71" spans="1:4">
      <c r="A71" s="1">
        <v>42698</v>
      </c>
      <c r="B71" s="74">
        <f t="shared" si="3"/>
        <v>4</v>
      </c>
      <c r="C71">
        <v>6.9085000000000001</v>
      </c>
      <c r="D71" s="29">
        <f t="shared" si="5"/>
        <v>2.6233990217603732E-3</v>
      </c>
    </row>
    <row r="72" spans="1:4">
      <c r="A72" s="1">
        <v>42699</v>
      </c>
      <c r="B72" s="74">
        <f t="shared" si="3"/>
        <v>5</v>
      </c>
      <c r="C72">
        <v>6.9168000000000003</v>
      </c>
      <c r="D72" s="29">
        <f t="shared" si="5"/>
        <v>1.2006974166432114E-3</v>
      </c>
    </row>
    <row r="73" spans="1:4">
      <c r="A73" s="1">
        <v>42702</v>
      </c>
      <c r="B73" s="74">
        <f t="shared" si="3"/>
        <v>1</v>
      </c>
      <c r="C73">
        <v>6.9042000000000003</v>
      </c>
      <c r="D73" s="29">
        <f t="shared" si="5"/>
        <v>-1.8233128558994398E-3</v>
      </c>
    </row>
    <row r="74" spans="1:4">
      <c r="A74" s="1">
        <v>42703</v>
      </c>
      <c r="B74" s="74">
        <f t="shared" si="3"/>
        <v>2</v>
      </c>
      <c r="C74">
        <v>6.8888999999999996</v>
      </c>
      <c r="D74" s="29">
        <f t="shared" si="5"/>
        <v>-2.2185014645336922E-3</v>
      </c>
    </row>
    <row r="75" spans="1:4">
      <c r="A75" s="1">
        <v>42704</v>
      </c>
      <c r="B75" s="74">
        <f t="shared" si="3"/>
        <v>3</v>
      </c>
      <c r="C75">
        <v>6.8864999999999998</v>
      </c>
      <c r="D75" s="29">
        <f t="shared" si="5"/>
        <v>-3.4844723554780337E-4</v>
      </c>
    </row>
    <row r="76" spans="1:4">
      <c r="A76" s="1">
        <v>42705</v>
      </c>
      <c r="B76" s="74">
        <f t="shared" si="3"/>
        <v>4</v>
      </c>
      <c r="C76">
        <v>6.8958000000000004</v>
      </c>
      <c r="D76" s="29">
        <f t="shared" si="5"/>
        <v>1.3495572453815451E-3</v>
      </c>
    </row>
    <row r="77" spans="1:4">
      <c r="A77" s="1">
        <v>42706</v>
      </c>
      <c r="B77" s="74">
        <f t="shared" si="3"/>
        <v>5</v>
      </c>
      <c r="C77">
        <v>6.8794000000000004</v>
      </c>
      <c r="D77" s="29">
        <f t="shared" si="5"/>
        <v>-2.3810917806565799E-3</v>
      </c>
    </row>
    <row r="78" spans="1:4">
      <c r="A78" s="1">
        <v>42709</v>
      </c>
      <c r="B78" s="74">
        <f t="shared" si="3"/>
        <v>1</v>
      </c>
      <c r="C78">
        <v>6.8869999999999996</v>
      </c>
      <c r="D78" s="29">
        <f t="shared" si="5"/>
        <v>1.1041377225865642E-3</v>
      </c>
    </row>
    <row r="79" spans="1:4">
      <c r="A79" s="1">
        <v>42710</v>
      </c>
      <c r="B79" s="74">
        <f t="shared" si="3"/>
        <v>2</v>
      </c>
      <c r="C79">
        <v>6.8574999999999999</v>
      </c>
      <c r="D79" s="29">
        <f t="shared" si="5"/>
        <v>-4.2926327329398982E-3</v>
      </c>
    </row>
    <row r="80" spans="1:4">
      <c r="A80" s="1">
        <v>42711</v>
      </c>
      <c r="B80" s="74">
        <f t="shared" ref="B80:B82" si="7">WEEKDAY(A80,2)</f>
        <v>3</v>
      </c>
    </row>
    <row r="81" spans="1:2">
      <c r="A81" s="1">
        <v>42712</v>
      </c>
      <c r="B81" s="74">
        <f t="shared" si="7"/>
        <v>4</v>
      </c>
    </row>
    <row r="82" spans="1:2">
      <c r="A82" s="1">
        <v>42713</v>
      </c>
      <c r="B82" s="74">
        <f t="shared" si="7"/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Leverage Analysis</vt:lpstr>
      <vt:lpstr>ETF INFO</vt:lpstr>
      <vt:lpstr>Sheet1</vt:lpstr>
      <vt:lpstr>Calendar</vt:lpstr>
      <vt:lpstr>Caixin PMI</vt:lpstr>
      <vt:lpstr>A50 Fut</vt:lpstr>
      <vt:lpstr>Sheet3</vt:lpstr>
      <vt:lpstr>A50 Fut Part II</vt:lpstr>
      <vt:lpstr>FX</vt:lpstr>
      <vt:lpstr>Shcomp</vt:lpstr>
      <vt:lpstr>2823</vt:lpstr>
      <vt:lpstr>2822</vt:lpstr>
      <vt:lpstr>3147</vt:lpstr>
      <vt:lpstr>3188</vt:lpstr>
      <vt:lpstr>2828</vt:lpstr>
      <vt:lpstr>2800</vt:lpstr>
      <vt:lpstr>FXI</vt:lpstr>
      <vt:lpstr>CNXT</vt:lpstr>
      <vt:lpstr>ASHR</vt:lpstr>
      <vt:lpstr>ASHS</vt:lpstr>
      <vt:lpstr>MCHI</vt:lpstr>
      <vt:lpstr>China Futs</vt:lpstr>
      <vt:lpstr>AH Spreads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2015-10-13T22:00:26Z</dcterms:created>
  <dcterms:modified xsi:type="dcterms:W3CDTF">2016-12-07T14:29:59Z</dcterms:modified>
</cp:coreProperties>
</file>